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624"/>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<sst xmlns="http://schemas.openxmlformats.org/spreadsheetml/2006/main" count="10013" uniqueCount="4883">
  <si>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</si>
  <si>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</si>
  <si>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</si>
  <si>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</si>
  <si>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</si>
  <si>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</si>
  <si>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</si>
  <si>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</si>
  <si>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</si>
  <si>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</si>
  <si>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</si>
  <si>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</si>
  <si>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</si>
  <si>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</si>
  <si>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</si>
  <si>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</si>
  <si>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</si>
  <si>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</si>
  <si>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</si>
  <si>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</si>
  <si>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</si>
  <si>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</si>
  <si>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</si>
  <si>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</si>
  <si>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</si>
  <si>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</si>
  <si>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</si>
  <si>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</si>
  <si>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</si>
  <si>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</si>
  <si>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</si>
  <si>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</si>
  <si>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</si>
  <si>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</si>
  <si>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</si>
  <si>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</si>
  <si>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</si>
  <si>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</si>
  <si>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</si>
  <si>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</si>
  <si>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</si>
  <si>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</si>
  <si>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</si>
  <si>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</si>
  <si>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</si>
  <si>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</si>
  <si>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</si>
  <si>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</si>
  <si>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</si>
  <si>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</si>
  <si>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</si>
  <si>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</si>
  <si>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</si>
  <si>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</si>
  <si>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</si>
  <si>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</si>
  <si>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</si>
  <si>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</si>
  <si>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</si>
  <si>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</si>
  <si>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</si>
  <si>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</si>
  <si>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</si>
  <si>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</si>
  <si>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</si>
  <si>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</si>
  <si>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</si>
  <si>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</si>
  <si>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</si>
  <si>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</si>
  <si>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</si>
  <si>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</si>
  <si>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</si>
  <si>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</si>
  <si>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</si>
  <si>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</si>
  <si>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</si>
  <si>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</si>
  <si>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</si>
  <si>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</si>
  <si>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</si>
  <si>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</si>
  <si>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</si>
  <si>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</si>
  <si>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</si>
  <si>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</si>
  <si>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</si>
  <si>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</si>
  <si>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</si>
  <si>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</si>
  <si>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</si>
  <si>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</si>
  <si>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</si>
  <si>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</si>
  <si>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</si>
  <si>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</si>
  <si>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</si>
  <si>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</si>
  <si>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</si>
  <si>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</si>
  <si>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</si>
  <si>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</si>
  <si>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</si>
  <si>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</si>
  <si>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</si>
  <si>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</si>
  <si>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</si>
  <si>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</si>
  <si>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</si>
  <si>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</si>
  <si>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</si>
  <si>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</si>
  <si>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</si>
  <si>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</si>
  <si>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</si>
  <si>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</si>
  <si>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</si>
  <si>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</si>
  <si>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</si>
  <si>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</si>
  <si>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</si>
  <si>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</si>
  <si>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</si>
  <si>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</si>
  <si>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</si>
  <si>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</si>
  <si>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</si>
  <si>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</si>
  <si>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</si>
  <si>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</si>
  <si>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</si>
  <si>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</si>
  <si>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</si>
  <si>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</si>
  <si>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</si>
  <si>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</si>
  <si>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</si>
  <si>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</si>
  <si>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</si>
  <si>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</si>
  <si>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</si>
  <si>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</si>
  <si>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</si>
  <si>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</si>
  <si>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</si>
  <si>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</si>
  <si>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</si>
  <si>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</si>
  <si>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</si>
  <si>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</si>
  <si>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</si>
  <si>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</si>
  <si>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</si>
  <si>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</si>
  <si>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</si>
  <si>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</si>
  <si>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</si>
  <si>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</si>
  <si>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</si>
  <si>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</si>
  <si>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</si>
  <si>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</si>
  <si>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</si>
  <si>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</si>
  <si>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</si>
  <si>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</si>
  <si>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</si>
  <si>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</si>
  <si>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</si>
  <si>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</si>
  <si>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</si>
  <si>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</si>
  <si>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</si>
  <si>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</si>
  <si>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</si>
  <si>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</si>
  <si>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</si>
  <si>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</si>
  <si>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</si>
  <si>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</si>
  <si>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</si>
  <si>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</si>
  <si>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</si>
  <si>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</si>
  <si>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</si>
  <si>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</si>
  <si>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</si>
  <si>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</si>
  <si>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</si>
  <si>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</si>
  <si>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</si>
  <si>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</si>
  <si>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</si>
  <si>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t>
  </si>
  <si>
    <t>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t>
  </si>
  <si>
    <t xml:space="preserve">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&lt;value&gt;Degree, ClusteringCoefficient, BrandesFastCentralities, EigenvectorCentrality, PageRank, OverallMetrics, GroupMetrics,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t>
  </si>
  <si>
    <t xml:space="preserve">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t>
  </si>
  <si>
    <t>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t>
  </si>
  <si>
    <t>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t>
  </si>
  <si>
    <t>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t>
  </si>
  <si>
    <t>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t>
  </si>
  <si>
    <t>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t>
  </si>
  <si>
    <t>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&lt;IsEdgeColumn&gt;true&lt;/IsEdgeColumn&gt;
            &lt;StatusColumnName&gt;Video1 Comment&lt;/StatusColumnName&gt;
            &lt;TopTweetersMentionedRepliedTo&gt;false&lt;/TopTweetersMentionedRepliedTo&gt;
            &lt;NetworkTopItemsUserSettingsToCalculate&gt;
              &lt;NetworkTopItemsUserSettings&gt;
                &lt;NumberOfItemsToGet&gt;20&lt;/NumberOfItemsToGet&gt;
                &lt;WorksheetName&gt;Edges&lt;/WorksheetName&gt;
                &lt;TableName&gt;Edges&lt;/TableName&gt;
                &lt;ColumnName&gt;URLs In Both Video Comments&lt;/ColumnName&gt;
                &lt;Delimiter&gt;Space&lt;/Delimiter&gt;
              &lt;/NetworkTopItemsUserSettings&gt;
              &lt;NetworkTopItemsUserSettings&gt;
                &lt;NumberOfItemsToGet&gt;20&lt;/NumberOfItemsToGet&gt;
                &lt;WorksheetName&gt;Edges&lt;/WorksheetName&gt;
                &lt;TableName&gt;Edges&lt;/TableName&gt;
                &lt;ColumnName&gt;Domains In Both Video Comments&lt;/ColumnName&gt;
                &lt;Delimiter&gt;Space&lt;/Delimiter&gt;
              &lt;/NetworkTopItemsUserSettings&gt;
              &lt;NetworkTopItemsUserSettings&gt;
                &lt;NumberOfItemsToGet&gt;20&lt;/NumberOfItemsToGet&gt;
                &lt;WorksheetName&gt;Edges&lt;/WorksheetName&gt;
                &lt;TableName&gt;Edges&lt;/TableName&gt;
                &lt;ColumnName&gt;Hashtags In Both Video Comments&lt;/ColumnName&gt;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t>
  </si>
  <si>
    <t>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Video1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50 2147483647 Black True 269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t>
  </si>
  <si>
    <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</si>
  <si>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</si>
  <si>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</si>
  <si>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</si>
  <si>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</si>
  <si>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</si>
  <si>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</si>
  <si>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</si>
  <si>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</si>
  <si>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</si>
  <si>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</si>
  <si>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</si>
  <si>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</si>
  <si>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</si>
  <si>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</si>
  <si>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</si>
  <si>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aoTlpgQoabM</t>
  </si>
  <si>
    <t>hA4Y2txHXLI</t>
  </si>
  <si>
    <t>1TD990eGAVA</t>
  </si>
  <si>
    <t>jGBzKZxA070</t>
  </si>
  <si>
    <t>DzVXYUI1eA4</t>
  </si>
  <si>
    <t>wCsdcJcNwgw</t>
  </si>
  <si>
    <t>uSgTa6vmcWk</t>
  </si>
  <si>
    <t>hjGrTGIoGOw</t>
  </si>
  <si>
    <t>B1Ue4A400Qs</t>
  </si>
  <si>
    <t>1aRYh-4yEWg</t>
  </si>
  <si>
    <t>xi4sWI9Lh8g</t>
  </si>
  <si>
    <t>d2t8kEX6sIA</t>
  </si>
  <si>
    <t>Shared commenter</t>
  </si>
  <si>
    <t>성재문</t>
  </si>
  <si>
    <t>Green Next</t>
  </si>
  <si>
    <t>토착왜구박멸</t>
  </si>
  <si>
    <t>이정민</t>
  </si>
  <si>
    <t>김성희</t>
  </si>
  <si>
    <t>꽃게짬뽕</t>
  </si>
  <si>
    <t>덕삼</t>
  </si>
  <si>
    <t>뽀뽀해줄래요?</t>
  </si>
  <si>
    <t>marie</t>
  </si>
  <si>
    <t>LIGHT Seo</t>
  </si>
  <si>
    <t>신임 아나운서... 아자  아자</t>
  </si>
  <si>
    <t>아 니글니글 사투리 못 듣겠다&lt;br /&gt;내가 나간다</t>
  </si>
  <si>
    <t>ㅋ&lt;br /&gt;ㅋ&lt;br /&gt;웃기지마소 주정뱅이 알콜중독자</t>
  </si>
  <si>
    <t>헤롱~헤롱의 대명사  재원이&lt;br /&gt;내고향 청송  국회의원 &lt;br /&gt;토착왜구 집단들 덕에 잘해먹었지?&lt;br /&gt;이젠 집에서 푹쉬어라 보기싫음</t>
  </si>
  <si>
    <t>언론에는 이 사실을 알고도 계속 부정합니다..</t>
  </si>
  <si>
    <t>선관위 상대로 검찰 고발하셨나요?? 그리고 Ytn,mbc는 계속 이를 부정합니다.</t>
  </si>
  <si>
    <t>정말정말 수고가 많으십니다&lt;br /&gt;여러분은 훌륭한 애국자이십니다❤❤❤</t>
  </si>
  <si>
    <t>국민들이 안심할수 있도록&lt;br /&gt;모든 시스템을 투명하게 하고&lt;br /&gt;선관위는  CCTV 당연히&lt;br /&gt;설치하고 공개하십시요!!!</t>
  </si>
  <si>
    <t>문정부는 꼼수의 달인들이라&lt;br /&gt;의심이 충분히 갑니다!!!&lt;br /&gt;화가 납니다</t>
  </si>
  <si>
    <t>공약을 지키지 않으면 법적으로 처벌하는법도 없는데 공약만 보는것도 좀 아니죠&lt;br /&gt;그냥 기본적으로 국회나 토론,연설등 말하는것도 어느정도 봐야함&lt;br /&gt;사람이란게 평소에 말을 하다보면 자신도 모르게 자신의 인성이나 성향을 티냄</t>
  </si>
  <si>
    <t>만 18세가 지난진 꽤 됐지만 만18세가 되면 의무는 지게 되는데 권리는 없다고 생각하였는데 선거권 확대로 인해 권리를 누리게 되는걸보니 그나마 다행이라고 생각합니다</t>
  </si>
  <si>
    <t>완전 깨끗한 정치인을 원하는바는 이해하나 이기준으로하면 뽑을정치인이없다 ... 현실적으로 본다면 덜나쁘고 그나마 우리국민의소리를 듣고 국민의견을 고려해 추진하는정치인을 뽑아야지 독선적이고 이기적이면서 나라를 망친 원인을 제공한게 좌인지 우인지 정확히 무게를 재고 더 원인제공을 더 크게한쪽울 배제해야지 아직 현실이 얼마나 더럽고 불공평한지를 맛보지않아 이상적인것을 추구하는듯하다 좋게말하면 깨끗한 생각이지만 나쁘게말하면 비현실적이다 저러한 조건애맞는 정치인은 존재하지않아 만약있다면 감정도 욕심도 없는 사람일터... 어떤면에선 부럽다 난 너무 사회의 불공정함을 느껴서 합리적으로 자유민주주의를 지켜줄 정치인을 우선순위인듯..</t>
  </si>
  <si>
    <t>맞아요~~ 아르헨티나도 딱히~~ 투표하기 힘든 상황은 아닌듯 한데~~ 못하게 됐어요!! ㅠㅠ</t>
  </si>
  <si>
    <t>2020미래통합당과황교안종로총선승리</t>
  </si>
  <si>
    <t>지금 경제 위기는 세계가 공통 분모인듯 합니다.&lt;br /&gt;국민을 현혹 시키는 말은 하지 맙시다.&lt;br /&gt;세월호.. 그때 그대들은 어떻게 했는지 보세요.</t>
  </si>
  <si>
    <t>미치 한국 개독 애들은 예수 말만 듣는구나&lt;br /&gt;민폐 불순 세력이다&lt;br /&gt;상식이 안 통하는 잡 것들 국해충</t>
  </si>
  <si>
    <t>대구입니다&lt;br /&gt;수고하시고 내일 승리로 가십시다</t>
  </si>
  <si>
    <t>민주당만 빼고</t>
  </si>
  <si>
    <t>대한민국을 살리려면&lt;br /&gt;무조건 2번이 답이다!!!</t>
  </si>
  <si>
    <t>1년이하 또는 벌금이 아니라 그냥 징역1년으로 해야지 에휴...</t>
  </si>
  <si>
    <t>줬다뺐는건 좀...그래</t>
  </si>
  <si>
    <t>고생이 정말 많으십니다 함께하지못하지만 마음만은 저도 함께하고있습니다 ^♡^</t>
  </si>
  <si>
    <t>장하다~~~ 우리 젊은이들~~ ㅠㅠ&lt;br /&gt;힘들어도 희망을 잃지 말고~ 꿋꿋이 성장하세요!!</t>
  </si>
  <si>
    <t>미래통합당과미래한국당 총선승리황교안대통령으로적극지지합니다대한민국을회복시킬황보석화이팅</t>
  </si>
  <si>
    <t>2020미래통합당과한국당 원유철화이팅</t>
  </si>
  <si>
    <t>GoA8N_4kosM</t>
  </si>
  <si>
    <t>nvr_q4-sQt4</t>
  </si>
  <si>
    <t>9RXelsjCxkQ</t>
  </si>
  <si>
    <t>YQu48yg4p10</t>
  </si>
  <si>
    <t>49CROTxC98M</t>
  </si>
  <si>
    <t>bc3fpD4oCdA</t>
  </si>
  <si>
    <t>pv59lMKI6KA</t>
  </si>
  <si>
    <t>_iy288OM5ho</t>
  </si>
  <si>
    <t>oxcMyAHdVu0</t>
  </si>
  <si>
    <t>unsqehiA4lQ</t>
  </si>
  <si>
    <t>eNgMWDbsBFM</t>
  </si>
  <si>
    <t>EFCr9lzoVvo</t>
  </si>
  <si>
    <t>nQS8gBvKxv0</t>
  </si>
  <si>
    <t>UWH8WQ-lKwc</t>
  </si>
  <si>
    <t>kArXl4ykjnw</t>
  </si>
  <si>
    <t>WYSkTy6ARtE</t>
  </si>
  <si>
    <t>jx8BbnPFCng</t>
  </si>
  <si>
    <t>KM0bPBP3K5s</t>
  </si>
  <si>
    <t>7RhiNpL7Jow</t>
  </si>
  <si>
    <t>JngFlncmBgs</t>
  </si>
  <si>
    <t>rzfVMrYpGGo</t>
  </si>
  <si>
    <t>HBTuAnJqF7A</t>
  </si>
  <si>
    <t>bCke2wftrFw</t>
  </si>
  <si>
    <t>0E9BUbFbv7E</t>
  </si>
  <si>
    <t>ynfIhBe6dlo</t>
  </si>
  <si>
    <t>7I8pqbLaQ-4</t>
  </si>
  <si>
    <t>OQO0U0Y9VPM</t>
  </si>
  <si>
    <t>ztfnOvrRw-Y</t>
  </si>
  <si>
    <t>HFXgTIz4yB4</t>
  </si>
  <si>
    <t>iTTfRLH9HHY</t>
  </si>
  <si>
    <t>V15oShQ_p1g</t>
  </si>
  <si>
    <t>qzlFmKJf4AY</t>
  </si>
  <si>
    <t>ewvjLQaeBdc</t>
  </si>
  <si>
    <t>tA-svy6dvMI</t>
  </si>
  <si>
    <t>qpWqr2Q6Jx8</t>
  </si>
  <si>
    <t>zhAJC1IMdrs</t>
  </si>
  <si>
    <t>zRvBRLaBWj4</t>
  </si>
  <si>
    <t>dRls4-cWn9c</t>
  </si>
  <si>
    <t>5F-3KK3QypM</t>
  </si>
  <si>
    <t>2f-zGF1XggY</t>
  </si>
  <si>
    <t>h-3nz_geC0k</t>
  </si>
  <si>
    <t>74kSt9CvJzg</t>
  </si>
  <si>
    <t>qtawLC5VE1o</t>
  </si>
  <si>
    <t>UBRpv2lfCLw</t>
  </si>
  <si>
    <t>TFCHCuGLt18</t>
  </si>
  <si>
    <t>fPi3nYsm9YE</t>
  </si>
  <si>
    <t>p8lBJfFGf18</t>
  </si>
  <si>
    <t>1jXs4s8a0go</t>
  </si>
  <si>
    <t>EnHrSd19RkA</t>
  </si>
  <si>
    <t>zz_1zttsGsw</t>
  </si>
  <si>
    <t>ut8Z9C4P5SQ</t>
  </si>
  <si>
    <t>HMbAYqTU-6w</t>
  </si>
  <si>
    <t>Uyd6GzE2j08</t>
  </si>
  <si>
    <t>l7bSow88Vcw</t>
  </si>
  <si>
    <t>Y-1e7uHrZzQ</t>
  </si>
  <si>
    <t>faXFimokpwQ</t>
  </si>
  <si>
    <t>GlNVrxiQO08</t>
  </si>
  <si>
    <t>Cns_O2MBXQU</t>
  </si>
  <si>
    <t>C0X4x9xYm4I</t>
  </si>
  <si>
    <t>3EexHuEGq2o</t>
  </si>
  <si>
    <t>kx4dTgOa2XE</t>
  </si>
  <si>
    <t>3_nK3DrDLOs</t>
  </si>
  <si>
    <t>Hgra5C1Q0U4</t>
  </si>
  <si>
    <t>y0zgvpIa0WM</t>
  </si>
  <si>
    <t>PrcNod5t-oU</t>
  </si>
  <si>
    <t>mJfXtdumYsU</t>
  </si>
  <si>
    <t>yR2y1z5rp-k</t>
  </si>
  <si>
    <t>3DCO0dREyio</t>
  </si>
  <si>
    <t>v9e21IeYk0g</t>
  </si>
  <si>
    <t>Ml1rbA1qGAY</t>
  </si>
  <si>
    <t>OKz1ZyJOGKg</t>
  </si>
  <si>
    <t>BJJK8NydxoQ</t>
  </si>
  <si>
    <t>kz070BWB02E</t>
  </si>
  <si>
    <t>1GooAPPo4OI</t>
  </si>
  <si>
    <t>r-gN64WnHvg</t>
  </si>
  <si>
    <t>Tm9oGsIZK44</t>
  </si>
  <si>
    <t>ZLJe0ySIiDc</t>
  </si>
  <si>
    <t>bPV3h4wzFwk</t>
  </si>
  <si>
    <t>Os4djkUe3k8</t>
  </si>
  <si>
    <t>rQehwUmyi78</t>
  </si>
  <si>
    <t>ElZvY2DEE0w</t>
  </si>
  <si>
    <t>6ej34IsEJyU</t>
  </si>
  <si>
    <t>07eYA71IMso</t>
  </si>
  <si>
    <t>Y8xzbrqv-fM</t>
  </si>
  <si>
    <t>Jzr0kszxRzg</t>
  </si>
  <si>
    <t>fIOsyzP8jAU</t>
  </si>
  <si>
    <t>uZeXP2pApKs</t>
  </si>
  <si>
    <t>Yia_PzYGyEw</t>
  </si>
  <si>
    <t>EcKOCkQqNx8</t>
  </si>
  <si>
    <t>lclmyVkX_hs</t>
  </si>
  <si>
    <t>-iuG6h0xh1Q</t>
  </si>
  <si>
    <t>aVwCH1GI608</t>
  </si>
  <si>
    <t>kC1r76p7q6s</t>
  </si>
  <si>
    <t>uO9mn3PwiK4</t>
  </si>
  <si>
    <t>KW8F0mEvlb0</t>
  </si>
  <si>
    <t>JpcXBWnUdAE</t>
  </si>
  <si>
    <t>foEeirJy-yU</t>
  </si>
  <si>
    <t>9Zv2rD3Bz4I</t>
  </si>
  <si>
    <t>QFjCCO85aGk</t>
  </si>
  <si>
    <t>ZfVaicrMYL4</t>
  </si>
  <si>
    <t>YPD7ak14hHs</t>
  </si>
  <si>
    <t>R0EjzKD9Ng0</t>
  </si>
  <si>
    <t>waJkWqYxISY</t>
  </si>
  <si>
    <t>-VXUfybP4Ws</t>
  </si>
  <si>
    <t>NShwEZ2p_wI</t>
  </si>
  <si>
    <t>YsSH0NrLIMQ</t>
  </si>
  <si>
    <t>7Uh0wMvmtmc</t>
  </si>
  <si>
    <t>9I91WTPyB8U</t>
  </si>
  <si>
    <t>jzX4hu_qmeg</t>
  </si>
  <si>
    <t>Tc3-4MDli-4</t>
  </si>
  <si>
    <t>XURQjtrwJi0</t>
  </si>
  <si>
    <t>MoMcSaKL430</t>
  </si>
  <si>
    <t>B69Ezx1V84o</t>
  </si>
  <si>
    <t>y7swAFB0KUg</t>
  </si>
  <si>
    <t>muthn-2NteM</t>
  </si>
  <si>
    <t>ptUZw1fkauM</t>
  </si>
  <si>
    <t>j2sacbQnQJQ</t>
  </si>
  <si>
    <t>zYsTT2scZ0s</t>
  </si>
  <si>
    <t>QIuHaR8aG3c</t>
  </si>
  <si>
    <t>74lpHeka1lE</t>
  </si>
  <si>
    <t>QPxaU7U9Dpg</t>
  </si>
  <si>
    <t>DtY71HjuxZo</t>
  </si>
  <si>
    <t>OVUo_Ufw9Zg</t>
  </si>
  <si>
    <t>a67h0uVaAMg</t>
  </si>
  <si>
    <t>jMV7TPWpKsM</t>
  </si>
  <si>
    <t>Sv9DKsPzWxk</t>
  </si>
  <si>
    <t>t2_0yXZIJ3w</t>
  </si>
  <si>
    <t>pMS2WfN4sek</t>
  </si>
  <si>
    <t>287J3bcY-CM</t>
  </si>
  <si>
    <t>HFO_8ZE3xlM</t>
  </si>
  <si>
    <t>xXl78mlLY_k</t>
  </si>
  <si>
    <t>kcncr2NfPjY</t>
  </si>
  <si>
    <t>OBUMr5GSAFg</t>
  </si>
  <si>
    <t>EVwXnHE5CYU</t>
  </si>
  <si>
    <t>OPcILEH1AIQ</t>
  </si>
  <si>
    <t>h2NezzzI_Sk</t>
  </si>
  <si>
    <t>LpxC1Qu-HSQ</t>
  </si>
  <si>
    <t>JJUZcQrD_mQ</t>
  </si>
  <si>
    <t>OoLg-oKc7Z0</t>
  </si>
  <si>
    <t>-afl7XR6gdc</t>
  </si>
  <si>
    <t>xUUZ70z3zlU</t>
  </si>
  <si>
    <t>x5DupOj1-ro</t>
  </si>
  <si>
    <t>dLbRkIBBLZs</t>
  </si>
  <si>
    <t>U76p8xK5eFA</t>
  </si>
  <si>
    <t>nUKGlhJ4BmQ</t>
  </si>
  <si>
    <t>FRpK3qmyWlY</t>
  </si>
  <si>
    <t>q14PFK4TR8U</t>
  </si>
  <si>
    <t>Lfzc9bcI1UE</t>
  </si>
  <si>
    <t>z6azZa4VrkM</t>
  </si>
  <si>
    <t>uLtYmNy-dyo</t>
  </si>
  <si>
    <t>VANN3z1kEVQ</t>
  </si>
  <si>
    <t>SK2o6qQqTz0</t>
  </si>
  <si>
    <t>ULoB50P95ug</t>
  </si>
  <si>
    <t>MRPEo6D99S4</t>
  </si>
  <si>
    <t>S6wQ4MsnySU</t>
  </si>
  <si>
    <t>wed36XcOtDM</t>
  </si>
  <si>
    <t>TQOvJxdxFhg</t>
  </si>
  <si>
    <t>OUoaPZynkPI</t>
  </si>
  <si>
    <t>HTvBDm88yk0</t>
  </si>
  <si>
    <t>hnbqFXLI_Qo</t>
  </si>
  <si>
    <t>lw7R47wVxjw</t>
  </si>
  <si>
    <t>3uH--HeqZd4</t>
  </si>
  <si>
    <t>CkXz-rQ9AzA</t>
  </si>
  <si>
    <t>El7hiBJ-s5g</t>
  </si>
  <si>
    <t>ycZRyqUXkCA</t>
  </si>
  <si>
    <t>1qgMtVLgAFE</t>
  </si>
  <si>
    <t>0oCL7AnIs98</t>
  </si>
  <si>
    <t>qjAVgtgp2VU</t>
  </si>
  <si>
    <t>BBJgiSJkN7c</t>
  </si>
  <si>
    <t>q5NV4jdL9Go</t>
  </si>
  <si>
    <t>DCv0j55qLCA</t>
  </si>
  <si>
    <t>PU_xu78HqMs</t>
  </si>
  <si>
    <t>DH6vjbFLtL8</t>
  </si>
  <si>
    <t>FBI24tJhrkk</t>
  </si>
  <si>
    <t>st9bPY2BgvY</t>
  </si>
  <si>
    <t>MbQ45cqz6KI</t>
  </si>
  <si>
    <t>mKwCQA238dM</t>
  </si>
  <si>
    <t>2wqPRPMQRWU</t>
  </si>
  <si>
    <t>3vzIMn7cg40</t>
  </si>
  <si>
    <t>5CTwMbKDOcU</t>
  </si>
  <si>
    <t>I9IEMdbV_Zk</t>
  </si>
  <si>
    <t>shGVZiJrDEA</t>
  </si>
  <si>
    <t>R9ELWjJKnZA</t>
  </si>
  <si>
    <t>LMcRZQfeaZM</t>
  </si>
  <si>
    <t>7eiW91LDfx0</t>
  </si>
  <si>
    <t>nXU12jCAfcI</t>
  </si>
  <si>
    <t>2MFAE0lpV3U</t>
  </si>
  <si>
    <t>J5xmgUFDzuo</t>
  </si>
  <si>
    <t>A4geo_L63IQ</t>
  </si>
  <si>
    <t>gHI67SLkSSs</t>
  </si>
  <si>
    <t>A1IBpVXfXNA</t>
  </si>
  <si>
    <t>qX_-gZJuJlU</t>
  </si>
  <si>
    <t>-0Rz0oEAl_M</t>
  </si>
  <si>
    <t>kT488qhjhyk</t>
  </si>
  <si>
    <t>D9tnJouIipo</t>
  </si>
  <si>
    <t>l1692voOGag</t>
  </si>
  <si>
    <t>zT7s1i6NbJ4</t>
  </si>
  <si>
    <t>AcuLJX_-HjA</t>
  </si>
  <si>
    <t>BSqejLhL2QM</t>
  </si>
  <si>
    <t>FarHjaAJoms</t>
  </si>
  <si>
    <t>bMBaeQpoyM8</t>
  </si>
  <si>
    <t>Z-9FKi2mX8A</t>
  </si>
  <si>
    <t>nkNnkyI0Y8U</t>
  </si>
  <si>
    <t>KR9IP6OKSRg</t>
  </si>
  <si>
    <t>kNUX_AjilOo</t>
  </si>
  <si>
    <t>M7ogjvcTijQ</t>
  </si>
  <si>
    <t>fvIMIH33ytg</t>
  </si>
  <si>
    <t>hGnaFj5Iq_s</t>
  </si>
  <si>
    <t>8Sd7EPCEz5w</t>
  </si>
  <si>
    <t>yIfOEG6a0Ps</t>
  </si>
  <si>
    <t>V6rOZNCQhQs</t>
  </si>
  <si>
    <t>MwmZ9kKG9sk</t>
  </si>
  <si>
    <t>Z2itVBEFOQ0</t>
  </si>
  <si>
    <t>90NRi7GYJPI</t>
  </si>
  <si>
    <t>QN7Fl9AnEEs</t>
  </si>
  <si>
    <t>ZL1n9Lz-EUQ</t>
  </si>
  <si>
    <t>cUYVyKDeouw</t>
  </si>
  <si>
    <t>OyQhevVsM60</t>
  </si>
  <si>
    <t>_YS7eN2VJNw</t>
  </si>
  <si>
    <t>As9FXeAPOkc</t>
  </si>
  <si>
    <t>Pa6EG6ADNGQ</t>
  </si>
  <si>
    <t>f5-rTsBv_Vs</t>
  </si>
  <si>
    <t>raYQtjGCxJQ</t>
  </si>
  <si>
    <t>ifI1Maz-Ubc</t>
  </si>
  <si>
    <t>zH46pVG6Xvo</t>
  </si>
  <si>
    <t>V8YjzRc22ks</t>
  </si>
  <si>
    <t>35Nt60DKxvE</t>
  </si>
  <si>
    <t>F5Tc-XJF5e4</t>
  </si>
  <si>
    <t>sd896IHajBI</t>
  </si>
  <si>
    <t>nR83Vs21Yu8</t>
  </si>
  <si>
    <t>JJgwVffKRFM</t>
  </si>
  <si>
    <t>Gs6Iykl9BfQ</t>
  </si>
  <si>
    <t>72k2rjvuUek</t>
  </si>
  <si>
    <t>nuP84Wp4mTU</t>
  </si>
  <si>
    <t>F6vXSibarqk</t>
  </si>
  <si>
    <t>3qzmdLHKCM8</t>
  </si>
  <si>
    <t>OLot4jnaKsM</t>
  </si>
  <si>
    <t>uvD6MOMhz1c</t>
  </si>
  <si>
    <t>9GSCoRE2W_I</t>
  </si>
  <si>
    <t>_1NbzOE4HTQ</t>
  </si>
  <si>
    <t>7u-3bMbeax8</t>
  </si>
  <si>
    <t>insGIvuV_70</t>
  </si>
  <si>
    <t>JGtwYwKokkY</t>
  </si>
  <si>
    <t>dM-iPcVlZZ4</t>
  </si>
  <si>
    <t>PedbJi7L3ro</t>
  </si>
  <si>
    <t>u4MrE-8uOvI</t>
  </si>
  <si>
    <t>ndX7o22cMv8</t>
  </si>
  <si>
    <t>fT5U8W6MnRk</t>
  </si>
  <si>
    <t>TXdi6xgQ3Zs</t>
  </si>
  <si>
    <t>gqGSwev1TEg</t>
  </si>
  <si>
    <t>T-mGEfLOqk0</t>
  </si>
  <si>
    <t>7x1-yR3o1D8</t>
  </si>
  <si>
    <t>HnBkVNw3MUI</t>
  </si>
  <si>
    <t>lhk1SowMXN8</t>
  </si>
  <si>
    <t>JzKobgiDYUk</t>
  </si>
  <si>
    <t>AEJoarKS9Kw</t>
  </si>
  <si>
    <t>gif6fIZH1XM</t>
  </si>
  <si>
    <t>TOhfwb_ktyk</t>
  </si>
  <si>
    <t>OiM-Ayrfll8</t>
  </si>
  <si>
    <t>V-DFqttmoeg</t>
  </si>
  <si>
    <t>Y0DRTgkDNDQ</t>
  </si>
  <si>
    <t>LKFnfllHNVk</t>
  </si>
  <si>
    <t>EwHmmbsv_wM</t>
  </si>
  <si>
    <t>VUOejKnhdto</t>
  </si>
  <si>
    <t>1m267yrKWO8</t>
  </si>
  <si>
    <t>FxLv6dEsf70</t>
  </si>
  <si>
    <t>dIUeOyfarfQ</t>
  </si>
  <si>
    <t>Ag5OWnmexXE</t>
  </si>
  <si>
    <t>tcf5gDCqsuM</t>
  </si>
  <si>
    <t>2IhxPdPddGg</t>
  </si>
  <si>
    <t>Rd-LsXy81AA</t>
  </si>
  <si>
    <t>cjFD-ksdXLY</t>
  </si>
  <si>
    <t>p0Sc_Fp4qkc</t>
  </si>
  <si>
    <t>0FiQpdoLAbg</t>
  </si>
  <si>
    <t>C87zflNdnrs</t>
  </si>
  <si>
    <t>xKP_q6kN0qM</t>
  </si>
  <si>
    <t>KePnNMLw1Mk</t>
  </si>
  <si>
    <t>dNorjxekDAo</t>
  </si>
  <si>
    <t>lKHdboMJ56E</t>
  </si>
  <si>
    <t>J327n_ktQb8</t>
  </si>
  <si>
    <t>MHrGBby6Exw</t>
  </si>
  <si>
    <t>WD-Gg52eQzc</t>
  </si>
  <si>
    <t>JyXTFha9_BI</t>
  </si>
  <si>
    <t>gndJZm7Q9yg</t>
  </si>
  <si>
    <t>1aNVxy4WVHU</t>
  </si>
  <si>
    <t>n8IP0T9A1LU</t>
  </si>
  <si>
    <t>4GM6nLUUX-4</t>
  </si>
  <si>
    <t>r6rkYMYv4jY</t>
  </si>
  <si>
    <t>yvlVYux_sLY</t>
  </si>
  <si>
    <t>IlO0Q_giCec</t>
  </si>
  <si>
    <t>70zjUkpMkRQ</t>
  </si>
  <si>
    <t>iVCb6mJdsZQ</t>
  </si>
  <si>
    <t>BJ8E3uT07Ds</t>
  </si>
  <si>
    <t>yiDuzdmJ_9A</t>
  </si>
  <si>
    <t>DtW_nRH7N_I</t>
  </si>
  <si>
    <t>GeynN4otjUc</t>
  </si>
  <si>
    <t>VhIMBsBqlPQ</t>
  </si>
  <si>
    <t>mpzpWEqmtEs</t>
  </si>
  <si>
    <t>iZmwtiLrrog</t>
  </si>
  <si>
    <t>-hMId6Q8Zyc</t>
  </si>
  <si>
    <t>hj_M8k3tZ5g</t>
  </si>
  <si>
    <t>WM6Bt0AtR4c</t>
  </si>
  <si>
    <t>FG9PHgBnbWc</t>
  </si>
  <si>
    <t>V9_0KO2sskI</t>
  </si>
  <si>
    <t>oNwbupDPWs8</t>
  </si>
  <si>
    <t>FRDHZKIGjnQ</t>
  </si>
  <si>
    <t>kPYupTWwVKQ</t>
  </si>
  <si>
    <t>YOZO91B8BJc</t>
  </si>
  <si>
    <t>2mvROYZLFMU</t>
  </si>
  <si>
    <t>P-QvdZSyi5o</t>
  </si>
  <si>
    <t>-A4tUK8Dt2Y</t>
  </si>
  <si>
    <t>i0aRLYSMl2I</t>
  </si>
  <si>
    <t>ZXS9mBz7J00</t>
  </si>
  <si>
    <t>r_LuzeYcvcg</t>
  </si>
  <si>
    <t>kYNk56AFUX0</t>
  </si>
  <si>
    <t>sf6UeSMS3qA</t>
  </si>
  <si>
    <t>IIQPscUQDWY</t>
  </si>
  <si>
    <t>6p5Il4geWaY</t>
  </si>
  <si>
    <t>WI7uqbKg37Q</t>
  </si>
  <si>
    <t>O_fxfsUwlJs</t>
  </si>
  <si>
    <t>tYdDOZIpdzo</t>
  </si>
  <si>
    <t>VlW1a90KuW4</t>
  </si>
  <si>
    <t>Icunkw7AR1U</t>
  </si>
  <si>
    <t>mwr3QBrv70Q</t>
  </si>
  <si>
    <t>LrQ8S7WHSbE</t>
  </si>
  <si>
    <t>mY9y54V-kCo</t>
  </si>
  <si>
    <t>JDXwaaGJ8xk</t>
  </si>
  <si>
    <t>4dJSp78cTu8</t>
  </si>
  <si>
    <t>_oQ2ZZ9d9Q8</t>
  </si>
  <si>
    <t>Lvh00Cyx_Qk</t>
  </si>
  <si>
    <t>1Qo5ZKcbpgY</t>
  </si>
  <si>
    <t>5PSBCCq9dKA</t>
  </si>
  <si>
    <t>fGd6_i6qHW4</t>
  </si>
  <si>
    <t>c9Hf0bElofM</t>
  </si>
  <si>
    <t>M4PUGRGh_Ns</t>
  </si>
  <si>
    <t>vBSBFNVuMyE</t>
  </si>
  <si>
    <t>7RJgLItnOaU</t>
  </si>
  <si>
    <t>CWPJG_LrYZs</t>
  </si>
  <si>
    <t>nGXK28Ps5F4</t>
  </si>
  <si>
    <t>VbEgKsXc_Gs</t>
  </si>
  <si>
    <t>QIY75buhzR4</t>
  </si>
  <si>
    <t>awrgrl08ttA</t>
  </si>
  <si>
    <t>cM8AP-ipDiY</t>
  </si>
  <si>
    <t>vOCKxXvj_6U</t>
  </si>
  <si>
    <t>uEhaqQBIy8Y</t>
  </si>
  <si>
    <t>AhEcxZHvDaI</t>
  </si>
  <si>
    <t>lXUs2yS-qYQ</t>
  </si>
  <si>
    <t>dgSmqYmvXbU</t>
  </si>
  <si>
    <t>Nd_K83HwnYU</t>
  </si>
  <si>
    <t>2sqzZ1x9rNs</t>
  </si>
  <si>
    <t>yzTm3KyOUDU</t>
  </si>
  <si>
    <t>9n5-l8gQiTs</t>
  </si>
  <si>
    <t>BEmBnCIlqHA</t>
  </si>
  <si>
    <t>2UDw_VKx3Lk</t>
  </si>
  <si>
    <t>9G64AIG0Cio</t>
  </si>
  <si>
    <t>tv3e_T1FCzM</t>
  </si>
  <si>
    <t>BwsLqKAKNys</t>
  </si>
  <si>
    <t>qoQYHL0RhWY</t>
  </si>
  <si>
    <t>n5pXeMWdetY</t>
  </si>
  <si>
    <t>HCLS1OI78BE</t>
  </si>
  <si>
    <t>PSAwdItkWIQ</t>
  </si>
  <si>
    <t>Btqb5h8A09s</t>
  </si>
  <si>
    <t>APdA5xtdRMc</t>
  </si>
  <si>
    <t>lx0WB1vcSCs</t>
  </si>
  <si>
    <t>AOVv1eKgraE</t>
  </si>
  <si>
    <t>IW-6vcd90xo</t>
  </si>
  <si>
    <t>YC8J2sT6EgQ</t>
  </si>
  <si>
    <t>_p0_44TfYoI</t>
  </si>
  <si>
    <t>lRRdeEmFz3w</t>
  </si>
  <si>
    <t>7VKpbKSjVPQ</t>
  </si>
  <si>
    <t>q9KMC7wSBxU</t>
  </si>
  <si>
    <t>_wGgq1vLHhA</t>
  </si>
  <si>
    <t>nLNoQFd8Cw8</t>
  </si>
  <si>
    <t>7R15XFH1Nkk</t>
  </si>
  <si>
    <t>JlnBwA9nAuM</t>
  </si>
  <si>
    <t>b65iYRLe6D4</t>
  </si>
  <si>
    <t>94BPNssktQU</t>
  </si>
  <si>
    <t>59FikyGAabE</t>
  </si>
  <si>
    <t>SeNnV2ecVII</t>
  </si>
  <si>
    <t>dhqzDc4_Fug</t>
  </si>
  <si>
    <t>LellO-FRGLw</t>
  </si>
  <si>
    <t>KY_fd6Nsb_k</t>
  </si>
  <si>
    <t>rC0uXHO1pvs</t>
  </si>
  <si>
    <t>RK8Cb8Ps5-8</t>
  </si>
  <si>
    <t>b5Lm47UWxGA</t>
  </si>
  <si>
    <t>pwtrsfVrhgo</t>
  </si>
  <si>
    <t>Laygmv-6Yq4</t>
  </si>
  <si>
    <t>8tYgZYavzrE</t>
  </si>
  <si>
    <t>S-Xwml3s6I8</t>
  </si>
  <si>
    <t>2sGiLM_B1HM</t>
  </si>
  <si>
    <t>1cPToSUsaXo</t>
  </si>
  <si>
    <t>jxs3VnH60Q0</t>
  </si>
  <si>
    <t>9u9o0sS_Lcw</t>
  </si>
  <si>
    <t>UX3ChIMPRe8</t>
  </si>
  <si>
    <t>kjLM6O6qVrg</t>
  </si>
  <si>
    <t>ULJWncakC04</t>
  </si>
  <si>
    <t>viLFSe8BS74</t>
  </si>
  <si>
    <t>UE3JAU45cqs</t>
  </si>
  <si>
    <t>LxfOxqmZwfs</t>
  </si>
  <si>
    <t>Slwbw-3QKNw</t>
  </si>
  <si>
    <t>nE8bDuU2buY</t>
  </si>
  <si>
    <t>odTp1BRQ2nA</t>
  </si>
  <si>
    <t>kwQ6GIO4ntk</t>
  </si>
  <si>
    <t>NkIO_A1POhg</t>
  </si>
  <si>
    <t>aSVVgmmTMtI</t>
  </si>
  <si>
    <t>xw5t7_8G_T0</t>
  </si>
  <si>
    <t>phiM_7zcJ2Y</t>
  </si>
  <si>
    <t>_5AImFddycI</t>
  </si>
  <si>
    <t>c68FWGrmNMU</t>
  </si>
  <si>
    <t>rCN8B_cxq8A</t>
  </si>
  <si>
    <t>0YFWrathkZc</t>
  </si>
  <si>
    <t>zObgx-WP3cM</t>
  </si>
  <si>
    <t>ieDHJD7JkT4</t>
  </si>
  <si>
    <t>B-3m9h8tOE0</t>
  </si>
  <si>
    <t>Ee0hXV7HhjI</t>
  </si>
  <si>
    <t>HLcnZPVydj0</t>
  </si>
  <si>
    <t>ReIvZceL38k</t>
  </si>
  <si>
    <t>UxKL5bnNtyg</t>
  </si>
  <si>
    <t>_ww3Y0NSm9I</t>
  </si>
  <si>
    <t>MLiNS7VmbtA</t>
  </si>
  <si>
    <t>hArpImY9dJg</t>
  </si>
  <si>
    <t>Vily04wu1rI</t>
  </si>
  <si>
    <t>38Se4OXl4f8</t>
  </si>
  <si>
    <t>oNHr90inehA</t>
  </si>
  <si>
    <t>DnPRp_AtcSo</t>
  </si>
  <si>
    <t>LF_wie7xRD4</t>
  </si>
  <si>
    <t>kwkv20iYiHI</t>
  </si>
  <si>
    <t>RwrzVLPCvHA</t>
  </si>
  <si>
    <t>0nEh7iV--EI</t>
  </si>
  <si>
    <t>Xa1hGw0EbKY</t>
  </si>
  <si>
    <t>64hdzKCKFSw</t>
  </si>
  <si>
    <t>fGliBjxyDkI</t>
  </si>
  <si>
    <t>Pzb3Fd99LT0</t>
  </si>
  <si>
    <t>jes-oFXv24Q</t>
  </si>
  <si>
    <t>Pm1UKnxbgc0</t>
  </si>
  <si>
    <t>8EYTyCWXp28</t>
  </si>
  <si>
    <t>en_B57jalnU</t>
  </si>
  <si>
    <t>sDnxUdApviY</t>
  </si>
  <si>
    <t>esanhSldp9g</t>
  </si>
  <si>
    <t>cV1S_hmW6CY</t>
  </si>
  <si>
    <t>G2XAskgub4Y</t>
  </si>
  <si>
    <t>R_gGh5_1fCM</t>
  </si>
  <si>
    <t>u_dhT_rVsh4</t>
  </si>
  <si>
    <t>86dQehteAdY</t>
  </si>
  <si>
    <t>tj6V_enmEgQ</t>
  </si>
  <si>
    <t>A-_mpZcw6jI</t>
  </si>
  <si>
    <t>ZpfrLYothW4</t>
  </si>
  <si>
    <t>gOM-IUsQDBY</t>
  </si>
  <si>
    <t>vrewQLFVwlo</t>
  </si>
  <si>
    <t>WJDqqolqaRI</t>
  </si>
  <si>
    <t>d32XXSBgh_Y</t>
  </si>
  <si>
    <t>CE5oJW434UQ</t>
  </si>
  <si>
    <t>RoZgiaETGp8</t>
  </si>
  <si>
    <t>EgZ_zmyLwS0</t>
  </si>
  <si>
    <t>9BnFcphF-70</t>
  </si>
  <si>
    <t>EEvz9Dnq9A0</t>
  </si>
  <si>
    <t>1ovcaAuahHk</t>
  </si>
  <si>
    <t>q2sYLrHMzws</t>
  </si>
  <si>
    <t>KOQNODHqgms</t>
  </si>
  <si>
    <t>_31QTLV_uRo</t>
  </si>
  <si>
    <t>cGwEHP-Cub0</t>
  </si>
  <si>
    <t>6zyXzPDnQuI</t>
  </si>
  <si>
    <t>UaiI9z2NMn8</t>
  </si>
  <si>
    <t>iOijLfrvrtY</t>
  </si>
  <si>
    <t>SzwOOn4SJ98</t>
  </si>
  <si>
    <t>aV9_WMzie4E</t>
  </si>
  <si>
    <t>hYpBrd0Xk58</t>
  </si>
  <si>
    <t>tZtftBeaJ7E</t>
  </si>
  <si>
    <t>twjM66y52EA</t>
  </si>
  <si>
    <t>VZ_v0KaaxCo</t>
  </si>
  <si>
    <t>Ed9E64UpydI</t>
  </si>
  <si>
    <t>aeTLcSZ1oB8</t>
  </si>
  <si>
    <t>WXJbxBZ5To4</t>
  </si>
  <si>
    <t>uchunIW2_-M</t>
  </si>
  <si>
    <t>AiyZK0Rzprc</t>
  </si>
  <si>
    <t>kZ32C9lqHRI</t>
  </si>
  <si>
    <t>PYV5uD2sXeU</t>
  </si>
  <si>
    <t>O64UtxtJVB8</t>
  </si>
  <si>
    <t>Z6lDIdeBYs8</t>
  </si>
  <si>
    <t>Fxg5GspQ5hg</t>
  </si>
  <si>
    <t>ABgIIFyWZjs</t>
  </si>
  <si>
    <t>rn2Vy9Fp8Vk</t>
  </si>
  <si>
    <t>LAYocIV7yP4</t>
  </si>
  <si>
    <t>HNcQX9GmvCs</t>
  </si>
  <si>
    <t>8Ej1w6eghhk</t>
  </si>
  <si>
    <t>g_Yh2AmZFUQ</t>
  </si>
  <si>
    <t>BvZob09tywc</t>
  </si>
  <si>
    <t>UKjg_QKgurI</t>
  </si>
  <si>
    <t>8tX-sFxKA-k</t>
  </si>
  <si>
    <t>0BWbcESy_bk</t>
  </si>
  <si>
    <t>SJBjou7sxyM</t>
  </si>
  <si>
    <t>NdEDTneCa40</t>
  </si>
  <si>
    <t>4itKoguLp3c</t>
  </si>
  <si>
    <t>cwu1i8fr_H8</t>
  </si>
  <si>
    <t>HvKkuze29Lg</t>
  </si>
  <si>
    <t>sSUks4MbUDg</t>
  </si>
  <si>
    <t>TTaaezxdgQ4</t>
  </si>
  <si>
    <t>-Jicr1dNB_Q</t>
  </si>
  <si>
    <t>bGHUtpkxkeA</t>
  </si>
  <si>
    <t>AveRftYl20A</t>
  </si>
  <si>
    <t>dNbr99oiO88</t>
  </si>
  <si>
    <t>NxCR6pPv1sA</t>
  </si>
  <si>
    <t>2JkgrIWCbs0</t>
  </si>
  <si>
    <t>E5knsgoiIXk</t>
  </si>
  <si>
    <t>pMEaRJrkads</t>
  </si>
  <si>
    <t>78P-q4d1e5Q</t>
  </si>
  <si>
    <t>K9Fxu9Xavpo</t>
  </si>
  <si>
    <t>bwWru2QOAwo</t>
  </si>
  <si>
    <t>ziPVzeW8aQw</t>
  </si>
  <si>
    <t>OxPPdI9AqX4</t>
  </si>
  <si>
    <t>MT9Nct3qw04</t>
  </si>
  <si>
    <t>9PpRd0faJ3Y</t>
  </si>
  <si>
    <t>t5Rlbjkoams</t>
  </si>
  <si>
    <t>RVsbqSLtV5A</t>
  </si>
  <si>
    <t>4ZUDiGoFieo</t>
  </si>
  <si>
    <t>E9ipxZFMc-U</t>
  </si>
  <si>
    <t>p4pZeLpLqlk</t>
  </si>
  <si>
    <t>u1v1DmldTmw</t>
  </si>
  <si>
    <t>riT26QUroZQ</t>
  </si>
  <si>
    <t>yV9Hynuymm8</t>
  </si>
  <si>
    <t>3wMqaGxaS3A</t>
  </si>
  <si>
    <t>gjFb7T3Snew</t>
  </si>
  <si>
    <t>CjDFKaVegPg</t>
  </si>
  <si>
    <t>HBTirtk04RI</t>
  </si>
  <si>
    <t>nF8HInnK96A</t>
  </si>
  <si>
    <t>f8rLBAZLEVU</t>
  </si>
  <si>
    <t>rUrXpH-Hgzk</t>
  </si>
  <si>
    <t>iEPSzW9F9R0</t>
  </si>
  <si>
    <t>Ddh9HJoO6vs</t>
  </si>
  <si>
    <t>6IyCAxDtwmk</t>
  </si>
  <si>
    <t>kZSM0wxYve0</t>
  </si>
  <si>
    <t>BrHRpQmBfEs</t>
  </si>
  <si>
    <t>ol8YEZ_fqYM</t>
  </si>
  <si>
    <t>xhRBxAg7EvA</t>
  </si>
  <si>
    <t>xFpWaOuKbGA</t>
  </si>
  <si>
    <t>B5MWwY1j_UU</t>
  </si>
  <si>
    <t>UsIYtefh5WA</t>
  </si>
  <si>
    <t>4q8x74QO-NE</t>
  </si>
  <si>
    <t>NcdYnq9OW3Y</t>
  </si>
  <si>
    <t>eAsgtzDHVX0</t>
  </si>
  <si>
    <t>ePWuLavtbMY</t>
  </si>
  <si>
    <t>qvBK52FRXl0</t>
  </si>
  <si>
    <t>VgA_2jq7iJ4</t>
  </si>
  <si>
    <t>DPrFSvz-ubA</t>
  </si>
  <si>
    <t>WPogXsJ5YAQ</t>
  </si>
  <si>
    <t>1Zwc2U-Iwq8</t>
  </si>
  <si>
    <t>LQaBZTDmTlM</t>
  </si>
  <si>
    <t>mzwBR18TEdo</t>
  </si>
  <si>
    <t>NMoDcs-esB4</t>
  </si>
  <si>
    <t>Nxi92hlFFKM</t>
  </si>
  <si>
    <t>caQPlLnCz-k</t>
  </si>
  <si>
    <t>_zlNr05jm28</t>
  </si>
  <si>
    <t>BPLRBwrmyeA</t>
  </si>
  <si>
    <t>AuB2nTKHx3A</t>
  </si>
  <si>
    <t>3IvNnl07bSA</t>
  </si>
  <si>
    <t>HYxKx9-YjS4</t>
  </si>
  <si>
    <t>ZzqC5KlD73U</t>
  </si>
  <si>
    <t>uNme3Je96ZM</t>
  </si>
  <si>
    <t>hIAzmO7NgTc</t>
  </si>
  <si>
    <t>fr3nS5AMLKI</t>
  </si>
  <si>
    <t>rSccT2xpmGU</t>
  </si>
  <si>
    <t>8TCQ1L_EgTg</t>
  </si>
  <si>
    <t>ytvpJLOZRqA</t>
  </si>
  <si>
    <t>CLJbbZKL0WM</t>
  </si>
  <si>
    <t>I9KmPxeYUzA</t>
  </si>
  <si>
    <t>ddjs6I8n3LQ</t>
  </si>
  <si>
    <t>UKZlWwPL0lU</t>
  </si>
  <si>
    <t>x3hpBN9aadY</t>
  </si>
  <si>
    <t>AijNfbYVr90</t>
  </si>
  <si>
    <t>7SIUf9nvDYA</t>
  </si>
  <si>
    <t>iVIVKbrvl2U</t>
  </si>
  <si>
    <t>pY7fQdhBt-Q</t>
  </si>
  <si>
    <t>SatDfrdKQAY</t>
  </si>
  <si>
    <t>_ZTP3e6IGe4</t>
  </si>
  <si>
    <t>IHixpLbgMYc</t>
  </si>
  <si>
    <t>fzpW2iomWBo</t>
  </si>
  <si>
    <t>FeFv6yWXGT4</t>
  </si>
  <si>
    <t>hIXfaojfjZA</t>
  </si>
  <si>
    <t>-LLzncCIizw</t>
  </si>
  <si>
    <t>dsQRPD4A6sc</t>
  </si>
  <si>
    <t>E7wfDgFTRbs</t>
  </si>
  <si>
    <t>a7yWzh9j3Uw</t>
  </si>
  <si>
    <t>-14Ad_IJlBU</t>
  </si>
  <si>
    <t>a4omHQgjVJs</t>
  </si>
  <si>
    <t>z8X52y2rNek</t>
  </si>
  <si>
    <t>9ugHdPeP4lM</t>
  </si>
  <si>
    <t>u1Xc0wFObto</t>
  </si>
  <si>
    <t>YKI0WXel8XY</t>
  </si>
  <si>
    <t>MDtQVxIv3yI</t>
  </si>
  <si>
    <t>_mO6C2lBBBs</t>
  </si>
  <si>
    <t>HNBd8Q4uEyQ</t>
  </si>
  <si>
    <t>XxKyuHZKuU4</t>
  </si>
  <si>
    <t>3nx59LOX3yM</t>
  </si>
  <si>
    <t>_ofxxKjS8Ag</t>
  </si>
  <si>
    <t>aYKpua1lkXM</t>
  </si>
  <si>
    <t>WudrgONa1mw</t>
  </si>
  <si>
    <t>dVZtYbZs-c0</t>
  </si>
  <si>
    <t>pDE3uNsSMSQ</t>
  </si>
  <si>
    <t>-GZn2BegLpA</t>
  </si>
  <si>
    <t>KZan5h3wmfg</t>
  </si>
  <si>
    <t>qZCsJoOua5M</t>
  </si>
  <si>
    <t>mp3ixsGHjRE</t>
  </si>
  <si>
    <t>_SjTJhN_Rfc</t>
  </si>
  <si>
    <t>KAIJqPl6Ycc</t>
  </si>
  <si>
    <t>3iM7Vb2Ii6Q</t>
  </si>
  <si>
    <t>bK_f2q_jrvg</t>
  </si>
  <si>
    <t>DGxIV-FrIQk</t>
  </si>
  <si>
    <t>thM6S4aJ68E</t>
  </si>
  <si>
    <t>-FC2r12MAco</t>
  </si>
  <si>
    <t>G6mBZ361KyU</t>
  </si>
  <si>
    <t>pvAwraIk5K8</t>
  </si>
  <si>
    <t>DtdDsGFyaV0</t>
  </si>
  <si>
    <t>Title</t>
  </si>
  <si>
    <t>Description</t>
  </si>
  <si>
    <t>Tags</t>
  </si>
  <si>
    <t>Author</t>
  </si>
  <si>
    <t>Created Date (UTC)</t>
  </si>
  <si>
    <t>Views</t>
  </si>
  <si>
    <t>Comments</t>
  </si>
  <si>
    <t>Likes Count</t>
  </si>
  <si>
    <t>Dislikes Count</t>
  </si>
  <si>
    <t>Custom Menu Item Text</t>
  </si>
  <si>
    <t>Custom Menu Item Action</t>
  </si>
  <si>
    <t>2020년 4월 9일 (목) 아침&amp; 다시보기 -  중3·고3 '온라인 개학'</t>
  </si>
  <si>
    <t>2020년 4월 5일 (일) 특집 뉴스룸 다시보기 - D-10…양보 없는 유세전｜여당 "코로나 극복"…통합당 "경제위기 극복"</t>
  </si>
  <si>
    <t>박형준 "100석도 위태"…김재원 "경솔한 이야기" / JTBC 뉴스ON</t>
  </si>
  <si>
    <t>[대구청년길거리호소]내일 미통당에게 한표도 주지마이소!</t>
  </si>
  <si>
    <t>선거는 과연 공정한가?누가 우리의 투표권을 훔쳐갔을까!</t>
  </si>
  <si>
    <t>[선택 4·15] 코로나19 뚫은 사전투표 열기…마스크 쓰고 '한표' / 연합뉴스TV (YonhapnewsTV)</t>
  </si>
  <si>
    <t>기호 2번 이언주에게 소중한 한표를! - 오은택 전 의원 지지발언</t>
  </si>
  <si>
    <t>첫 투표하는 만 18세, 18명에게 물었습니다. "너 어떤 후보 뽑을 거야?"  / 비디오머그</t>
  </si>
  <si>
    <t>[김민아 EP6.] 누가 김민아 에게 마이크를 주었는가? 대환장 노래 대결!</t>
  </si>
  <si>
    <t>[당신뉴스] 힘겹게 항공권 구해 투표하러 왔는데…"이미 늦었다" (2020.04.14/뉴스데스크/MBC)</t>
  </si>
  <si>
    <t>[선택 4·15] 민주 "수도권 70곳 박빙"…통합 "개헌저지선 위태" / 연합뉴스TV (YonhapnewsTV)</t>
  </si>
  <si>
    <t>"미래한국당에게 소중한 한표를! 재외동포 권익을 위해 힘을 쏟겠다" | 원유철 미래한국당 대표. 20.03.31</t>
  </si>
  <si>
    <t>[4.15총선] 민중당과 정혜경에게 주는 한표의 의미</t>
  </si>
  <si>
    <t>기호 7번 우리의 한표가 나라를 살립니다!</t>
  </si>
  <si>
    <t>[행정안전부X스파오 - 한표의 가치 캠페인]</t>
  </si>
  <si>
    <t>[선택 4·15] "코돌이 국회 되면 망국"…김종인 정권심판 호소 / 연합뉴스TV (YonhapnewsTV)</t>
  </si>
  <si>
    <t>총선 심판론' "우리에게 한표를"</t>
  </si>
  <si>
    <t>[리버럴미디어] 당신의 한표가 대한민국의 미래를 바꿉니다!</t>
  </si>
  <si>
    <t>"나에게 한표를!"...주말 유세 총력전 / YTN</t>
  </si>
  <si>
    <t>한표를 호소합니다.</t>
  </si>
  <si>
    <t>4월 15일 소중한 한표를 행사 하세요</t>
  </si>
  <si>
    <t>단 한표의 차이로 1위를 차지한 가수는?! l #나는트로트가수다 l EP.8</t>
  </si>
  <si>
    <t>"엄마ㆍ아빠에게 한표를"…청년후보는 어떡하라고</t>
  </si>
  <si>
    <t>【LATTEART】 당신의 소중한 한표를 응원합니다!</t>
  </si>
  <si>
    <t>안철수대표 종주 영상 다같이 응원 합니다 .... 이번에는 꼭~</t>
  </si>
  <si>
    <t>로버트 안 “한표가 역사를 만든다"</t>
  </si>
  <si>
    <t>[선택 4·15] 사전투표 마지막날…마스크 쓰고 '소중한 한표' / 연합뉴스TV (YonhapnewsTV)</t>
  </si>
  <si>
    <t>4월 15일 누구에게  한표를?</t>
  </si>
  <si>
    <t>[선택2020] 전국 투·개표 준비 순조…'방역 철저' (2020.04.14/5MBC뉴스)</t>
  </si>
  <si>
    <t>[코보티비] GS칼텍스 돌아이몽 안혜진은 누구에게 한표를?</t>
  </si>
  <si>
    <t>[ER 동영상] 당신의 소중한 한표, 대한민국 역사를 만듭니다</t>
  </si>
  <si>
    <t>[투데이 연예톡톡] "소중한 한표" 스타들, 사전투표 인증 (2020.04.13/뉴스투데이/MBC)</t>
  </si>
  <si>
    <t>CIX(씨아이엑스), '소중한 한표! 사전투표합니다'[NewsenTV]</t>
  </si>
  <si>
    <t>민주 “국정혼란 안돼, 안정 의석 확보해야” / KBS뉴스(News)</t>
  </si>
  <si>
    <t>[선택 4·15] 사전투표 마지막날…마스크·장갑 하고 '한표' / 연합뉴스TV (YonhapnewsTV)</t>
  </si>
  <si>
    <t>소중한 한표를 지키는 사람들 ‘개표소 현장’ @SBS 일요특선 다큐멘터리 20170521</t>
  </si>
  <si>
    <t>[심즈4 플레이] 빈곤챌린지 시즌2 #3 | 멜라니에게 한표를!</t>
  </si>
  <si>
    <t>바른미래, 영호남 동시출격…"대안정당에 한표를" / 연합뉴스TV (YonhapnewsTV)</t>
  </si>
  <si>
    <t>7.30 재보선 사전투표 첫날··· 해운대 배덕광-윤준호 "나에게 한표를"</t>
  </si>
  <si>
    <t>tvN Live 한표가 상수를 응원하는 이유 (ft.정오의 과거) 180408 EP.10</t>
  </si>
  <si>
    <t>황교안4 15총선 일단~ 이기자......  무당층 투표 갑시다..</t>
  </si>
  <si>
    <t>아름다운 한표를 위한</t>
  </si>
  <si>
    <t>최수연-사랑의 한표를 던진다. 김태훈님 희망곡</t>
  </si>
  <si>
    <t>[만약 전쟁] 박근혜 vs 문재인 : 당신은 누구에게 한표를? (feat. 치킨 이벤트)</t>
  </si>
  <si>
    <t>크리스마스 적소에게 한표를!!! (목소리 있음) [퍼즐앤드래곤] [2512(12월)]</t>
  </si>
  <si>
    <t>[4·15 총선뉴스] 총선 D-1, 곽대훈 VS 홍석준 ‘30억대 주식’ 불꽃공방!!</t>
  </si>
  <si>
    <t>저저테의 우울한출발...졌다의 한표를 던졌지만 과연?</t>
  </si>
  <si>
    <t>연동형 비례대표제의 결과. 10분만에 마스터하는 국회의원 선거의 모든것.</t>
  </si>
  <si>
    <t>베트남 호치민 재외선거 투표참여 (소중한 한표를)</t>
  </si>
  <si>
    <t>김종인 "이 나라의 미래를 위해서 소중한 한표가 필요해!"</t>
  </si>
  <si>
    <t>트로트 가수 성국 한여름, 사전투표로 소중한 한표 행사 2020. 04. 10</t>
  </si>
  <si>
    <t>장원섭후보"저 장원섭이 당선되어야 정권교체 됩니다! 한표를 주십시오!"</t>
  </si>
  <si>
    <t>[뉴스특보] 총선 하루 앞으로…오늘 자정 선거운동 종료 / 연합뉴스TV (YonhapnewsTV)</t>
  </si>
  <si>
    <t>"만 18세 첫 투표 참여...  미래 위해 한표 행사를"/ 연합뉴스 (Yonhapnews)</t>
  </si>
  <si>
    <t>올라프 장인 서폿에게 한표를과 함께하는 제닉스 장인어른 시즌 3 84화 1부 170828</t>
  </si>
  <si>
    <t>[프로듀스48/PRODUCE48] 장규리에게 한표를!</t>
  </si>
  <si>
    <t>4.27 재보궐 선거 지원 심판의 한표를 김영환 지경위 방송</t>
  </si>
  <si>
    <t>서든어택] 초보에게 한표를~! ㅋㅋ빵빵!!</t>
  </si>
  <si>
    <t>[특별한 만남]선거운동 마지막 날 세종시민께 드리는 편지</t>
  </si>
  <si>
    <t>행정안전부X스파오 투표독려  캠페인 - 한표의 가치</t>
  </si>
  <si>
    <t>[VLOG] 韓國的選舉可以在台灣投票!_xD83D__xDDF3_ | 再見梵谷 光影體驗展 | 很文青的一天_xD83D__xDC69__xD83C__xDFFB_‍_xD83C__xDFA8_</t>
  </si>
  <si>
    <t>[뉴스데스크]지난 총선보다 높아진 투표율..코로나 때문</t>
  </si>
  <si>
    <t>사전투표장에 나타난 BTS 방탄소년단 멤버들 난리난 실시간 현장 서울 잠실 주민센터가 뒤집힌 상황 제21대 국회의원 선거 총선 BTS Members in Jamsil Seoul</t>
  </si>
  <si>
    <t>올라프 장인 서폿에게 한표를과 함께하는 제닉스 장인어른 시즌 3 84화 3부 170828</t>
  </si>
  <si>
    <t>(여자)아이들((G)-IDLE, 생방 무대 전 소중한 한표 행사 | (G)-IDLE early voting for parliamentary elections 2020. 04. 11</t>
  </si>
  <si>
    <t>정동영 "진실이 승리할 수 있도록 한표를"</t>
  </si>
  <si>
    <t>처음으로올린 액괴투표!!!!더 좋은 액괴에 한표를++더 인기가 많은 액괴만드는 방법 공개!!!!모두 제 출처에요 오해하지마세요</t>
  </si>
  <si>
    <t>[선거상황실] 총선 D-2…유권자 표심 잡기 분주 / 연합뉴스TV (YonhapnewsTV)</t>
  </si>
  <si>
    <t>장성철 "국민의 권리 '투표'...정말 일 하고 싶다"</t>
  </si>
  <si>
    <t>대전 부동산에 관심 있으면! 총선 후보자 및 정당의 부동산 공약 반드시 확인!</t>
  </si>
  <si>
    <t>북송을 위해 여러분의 소중한 한표를!</t>
  </si>
  <si>
    <t>서울역 '소중한 한표행사' 발길 이어져…"좋은 대통령 나왔으면" / 연합뉴스TV (YonhapnewsTV)</t>
  </si>
  <si>
    <t>국민의당 최고위원 후보 김용필에게 한표를</t>
  </si>
  <si>
    <t>박원순 한표 행사 "시민들의 합리적 선택을 기다리겠다"</t>
  </si>
  <si>
    <t>올라프 장인 서폿에게 한표를과 함께하는 제닉스 장인어른 시즌 3 84화 2부 170828</t>
  </si>
  <si>
    <t>2020년 4월 10일 (금) 아침&amp; 다시보기 - 10일·11일 사전투표 실시</t>
  </si>
  <si>
    <t>여러분 저에게 소중한 한표를!!! /트로피코6/#tropico6/-[유조교]</t>
  </si>
  <si>
    <t>정치에 관심을 가져야 하는이유 (대기업 12년차 몽과장)</t>
  </si>
  <si>
    <t>20110117_뉴스_교통카드 이름에 소중한 한표를 Starfish Compass TPass</t>
  </si>
  <si>
    <t>다크소울3 9화] 당신의 소중한 한표를 투표</t>
  </si>
  <si>
    <t>미래통합당 송파구을 후보 배현진 "송파구 주민이 가진 한표의 힘을 보여달라"</t>
  </si>
  <si>
    <t>더보이즈(THE BOYZ), 국민의 권리 행사하는 개념 아이돌 | THE BOYZ early voting for parliamentary elections 2020. 04. 11</t>
  </si>
  <si>
    <t>노동당 후보들에게, 당신의 소중한 한표를 부탁드립니다!~ ; 6/8 장시정 후보 연설 1</t>
  </si>
  <si>
    <t>힐러리-트럼프, 뉴욕서 한표 행사…서로 승리 자신</t>
  </si>
  <si>
    <t>빗속ㆍ황사에도 소중한 한표…대선일 미세먼지 씻을 비 / 연합뉴스TV (YonhapnewsTV)</t>
  </si>
  <si>
    <t>_xD83D__xDC8C_크리스찬의 소중한 한표_xD83D__xDC8C_</t>
  </si>
  <si>
    <t>옥중의 공주는? 누구에게 한표를 줄까?</t>
  </si>
  <si>
    <t>노동당 후보들에게, 당신의 소중한 한표를 부탁드립니다!~ / 6/8 장시정 후보 연설 3</t>
  </si>
  <si>
    <t>[극한상사] '모두 찍은 뒤에'... 자가격리자도 투표한다 4/14(화) 뉴스FM, 조현지입니다/ YTN 라디오</t>
  </si>
  <si>
    <t>저에게! 한표를!</t>
  </si>
  <si>
    <t>오사카의 대한민국 국회의원선거(재외선거) 투표장 분위기와 궁금한게 많은 일본인 아내 (feat. 오랜만의 근황) [한일부부]마키호키TV</t>
  </si>
  <si>
    <t>에이비식스(AB6IX) 이대휘, 생애 첫 투표 | AB6IX Lee Dae Hwi Early Voting for Parliamentary Elections 2020. 04. 10</t>
  </si>
  <si>
    <t>인천국제공항에서 사전투표…출국 전 한표 '꾹' / 연합뉴스TV (YonhapnewsTV)</t>
  </si>
  <si>
    <t>오늘은 투표일! 향기로운 내 한표로 꽃길만 걷자 / KBS뉴스(News)</t>
  </si>
  <si>
    <t>[Mnet 슈퍼스타K6] 잠시후 TOP6의 네번째 생방송 무대가 시작됩니다!</t>
  </si>
  <si>
    <t>정두환, 금천구민은 표찍는 기계가 아니다</t>
  </si>
  <si>
    <t>[선거상황실] 총선 이틀앞으로…여야 막판 변수 촉각 / 연합뉴스TV (YonhapnewsTV)</t>
  </si>
  <si>
    <t>소중한 한표를 행사하세요, 선거방송 배경음악 출시!</t>
  </si>
  <si>
    <t>[최재관][국회의원][후보]양평지역 선거유세 현장 여러분의 한표가 미래를 바꿀 수 있습니다.</t>
  </si>
  <si>
    <t>레즈비언 사주!? 핵존잘남 만나던 그녀가 여자를 만나는 이유ㅣ크리스틴 스튜어트 사주풀이 - 그녀 사주 속 남자는 어떨까?</t>
  </si>
  <si>
    <t>4월 15일 봄날의 환희, 여러분들의 소중한 한표로 제작됩니다</t>
  </si>
  <si>
    <t>[부산]사회적 거리두기 속 총선 소중한 한표/티브로드</t>
  </si>
  <si>
    <t>0410 CLC(씨엘씨), 오늘은 소중한 한표 미리 행사하는 날 ('21대 국회의원선거' 사전투표)</t>
  </si>
  <si>
    <t>올갠보이 박종기(Organ Boy PARK JongKi) 품바타령 feat.꽹과리 (댄스 : 전국 춤신춤왕)</t>
  </si>
  <si>
    <t>여러분이 가진 값진 한표의 가치는? "4700만원" 입니다. #총선</t>
  </si>
  <si>
    <t>우리가 주인공이 아니다!! 국내최초 프로젝트!!!!</t>
  </si>
  <si>
    <t>내 소중한 한표, 기후위기 해결 준비된 정치인에게! | 2020 국회의원 선거</t>
  </si>
  <si>
    <t>노동당 후보들에게 여러분의 소중한 한표를 부탁드립니다!</t>
  </si>
  <si>
    <t>[눈TV] 문재인 인천서 "한표에 4726만원, 꼭 투표해달라"</t>
  </si>
  <si>
    <t>2020. 4. 14 [원주MBC] 4.15총선 선거운동 마지막날 유세현장</t>
  </si>
  <si>
    <t>격전지 경주 막판 유세전 "내가 적임자"</t>
  </si>
  <si>
    <t>노동당 후보들에게, 당신의 소중한 한표를 부탁드립니다!~ ; 6/8 김홍규 선대본부장 연설</t>
  </si>
  <si>
    <t>[유권자의 날] 인간의 권리, 당신의 한표</t>
  </si>
  <si>
    <t>[선택2020] 1,174만 명이 사전 투표…26.7% 역대 최고 기록 (2020.04.11/뉴스데스크/MBC)</t>
  </si>
  <si>
    <t>[디패짤] "아침부터 사전투표"...보아(BOA), '소중한 한표 행사'</t>
  </si>
  <si>
    <t>산불 피해주민도, 진화대원도 소중한 한표 / YTN</t>
  </si>
  <si>
    <t>지붕뚫고 하이킥 High Kick 2, 116회, EP116, #01</t>
  </si>
  <si>
    <t>4월 11일 밤 2시 나의 간절한 기도</t>
  </si>
  <si>
    <t>19대 대선 재외국민 투표 시작…해외에서도 한표</t>
  </si>
  <si>
    <t>신보라 '나의 한표가 정치를 씽크홀로 빠지지 않도록'</t>
  </si>
  <si>
    <t>[대선 따라잡기] 박 전 대통령도 '한표 행사' 가능…투표 어디에서? / 연합뉴스TV (YonhapnewsTV)</t>
  </si>
  <si>
    <t>(G)I-DLE "소중한 한표, 꼭 투표하세요" ((여자)아이들, LATATA, Nacional Local Government Election, 지방선거 사전투표)</t>
  </si>
  <si>
    <t>민주당은 명동, 한국당은 대한문…막판까지 '한표' 호소</t>
  </si>
  <si>
    <t>토크어바웃!반중정당 새벽당에 소중한 한표를...한국몽을 위한 1차적 선택 새벽당과 반중...</t>
  </si>
  <si>
    <t>스페셜V - [경기의 재구성] 큰 점수차 리드 쐐기를 박는 안혜진 서브 득점!.20191118</t>
  </si>
  <si>
    <t>[눈TV] 후보 가족도 귀중한 한표 행사…김경수 후보 "투표가 경남의 미래"</t>
  </si>
  <si>
    <t>인피니트)인피닛인피닛+이성열만 마이크를 가지고있다에한표</t>
  </si>
  <si>
    <t>[선택 4·15] 사전투표 마지막날…코로나19에도 '소중한 한표' / 연합뉴스TV (YonhapnewsTV)</t>
  </si>
  <si>
    <t>[심규명TV]  4수생의 꿈</t>
  </si>
  <si>
    <t>김진표를 찍다_5월30일</t>
  </si>
  <si>
    <t>박지헌 (Park Ji Heon) - 왜 자꾸 보고싶을까 (Always Thinking About You) MV</t>
  </si>
  <si>
    <t>인천공항 사전투표소 '장사진'…여행전 한표 행사 / 연합뉴스TV (YonhapnewsTV)</t>
  </si>
  <si>
    <t>PRODUCE 101 season2 [1회] 왕좌를 차지할 남자들의 게임! '탕.수.육!' 170407 EP.1</t>
  </si>
  <si>
    <t>박 대통령 "한표 행사해 일하는 20대 국회 만들어달라"</t>
  </si>
  <si>
    <t>[6·13 지방선거]오늘 그리고 내일을 위한 한표 / DT</t>
  </si>
  <si>
    <t>Grace Yoo</t>
  </si>
  <si>
    <t>이번 선거는 이언주를 돕는 것이 아니라 저와 함께 대한민국을 살리는 것입니다. (4월 4일 집중유세)</t>
  </si>
  <si>
    <t>바쁜 고등학생 그녀들의 일상! 응급실떡볶이 당신이라는 누구에게 한표를?</t>
  </si>
  <si>
    <t>장구 퍼포먼스를 제대로 보여 주겠다는 서진왕자☆ l #나는트로트가수다 l EP.8</t>
  </si>
  <si>
    <t>[날씨] 투표하기 좋은 맑은 날씨…여행 전 소중한 한표 / 연합뉴스TV (YonhapnewsTV)</t>
  </si>
  <si>
    <t>인천공항 사전투표소 '인산인해'…출국전 소중한 한표 / 연합뉴스TV (YonhapnewsTV)</t>
  </si>
  <si>
    <t>200410 CIX(씨아이엑스), 데뷔 후 첫 투표, 한 표 잘 행사하고 오겠습니다. ('21대 국회의원선거' 사전투표)</t>
  </si>
  <si>
    <t>4.15총선 누굴 뽑아야하나?!!! Feat.자유민주주의 vs 사회주의(공산주의)</t>
  </si>
  <si>
    <t>0410 유선호, 만 18세 첫 투표 감격과 뿌듯함 ('21대 국회의원선거' 사전투표)</t>
  </si>
  <si>
    <t>여기서 브래드 피트가 왜 나와? 시트콤 "프렌즈" 속 카메오 TOP 10</t>
  </si>
  <si>
    <t>오늘해삐소중한한표를</t>
  </si>
  <si>
    <t>중고등학생 유권자 5,923명 '우리도 한표'[목포MBC 뉴스데스크]</t>
  </si>
  <si>
    <t>노동당 후보들에게, 당신의 소중한 한표를 부탁드립니다!~ ; 장시정 후보 연설 2</t>
  </si>
  <si>
    <t>경남 총선 격전지를 가다 ′김해시을′</t>
  </si>
  <si>
    <t>후보 아들ㆍ딸도 뛴다…'효도전쟁'도 후끈 / 연합뉴스TV (YonhapnewsTV)</t>
  </si>
  <si>
    <t>공형진 vs 이문식 한국영화 조연 연기 비교 영상 누구에게 한표를~</t>
  </si>
  <si>
    <t>좀비덤 선거송 | 우리 모두 투표합시다~_xD83C__xDFB5_ | 투표 | 뮤직비디오 | 좀비덤 시즌2 | 2D | 좀비 | 선거 | 핼러윈 | 개그 | 코믹 애니메이션</t>
  </si>
  <si>
    <t>[선택2020] 사전투표 26.69% '역대 최고'…1,174만 명 참여 (2020.04.12/뉴스투데이/MBC)</t>
  </si>
  <si>
    <t>김경욱'의 희망편지, 2020년 4월 12일</t>
  </si>
  <si>
    <t>[3월 3일은 투표일..”한인 한표가 당락 좌우”]</t>
  </si>
  <si>
    <t>사상 첫 대선 사전투표 마감…나들이객도 '소중한 한표' / 연합뉴스TV (YonhapnewsTV)</t>
  </si>
  <si>
    <t>민주당에게 소중한 한표를! 지역구도~비례대표~도 민주당!!^^</t>
  </si>
  <si>
    <t>[Y-STAR] How's star's fashon, when going to vote? (소중한 한표, 스타들의 투표 패션은)</t>
  </si>
  <si>
    <t>21대 총선 사전투표 첫날, 투표율 역대 최고 12.14%</t>
  </si>
  <si>
    <t>[찍자!] 옥탐정 "길고양이 살해하는 사람들 강력 처벌해주세요" / SBS</t>
  </si>
  <si>
    <t>조지 개스콘 LA 카운티 검사장 후보, “한인 커뮤니티와 원활한 소통 원해”</t>
  </si>
  <si>
    <t>노동당 후보들에게, 당신의 소중한 한표를 부탁드립니다!~ ; 이근선 노동당 인천시당 지도위원 연설</t>
  </si>
  <si>
    <t>초등학생 임원선거, 이렇게 귀여워도 되는거냥ㅠ김정숙 여사 말레이시아 한국국제학교에서 동심 충전한 풀스토리 ft.BTS삼행시</t>
  </si>
  <si>
    <t>[비교리뷰] 버거킹 더 콰트로치즈x VS 통모짜x 먹방ㅣBurgerking Mukbang</t>
  </si>
  <si>
    <t>[Legend 예능] 순풍산부인과 '영규 VS 강토엄마 반장선거' / 《Soonpoong Clinic Ep.89》 레전드 에피소드 다시보기</t>
  </si>
  <si>
    <t>노동당 후보들에게, 당신의 소중한 한표를 부탁드립니다!~ ; 전종순 노동당 인천시당 사무처장 연설</t>
  </si>
  <si>
    <t>[뉴스데스크]압도적 지지 몰아달라</t>
  </si>
  <si>
    <t>[선택2020] 마스크에 비닐장갑 끼고 '한 표'…투표소마다 '긴 줄' (2020.04.11/뉴스데스크/MBC)</t>
  </si>
  <si>
    <t>부산 남구을, 현역 여야 의원 맞대결로 관심 / YTN</t>
  </si>
  <si>
    <t>시청자여러분.... 소중한 한표를위해 제7회를 맞이한 지방선거 투표를했습니다!![2018년6월13일방송분다큐멘터리]{재즈}</t>
  </si>
  <si>
    <t>당신의 한표로 소중한 나라를</t>
  </si>
  <si>
    <t>[비하인드 뉴스] 추인 가른 이언주 1표…손학규의 '큰 그림'?</t>
  </si>
  <si>
    <t>[뉴스룸 모아보기] 10일 사전투표 시작…막판까지 '막말 논란' / JTBC News</t>
  </si>
  <si>
    <t>여야, 막판까지 한표 호소…일꾼론 vs 심판론</t>
  </si>
  <si>
    <t>뽑으세요 그리고 심으세요 여러분의 소중한 한표로</t>
  </si>
  <si>
    <t>[마지막호소] 울주와 대한민국을 위해서 저 서범수 꼭 선택해 주시길 간절히 부탁드립니다.</t>
  </si>
  <si>
    <t>우리의 자존심을 지켜갑시다! - 0406 용호삼성시장(이기대연합시장) 유세</t>
  </si>
  <si>
    <t>홍진영, 사전투표 합니다 | Hong Jin Young early voting for parliamentary elections 2020. 04. 11</t>
  </si>
  <si>
    <t>[경남산청군청] 댓글조작 김경수 범법자를 석방하는데 한표 줬다고!!! 이기   자유한국당원 군수 맞나?!!</t>
  </si>
  <si>
    <t>[공지사항] 울산큰고래 베스트 컨텐츠 어워드: 게리모드 컨텐츠 부문 투표안내 영상</t>
  </si>
  <si>
    <t>미국 주식 "나에겐 꿈이 있습니다."</t>
  </si>
  <si>
    <t>[KNN 뉴스] D-1, 여야 마지막까지 한표 호소</t>
  </si>
  <si>
    <t>영 김 후보, 소중한 한표 부탁</t>
  </si>
  <si>
    <t>역대급 사전 투표..전국 평균 밑돌아  20200411 ubc울산방송</t>
  </si>
  <si>
    <t>미스터트롯  -  [찬또배기] 이찬원 문자 투표 독려 영상 (결승전 1등을 위해)!!</t>
  </si>
  <si>
    <t>유권자의 소중한 한표! 누구에게 투표하시겠습니까?</t>
  </si>
  <si>
    <t>tvN Live 삼보를 위해 똘똘 뭉친 홍일지구대! 180408 EP.10</t>
  </si>
  <si>
    <t>대선 출마 임박?' 홍준표 "노무현 뇌물 발언은..." / YTN (Yes! Top News)</t>
  </si>
  <si>
    <t>소중한 한표' 전남 864개 투표소 설치 완료[목포MBC 뉴스데스크]</t>
  </si>
  <si>
    <t>대한뉴스 제 619호-한표 찾아 팔도강산</t>
  </si>
  <si>
    <t>사전투표 D-1…여야 '꼭 한표달라' 지지 호소 / 연합뉴스TV (YonhapnewsTV)</t>
  </si>
  <si>
    <t>대구 한복판 거리 호소! 미통당에게 한 표도 주지맙시다!</t>
  </si>
  <si>
    <t>고등학교 입학과 동시에 시작된 '통' 쟁탈기! [통 메모리즈 Tong Memories] 1~4회 몰아보기</t>
  </si>
  <si>
    <t>투표가 하기 싫은 찬이!! 다들 혼내주세요!!!!!! [투표를 해봐요!] Minecraft 마인크래프트 찬이</t>
  </si>
  <si>
    <t>4 15 국회의원 선거 실시 안내</t>
  </si>
  <si>
    <t>이주여성도 소중한 한표…투표 체험교실 열려 / 연합뉴스TV (YonhapnewsTV)</t>
  </si>
  <si>
    <t>gugudan(구구단) "소중한 한표 행사했어요" (대통령 선거, 사전투표, A Girl Like Me, 나 같은 애, 세정, 미나, SeJeong, MINA)</t>
  </si>
  <si>
    <t>권력은 투표하지 않는 국민을 두려워하지 않습니다.</t>
  </si>
  <si>
    <t>이 영상 클릭하면 탈북한다에 한표!! (대한민국의 좋은점 5가지)</t>
  </si>
  <si>
    <t>좀비미용사vs백신미용사vs고양이미용사!! 최후의 승자는 누구? 1인자는 누가 될것인가!!</t>
  </si>
  <si>
    <t>[영상] 한표의 가치 / KBS뉴스(News)</t>
  </si>
  <si>
    <t>김무성 "회초리 때리는 부모 심정으로"…충청서 한표 호소</t>
  </si>
  <si>
    <t>달수빈(dalsoobin) “소중한 한표! 우리 모두 사전 투표 함께 해요!”</t>
  </si>
  <si>
    <t>we wish you a merry christmas (rock ver) cover soyul 정소율 기타 커버</t>
  </si>
  <si>
    <t>이영철 TV방송 연설 영상입니다</t>
  </si>
  <si>
    <t>변현제를 핵으로 잡는 테란이 나타났다... 괴물 신인 「김학기」</t>
  </si>
  <si>
    <t>tvN Live 삼보 주임의 퇴임식, 그리고 지구대를 떠나기로 마음먹은 정오 180505 EP.17</t>
  </si>
  <si>
    <t>[WAVE] 곱창 VS 족발, 곱창팀 쎄이(feat.야식 월드컵)</t>
  </si>
  <si>
    <t>제21대 국회의원 선거 관련 대국민 담화문 발표 4/2(목)</t>
  </si>
  <si>
    <t>열망을 담은 투표 [박정훈 앵커가 고른 한마디]</t>
  </si>
  <si>
    <t>[보이는라디오]   '모두 찍은 뒤에'... 자가격리자도 투표한다 4/14(화) 뉴스FM, 조현지입니다 YTN RADIO</t>
  </si>
  <si>
    <t>"소중한 한표 잘 행사할께요" 투표하는 펜타곤(PENTAGON) (21대 총선 사전투표)</t>
  </si>
  <si>
    <t>오늘부터 사전투표 시작...주의할 점은? / YTN</t>
  </si>
  <si>
    <t>20% 넘긴 사전투표율에 정치권은 '동상이몽' / YTN</t>
  </si>
  <si>
    <t>무증상 자가격리자도 '소중한 한표' 행사..."오후 6시 이후 가능"</t>
  </si>
  <si>
    <t>소독 효과 없는 불량 손 소독제 유통 업체 적발 / KBS뉴스(News)</t>
  </si>
  <si>
    <t>tvN Live 사라진 한 아이를 애타게 찾는 두 명의 엄마 180408 EP.10</t>
  </si>
  <si>
    <t>문어 낚시/올해 문어 정말 많이 나온다에 한표!!ㅎㅎ/삼천포 선상 문어낚시</t>
  </si>
  <si>
    <t>사회-탈원전 정책 어떻게 생각 하시나요? 여러분의 소중한 한표를 기다립니다</t>
  </si>
  <si>
    <t>tvN Live 다친 삼보를 걱정하는 홍일지구대 180408 EP.10</t>
  </si>
  <si>
    <t>요즘 아주 핫(?)한표류소녀를 해봤습니다</t>
  </si>
  <si>
    <t>"소중한 한표" 우리는 관심 없어!</t>
  </si>
  <si>
    <t>tvN Live 존엄사를 결심한 양촌, 아버지에게 '엄마 호흡기 떼자' 180415 EP.12</t>
  </si>
  <si>
    <t>G80 언더커버에 감춰진 바닥 속살 살펴보기..</t>
  </si>
  <si>
    <t>선거일에는 출생연도 상관없이 공적 마스크 구매 가능 / YTN</t>
  </si>
  <si>
    <t>장갑 미끌 불편·거리두기 무색'...사전투표 첫날 혼선 / YTN</t>
  </si>
  <si>
    <t>tvN Live 엄마를 죽이려던 이순재에게 배성우 '다신 엄마에게 가지 마요' 180408 EP.10</t>
  </si>
  <si>
    <t>장경순 예비후보, 주민들의 삶의 질 향상과 잘사는 만안구를 만들고 싶다.</t>
  </si>
  <si>
    <t>대한민국의 해피엔딩_기호4번 통합진보당</t>
  </si>
  <si>
    <t>[선공개] 그대 굳이 나를 사랑하지 않아도 좋다 #힐링 시를 잊은 그대에게 5화</t>
  </si>
  <si>
    <t>히오스]히린이군단- 우리들의 필살기를 받아랏</t>
  </si>
  <si>
    <t>사전투표 하고왔어요~~!!^^내소중한 한표~꾸~욱~♡</t>
  </si>
  <si>
    <t>남대문시장 길거리음식, 수수호떡, 가메골 만두, 남대문시장 맛집 BEST / Susu Hotteok, Namdaemun Dumpling, Korean Steet Food</t>
  </si>
  <si>
    <t>금빛! 홍정한표 황금수박 손질법 개봉박두~! 이웃나눔~♥</t>
  </si>
  <si>
    <t>사쿠라의 팬을향한 과도한 집착... '감히 딴여자를봐..? '</t>
  </si>
  <si>
    <t>BTS 랩몬스터·AOA 설현·박신혜, 투표 인증샷 릴레이 (방탄소년단, 정우성, 유이, 공승연, 류준열, 모모랜드 MOMOLAND)</t>
  </si>
  <si>
    <t>무소속 유두석 기호 6번 유두석 사전투표</t>
  </si>
  <si>
    <t>바나나차차 어쿠스틱 버전 (새벽공방 커버) | 어쿠스틱 커버 | 모모랜드 X 뽀로로</t>
  </si>
  <si>
    <t>[날씨] 큰 일교차 유의…전국 대부분 건조특보 / 연합뉴스TV (YonhapnewsTV)</t>
  </si>
  <si>
    <t>베리굿 '사전투표로 소중한 한표 행사하세요~' (6.13 지방선거 사전투표)</t>
  </si>
  <si>
    <t>경기도민 10명 중 6명, 출범 1년 이재명호 “잘했다”</t>
  </si>
  <si>
    <t>tvN Live 상수의 질투를 부르는 정오♥명호 스킨십  #포옹은_기본 #쓰담쓰담은_덤 180408 EP.10</t>
  </si>
  <si>
    <t>[구로] 할 일 많은 구로구 갑, 핵심 공약은?</t>
  </si>
  <si>
    <t>그녀를 또 울렸습니다;;;</t>
  </si>
  <si>
    <t>[KNN 뉴스] 투표 하루전, 마지막 한표 호소</t>
  </si>
  <si>
    <t>[Produce 101] A present from Jinyoung of B1A4! - ♬At the Same Place @Concept Eval. EP.09 20160318</t>
  </si>
  <si>
    <t>민주당 ARS 경선 24(월)~25(화) 갈상돈이 드리는 말씀</t>
  </si>
  <si>
    <t>나라와 결혼한 김영선, "여러분의 한표가 나라의 존망을 가릅니다"-김영선 창원진해구/ 이종혁이 홍준표라인?,"저는 미래통합당 라인입니다"- 이종혁 부산사하구갑[예비후보대담]</t>
  </si>
  <si>
    <t>뉴욕여행중 핑크빛 감성폭팔_xD83D__xDD25_ 맨하탄 전망대 필수코스인 "탑오브더락"에서 선셋보기_xD83C__xDF07_</t>
  </si>
  <si>
    <t>[WAVE] 곱창 VS 족발, 족발팀 쎼이...(feat. 야식 월드컵)</t>
  </si>
  <si>
    <t>死票라니' 심상정 "소중한 한표, 저에게"…완주의지 강조 / 연합뉴스TV (YonhapnewsTV)</t>
  </si>
  <si>
    <t>신천지style, 언더조직이 장악한 정의당의 추악한 실체.</t>
  </si>
  <si>
    <t>[17TV] 7/11 SEVENTEEN Show the 4th unit mission (Star Team vs Heart Team)</t>
  </si>
  <si>
    <t>GS편의점 생선구이 4종 갈치 가자미 꽁치 임연수 리뷰</t>
  </si>
  <si>
    <t>tvN Live 분노를 부르는 피혐의자 '선생님이라고 붙이세요!' 180331 EP.7</t>
  </si>
  <si>
    <t>[부산]2.5배 높아진 부산 사전투표율/티브로드</t>
  </si>
  <si>
    <t>[TD영상] 임수향(Lim Soo Hyang) '소중한 한표, 모두 함께해요~'</t>
  </si>
  <si>
    <t>사표라니' 심상정 "소중한 한표, 저에게"…완주의지 강조 / 연합뉴스TV (YonhapnewsTV)</t>
  </si>
  <si>
    <t>STARPIC [4K] 여자아이들, 소중한 한표! / (G)I-DLE  20200411</t>
  </si>
  <si>
    <t>[kt Rolster TALK] 진짜 너무너무너무너무너무너무 올스타가 가고 싶은 마타</t>
  </si>
  <si>
    <t>[정진석의 사자후] 국민의 한표가 대통령보다 강하다!</t>
  </si>
  <si>
    <t>배진교를 응원합니다!</t>
  </si>
  <si>
    <t>21대총선 소중한 한표는 5천만원이다.</t>
  </si>
  <si>
    <t>[눈TV] "우리 투표했어요" 소중한 한표 행사하는 사람들</t>
  </si>
  <si>
    <t>2016 민주시민교육 콘텐츠 공모전(입선) - 나의소중한한표</t>
  </si>
  <si>
    <t>뜨거웠던 사전투표…1천만명 찍었다 '역대 최다 투표' / JTBC 뉴스룸</t>
  </si>
  <si>
    <t>"진짜 성인된 기분" CLC의 처음 투표하는 소감 (21대 총선 사전투표)</t>
  </si>
  <si>
    <t>최재성 vs 배현진, 안갯속 접전 왜?</t>
  </si>
  <si>
    <t>[최찬룡] 키네틱 혁신</t>
  </si>
  <si>
    <t>기아 스토닉 1.4 가솔린 "경제적인 맛 " 차알못을 위한 자동차 리뷰 - 윤키라이드</t>
  </si>
  <si>
    <t>사전투표 시작 입니다. 드디어 여철구에 한표.. 꾹~~ 이미 기울어지 저울에 한수저 더해 주실꺼죠!</t>
  </si>
  <si>
    <t>"의리를 지키는 원경환 후보를 과감하게 추천합니다"</t>
  </si>
  <si>
    <t>tvN Live '지옥의 MT를 보여주마!' 양촌의 선포 180401 EP.8</t>
  </si>
  <si>
    <t>더불어민주당 전당대회 이해찬 정견발표 "한표줍쇼!!"</t>
  </si>
  <si>
    <t>21대 총선 사전투표 시작...높아진 투표율 / YTN</t>
  </si>
  <si>
    <t>제 3화 4.15일!! 투표합시다!</t>
  </si>
  <si>
    <t>누가! 대한민국을 걱정하고 사랑하겠습니까? 바로 여러분이 대한민국이며 애국자입니다.</t>
  </si>
  <si>
    <t>CM존버 로보트설!? 선수와 운영자가 대회 브이로그를 찍으면!? – PMCO 비하인드 #2 | 배틀그라운드 모바일 | 모바일 배그 | 모바일 배틀그라운드 | 배그 모바일</t>
  </si>
  <si>
    <t>文 안보챙기기ㆍ安 강원 첫 유세…전국 각지 한표 호소 / 연합뉴스TV (YonhapnewsTV)</t>
  </si>
  <si>
    <t>21대 총선 사전투표 시작...출근 시간대 투표소 '북적' / YTN</t>
  </si>
  <si>
    <t>대선! 안드로메다 문재인 편</t>
  </si>
  <si>
    <t>할머니 보필 후 정한표 잡채 먹방♥</t>
  </si>
  <si>
    <t>황교안, 종로 출마 선언…이낙연과 '빅매치' 성사 (현장영상) / SBS</t>
  </si>
  <si>
    <t>[상주시]선거일투표소 코로나19 감염 예방 대책</t>
  </si>
  <si>
    <t>패스트트랙 운명의 한표 쥔 미래당…오신환 “사개특위서 반대표”-김관영 “끝까지 설득, 사보임 미정”</t>
  </si>
  <si>
    <t>[부산]격전지 사하갑 차량으로 한 표 호소/티브로드</t>
  </si>
  <si>
    <t>하루에 한 번씩!! [도티TV 신인상 만들기 프로젝트] 마인크래프트 Minecraft [도티]</t>
  </si>
  <si>
    <t>엄마로서! 여성으로서! 남구 발전시킬 적임자는 이언주! - 문혜진 아나운서 지지발언(20.04.06)</t>
  </si>
  <si>
    <t>[TJB뉴스]무효표 1표로 엇갈린 운명  그런데 그 한표가</t>
  </si>
  <si>
    <t>사우디 여성 첫 '소중한 한표'…"뛸듯이 기뻐"</t>
  </si>
  <si>
    <t>나 따라 해봐요 다같이♥ 홍정한표 웨이트 트레이닝♥</t>
  </si>
  <si>
    <t>STARPIC [4K] 한여름 '소중한 한표 꼭 행사하세요' / Han summer - 20200410</t>
  </si>
  <si>
    <t>동남을 기호8번 김성환후보 큰딸 지지연설_xD83C__xDFA4_</t>
  </si>
  <si>
    <t>초등학교 선거 한창...소중한 한표</t>
  </si>
  <si>
    <t>뚜벅이의 단점을 커버하는 이동속도를 올린 포식자가렌을 해봤습니다</t>
  </si>
  <si>
    <t>[공대생] PRODUCE 101(프로듀스 101) 픽미(PICK ME) MV 남자 버전 (feat. 이훈) : 공대생의 병맛 뮤비</t>
  </si>
  <si>
    <t>(ENG SUB) 부산 끝판왕 등장? 놀이공원에서 펼쳐진 대결! [통 메모리즈 Tong Memories] 9~마지막회 몰아보기</t>
  </si>
  <si>
    <t>[Produce 101] Team Practice for ‘♬At the Same Place’ challenging for the Lead Singer! EP.08 20160311</t>
  </si>
  <si>
    <t>너무 커져버린 부담감에 걱정이 앞선 서진 왕자ㅠ l #나는트로트가수다 l EP.3</t>
  </si>
  <si>
    <t>[SSTV] 위키미키(WEKIMEKI) 엘리·수연, 소중한 한표 행사~ ‘사전투표 인증샷!’</t>
  </si>
  <si>
    <t>반장 선거 유형ㅋㅋㅋㅋㅋㅋㅋㅋㅋ[밍꼬발랄]</t>
  </si>
  <si>
    <t>"???:마플 걔 영상 초딩도 따라할 수 있음ㅋ" 마플 안티팬?! 그의 컨텐츠를 비난하는 악성팬에 대해서 알아보겠습니다</t>
  </si>
  <si>
    <t>[tvdaily] ★씨스타 소유★ 수수한 일상복 걸치고 한표 행사 '투표합시다!'</t>
  </si>
  <si>
    <t>1㎝ 투표 칸의 가치' [오현주 앵커가 고른 한마디]</t>
  </si>
  <si>
    <t>[오상우] 기왕에, 하는 김에</t>
  </si>
  <si>
    <t>[한인 후보들, 막판 한표 호소..결선 투표인 12지구 당락은?]</t>
  </si>
  <si>
    <t>윤쨔미의 일상이야기 VLOG - 6.4지방선거 인증샷 - Korean Election</t>
  </si>
  <si>
    <t>Hello Jadoo(안녕자두야) | 스페셜 애니메이션 최초 공개! 자두네 동네에 무슨일이? 우리동네를 지켜라! | 미래에서 온 자두와 친구들? | 추석 동화</t>
  </si>
  <si>
    <t>21대 총선 사전투표 마지막 날...주말 유권자 몰려 / YTN</t>
  </si>
  <si>
    <t>관객들 집중시킨 호소력 짙은 무대 박혜신 '봄비' l #나는트로트가수다 l EP.2</t>
  </si>
  <si>
    <t>돌문어로 난리난 여수, 사실인지 확인차 방문해 낚시를 해보았더니 퍽 퍽 퍽...!?</t>
  </si>
  <si>
    <t>[크큭티비] 개그콘서트 달인 : 435회 표정의 달인 '뽀샵' 김병만 선생</t>
  </si>
  <si>
    <t>2-114. 휴전선 넘어 도망친 "전설의 애기병사"</t>
  </si>
  <si>
    <t>저희도 걱정입니다...</t>
  </si>
  <si>
    <t>자유한국당 지지율, 10%대로 추락…가장 큰 원인은? / SBS / 주영진의 뉴스브리핑</t>
  </si>
  <si>
    <t>[선택 4·15] 오후 4시 사전투표율 9.74%…428만명 투표 / 연합뉴스TV (YonhapnewsTV)</t>
  </si>
  <si>
    <t>필리버스터에 단식까지 불사…선거법이 뭐길래? 꿀잼보장 속성강의</t>
  </si>
  <si>
    <t>방호복 입고 투표'…코로나에 굴하지 않은 표심</t>
  </si>
  <si>
    <t>뿌링클 핫뿌링클 닭다리 치킨 리얼사운드 먹방 ASMR Fried CHICKEN (EATING SOUNDS) drumsticks NO TALKING MUKBANG</t>
  </si>
  <si>
    <t>이해찬 부산연설, 민주당 부산당원에 마지막 한마디 "한표줍쇼!"</t>
  </si>
  <si>
    <t>정치불신 수험생이 김경수를 만나면?</t>
  </si>
  <si>
    <t>코로나 방역하면서 배그하기. 저는 절대 코로나 걸리지 않습니다 코로나 방역 풀 세트를 장착하고 배그를 하기 때문이죠.. [모바일 배그] - 성민TV</t>
  </si>
  <si>
    <t>그랜드마스터 가렌이 첫배치를 본다면?</t>
  </si>
  <si>
    <t>캐리해준다는 미드 버스기사를 만났습니다. 그런데...?</t>
  </si>
  <si>
    <t>▣불꽃튀는!인기투표!!▣ 겨울왕국 엘사가 다니는학교에 인기투표가??학교이야기 애니메이션 인형극 ♡ 모모 TV 모모토이즈</t>
  </si>
  <si>
    <t>6.4 지방선거…소중한 한표, 행사하셨나요? / YTN</t>
  </si>
  <si>
    <t>[3분 종목진단] 삼성전기 ll 돌파 후 상승에 한표</t>
  </si>
  <si>
    <t>총검사 시너지를 받은 3성그브의 위력은!? (TFT 롤토체스)</t>
  </si>
  <si>
    <t>추미애 진주연설 "한국당에 한표도 주지 맙시다" 원본영상</t>
  </si>
  <si>
    <t>tvN Live 한표의 재롱잔치 '기분이 더러울 때 난 춤을 추지요' 180331 EP.7</t>
  </si>
  <si>
    <t>모바일 배그 방송 장비 구입부터 설치까지 방송을 하기 위한 모든 정보를 이 영상에 담았습니다!! 모바일 게임 유튜버를 꿈꾸는 사람들을 위한 영상! (feat.집 공개) - 성민TV</t>
  </si>
  <si>
    <t>이만갑 300회 특집에 나오셨던 중국에 계시는 설미 아빠, 엄마 일상공개!! 예나의 중국 방문 영상 최초 공개!!</t>
  </si>
  <si>
    <t>26표차·최다선·최연소…‘화제의 당선자’</t>
  </si>
  <si>
    <t>[머독도네용] 우사밍에게 한표 부탁드립니다. (도네반응)</t>
  </si>
  <si>
    <t>오늘 투표..."소중한 한표 꼭 행사합시다" / YTN</t>
  </si>
  <si>
    <t>신의 한표 - 역대 대통령 중 최고의 관상은? - 김국진의 현장박치기 16회</t>
  </si>
  <si>
    <t>SUB) 배그에 네임드 사자 모드!!!! 인간 vs 사자  Named Lion is up!!</t>
  </si>
  <si>
    <t>[제21대 국회의원 선거] 사전투표 10-11일 실시...군 장병, 소중한 '한 표' 행사</t>
  </si>
  <si>
    <t>[연예수첩] 총선으로 희비 갈린 스타들!</t>
  </si>
  <si>
    <t>I.O.I 너무너무너무 내 마음대로 바꿔봤어요</t>
  </si>
  <si>
    <t>내일 투표..."소중한 한표 꼭 행사합시다" / YTN</t>
  </si>
  <si>
    <t>TWICE(트와이스) 'SIGNAL' TZUYU·MINA·MOMO Teaser Photo #1…신호를 잡아라 (Knock Knock, TT, 시그널)</t>
  </si>
  <si>
    <t>[Produce 101][101TVCh.Lee Suhyun] Who’s the most fashionable in private fashion! EP.07 20160304</t>
  </si>
  <si>
    <t>홍준표 54.15% 압승...보수 단일화 탄력? / YTN</t>
  </si>
  <si>
    <t>[문헌규] 기업 사회공헌 문화 확산 워킹그룹</t>
  </si>
  <si>
    <t>꺼지지 않는 선제타격론...北 오판 경고 / YTN</t>
  </si>
  <si>
    <t>김부겸, 대구에 깃발 꽂았다…31년 만의 대이변 / SBS</t>
  </si>
  <si>
    <t>투표지 인쇄 전 단일화 급물살? / YTN</t>
  </si>
  <si>
    <t>EBS 특집다큐 2부작 ‘THE VOTE - 투표’</t>
  </si>
  <si>
    <t>5분사탐-정치 - 10강 한표차이 _#001</t>
  </si>
  <si>
    <t>선거운동 총력전…'마지막 한표'까지 (서울경기케이블TV)</t>
  </si>
  <si>
    <t>"마스크값 3배 뻥튀기" 매점매석 무더기 적발 / YTN</t>
  </si>
  <si>
    <t>洪으로 몰린 보수 표심에 무너진 文·安 양강구도 / YTN</t>
  </si>
  <si>
    <t>[tvdaily] ★티아라 은정★ 소중한 한표 행사 "투표 위해 공부까지 했어요~"</t>
  </si>
  <si>
    <t>[모바일 배그] 아직 로얄패스를 사지않았거나 고민하시는 분들을위해.. 로얄패스 무료로 사는방법 공개!! 저는 어그로 절때 끌지않습니다 - 성민TV</t>
  </si>
  <si>
    <t>지금사면 완전 이득?! 한스킨 워터백 쿠션 &amp; 커버백 쿠션 리얼리뷰❣️ | GONGSIL 공실이</t>
  </si>
  <si>
    <t>선거운동 총력전…'마지막 한표'까지(서울경기케이블TV뉴스)</t>
  </si>
  <si>
    <t>(전향진) 향진이의 좌충우돌 남한 정착기(에피소드) 1탄 유현주*고운여성* 유튜버님과함께^^</t>
  </si>
  <si>
    <t>PRODUCE 101 season2 [NEXT WEEK] 첫번째 센터를 뽑기 위한 치열한 ′센터 선발전′과 ′그룹 배틀′의 서막 170414 EP.2</t>
  </si>
  <si>
    <t>[Produce 101] Kim Se Jeong, Kim Dani, Ki Heui Hyun Grade Re-evaluation EP.02 20160219</t>
  </si>
  <si>
    <t>엑셀기초강좌 [3분엑셀 1강] 간단한 표만들기 [누나IT]</t>
  </si>
  <si>
    <t>김관용 경북지사 안동에서 소중한 한표 행사!</t>
  </si>
  <si>
    <t>탈북청년이 말하는 한국 국정원에 가서 놀랐던 점 TOP4</t>
  </si>
  <si>
    <t>모든 시즌 정복자의 K/D관리법 공개합니다. 누구나 킬데스 10찍는법과 정복자를 최대한 빨리가는법 ! [모바일 배그] - 성민TV</t>
  </si>
  <si>
    <t>죄에서 자유를 얻게함은 There's power in the blood - 삼일 p.o.p live ver. (Bass cover 티오피/오반석)</t>
  </si>
  <si>
    <t>문재인 대통령 6.13 지방선거 사전투표 현장, 청와대 식구 총출동 함박웃음~</t>
  </si>
  <si>
    <t>PRODUCE 101 season2 [101스페셜] 뜻밖의 PICK MEㅣ(놀람주의) 국프님들을 위한 '뽀오-너스' 영상! 170414 EP.2</t>
  </si>
  <si>
    <t>아들, 보고 있어? 태호엄마 이소현은 아이들만은 지켜내는 세상을 만들고 싶다</t>
  </si>
  <si>
    <t>TWICE(트와이스) 나연·지효 "소중한 한표 행사했어요" (대통령 선거, 시그널, SIGNAL, NAYEON, JIHYO)</t>
  </si>
  <si>
    <t>메이트 진짜 맛있어요! 규한표 웰컴 푸드 수박화채 옴뇸뇸뇸 | 서울메이트3 seoulmate3 190819 EP.8</t>
  </si>
  <si>
    <t>[앵커브리핑] '인생은 아름답고, 역사는 발전한다'</t>
  </si>
  <si>
    <t>120만원 금품제공 선거법 위반 미래통합당 한표도 주지말자</t>
  </si>
  <si>
    <t>34킬 가렌에게 명예 한표도 없어!? 초극딜 포식자 극딜가렌</t>
  </si>
  <si>
    <t>안철수-김한길 갈등설 확산... 왜? / YTN</t>
  </si>
  <si>
    <t>대선 D-9에 판세 급변...무너진 양강 구도 / YTN</t>
  </si>
  <si>
    <t>문재인 대통령, 6·13 지방선거 사전투표…현직 대통령 최초 / SBS</t>
  </si>
  <si>
    <t>문재인 '1강 체제'로 재편되나? / YTN</t>
  </si>
  <si>
    <t>[그린피스] 환경을 생각하는 한표, Vote Green!</t>
  </si>
  <si>
    <t>김부겸 장관,  직원들과의 파격 소통행사!~ '웃음만개'</t>
  </si>
  <si>
    <t>지막리 주점 ♡프로포즈 현장♡ 예비부부를 위한 로맨틱 이벤트 (feat. 스포 요정 이혜영) l 지붕위의 막걸리 16회</t>
  </si>
  <si>
    <t>[Produce 101] Girls in the public eye! – Group 1 Wonder Girls ♬Irony EP.04 20160212</t>
  </si>
  <si>
    <t>[영상] 美 공항서 싸움 말리던 조종사가 승객 폭행 / YTN</t>
  </si>
  <si>
    <t>[국회 기자회견] 김정화 “문재인 예타면제는 ‘옛다 한표’ 구걸이냐?”</t>
  </si>
  <si>
    <t>북한군, 두 차례 포격 도발...군, 자주포 대응 사격 / YTN</t>
  </si>
  <si>
    <t>내 가렌은 그냥 가붕이가 아니다! 상상을 초월하는 킹붕이를 보여드립니다. [피닉스박 가렌 하이라이트]</t>
  </si>
  <si>
    <t>[정치부회의] 웨딩홀·헬스장서 한표? 눈길 끄는 이색 투표소</t>
  </si>
  <si>
    <t>시체놀이할래 영어로?/귀차니즘에 꼭 필요한 단어/한표현 제대로 가져가자/원어민 쉐도잉까지</t>
  </si>
  <si>
    <t>더 나은 대한민국을 만드는 재외국민 투표</t>
  </si>
  <si>
    <t>PRODUCE 101 season2 2Yㅣ이기원ㅣ무대를 꿈꾸는 유능한 인재 @자기소개_1분 PR 161212 EP.0</t>
  </si>
  <si>
    <t>[ENG_바리스타 이강빈] 한 컵의 액자 속 한 폭의 커피</t>
  </si>
  <si>
    <t>[O! STAR]달수빈(DAL SOOBIN),'소중한 한표! 모두 파이팅!'</t>
  </si>
  <si>
    <t>유승민 “한국당은 분명히 망하는 정당이다”</t>
  </si>
  <si>
    <t>[Produce 101] 1:1 EyecontactㅣKim Chung Ha - ♬BANG BANG @ Position Eval.(DANCE) EP.07 20160304</t>
  </si>
  <si>
    <t>[PMSC 2019 언박싱] 모바일 배그 세계대회에서 초대장이왔습니다!! 여러분의 소중한 한표 부탁드립니다!! _xD83D__xDC95_ - 성민 TV</t>
  </si>
  <si>
    <t>[2018 우리의 선택] 김경수 "도민 변화의 열망이 만든 결과…새로운 경남 만들겠다"</t>
  </si>
  <si>
    <t>한밤의TV연예(307회)_08</t>
  </si>
  <si>
    <t>[취재N팩트] 安의 공동정부 승부수, 시작부터 '덜커덩' / YTN</t>
  </si>
  <si>
    <t>[Produce 101][Full] Fantagio - ♬Glass Bead EP.02 20160219</t>
  </si>
  <si>
    <t>총선은 지금 딸들의 전쟁? / YTN</t>
  </si>
  <si>
    <t>김경수 후보를 본 마산 어시장 상인들의 반응 살펴봤더니...</t>
  </si>
  <si>
    <t>Ep05_번외.남자를 홀릴 소개팅룩 (360VR) [여자들이 사는 세상]</t>
  </si>
  <si>
    <t>[Produce 101] 1:1 EyecontactㅣPark Si Yeon – GFRIEND ♬Me Gustas Tu @ P.E(RAP) EP.07 20160304</t>
  </si>
  <si>
    <t>[대기업][중소기업][취준생]대한민국의 모든 엔지니어들에게 고함 (한국엔 장인이 없다?!) 4차산업혁명?!</t>
  </si>
  <si>
    <t>당신의 한표로 시작된 농민봉기｜마비노기 초이스라모 #1</t>
  </si>
  <si>
    <t>청하, 소중한 한표 행사 (6.13 지방선거 사전투표)</t>
  </si>
  <si>
    <t>저 좀 봐주세요! 문재인 대통령 붙든 목소리의 주인공은?! 사전투표 하고 나오는 길에 생긴 일</t>
  </si>
  <si>
    <t>[Produce 101] The Oldest Trainee! Cani Star Park Ha Yi - ♬Nobody EP.01 20160122</t>
  </si>
  <si>
    <t>[Produce 101] 1:1 EyecontactㅣKim Ju Na - Tashannie ♬Day by Day @ P.E(VOCAL) EP.07 20160304</t>
  </si>
  <si>
    <t>[Produce 101] 1:1 EyecontactㅣKang Siwon - ♬SAY MY NAME @ Position Eval.(DANCE) EP.07 20160304</t>
  </si>
  <si>
    <t>김문수 vs 김부겸 대결…총선 그 이상의 의미 / SBS</t>
  </si>
  <si>
    <t>tvN Live 한표, 상수에게 '사건 나서 신났냐?' 180317 EP.3</t>
  </si>
  <si>
    <t>[KTV국민방송] 초등학생 선거 열풍 "민주주의 배워요"</t>
  </si>
  <si>
    <t>MBC 시사만평 3회 - 반장 선거</t>
  </si>
  <si>
    <t>[다람쥐](편집) 여러분의 한표가 저에게 큰 힘이 됩니다! | 마인크래프트 : 마을모드 [720p60fps]</t>
  </si>
  <si>
    <t>PMSC 2020 상반기 - 시즌1 본선 그룹A 하이라이트 (3.21) | 배틀그라운드 모바일 | 모바일 배그 | 모바일 배틀그라운드 | 배그 모바일</t>
  </si>
  <si>
    <t>[Produce 101] 1:1 EyecontactㅣLim Jeong Min - EXO ♬Growl @ Position Eval.(DANCE) EP.07 20160304</t>
  </si>
  <si>
    <t>문화농업인 1호 강광선 씨 그리고 다가오는 선거 소중한 한표 행사해요 | 아침이 좋다 | 04월 08일</t>
  </si>
  <si>
    <t>[Produce 101] 3 Cuties! Star Empire - ♬Cinderella EP.02 20160219</t>
  </si>
  <si>
    <t>[Produce 101] 1:1 EyecontactㅣKim Seo Kyung - ♬BANG BANG @ Position Eval.(DANCE) EP.07 20160304</t>
  </si>
  <si>
    <t>[Produce 101] 1:1 EyecontactㅣKim Minjung - EXO ♬Growl @ Position Eval.(DANCE) EP.07 20160304</t>
  </si>
  <si>
    <t>아름다운 세상을 만드는 당신의 한표</t>
  </si>
  <si>
    <t>[Produce 101] 1:1 EyecontactㅣJeon So Mi - ♬BANG BANG @ Position Eval.(DANCE) EP.07 20160304</t>
  </si>
  <si>
    <t>더불어민주당 당대표 후보이해찬 [한표줍쇼]</t>
  </si>
  <si>
    <t>[tvdaily] ★포미닛 남지현★ "소중한 한표에 변화가 있었으면"</t>
  </si>
  <si>
    <t>진정한 캣 타워 가렌-유미 바텀조합, 유럽 대회에 나오다!</t>
  </si>
  <si>
    <t>[팔팔영상] 바른미래당 원내대표 선거, '재투표' 한 사연은? / YTN</t>
  </si>
  <si>
    <t>북한에선 귀한데 남한에선 천대받는 것들 TOP5</t>
  </si>
  <si>
    <t>[Produce 101] 1:1 EyecontactㅣNg Sze Kai – iKON ♬Rhythm Ta @ P.E(RAP) EP.07 20160304</t>
  </si>
  <si>
    <t>[Produce 101] 1:1 EyecontactㅣYoon Seo Hyung - Tashannie ♬Day by Day @ P.E(VOCAL) EP.07 20160304</t>
  </si>
  <si>
    <t>오늘은 투표 날 (19.04.03) - 소중한 한표 꼭 행사 합시다.</t>
  </si>
  <si>
    <t>[Produce 101] 1:1 EyecontactㅣHwang Suyeon – SMTM4 ♬Turtle Ship @ P.E(RAP) EP.07 20160304</t>
  </si>
  <si>
    <t>우리 생애 최고의 담배맛</t>
  </si>
  <si>
    <t>[Produce 101] 1:1 EyecontactㅣKim Min Kyung - BIGBANG ♬MONSTER @ Position Eval.(VOCAL) EP.07 20160304</t>
  </si>
  <si>
    <t>김경수, 진땀 속 ‘신승’…사상 첫 민주당 경남지사 / KBS뉴스(News)</t>
  </si>
  <si>
    <t>[Produce 101][Full] 101 Avengers – Group 2 SNSD ♬Into the New World EP.04 20160212</t>
  </si>
  <si>
    <t>소중한 한표, 행사하셨나요? / YTN</t>
  </si>
  <si>
    <t>[Produce 101] ‘50th’ Risa’s Remarkable progress! EP.08 20160311</t>
  </si>
  <si>
    <t>[Produce 101] 1:1 EyecontactㅣKim Si Hyeon - ♬SAY MY NAME @ Position Eval.(DANCE) EP.07 20160304</t>
  </si>
  <si>
    <t>WJSN(우주소녀) "첫 대선 투표 떨려요" (너에게 닿기를, 보나, 설아, 루다, 엑시, 수빈, 다원)</t>
  </si>
  <si>
    <t>[ 오페라스타 OPERASTAR 2012 6th (Final) ] 생방송 Full (with Hayley Westenra.2012 0316)HD</t>
  </si>
  <si>
    <t>[Produce 101] 1:1 EyecontactㅣHeo Chan Mi - BIGBANG ♬MONSTER @ Position Eval.(VOCAL) EP.07 20160304</t>
  </si>
  <si>
    <t>스킬을 쓸때마다 스킬이름을 불러보았습니다. 티모로</t>
  </si>
  <si>
    <t>PRODUCE 101 season2 [101 비하인드] '떨리는 첫 출근길'ㅣ첫 녹화 현장 비하인드 170414 EP.2</t>
  </si>
  <si>
    <t>[O! STAR](여자)아이들((G)I-DLE),'여왕들의 소중한 한표'</t>
  </si>
  <si>
    <t>[Produce 101][Full]Kconic - ♬1tym EP.02 20160219</t>
  </si>
  <si>
    <t>[Produce 101] 1:1 EyecontactㅣYoo Yeon Jung - Tashannie ♬Day by Day @ P.E(VOCAL) EP.07 20160304</t>
  </si>
  <si>
    <t>[주목! 이 후보] 구사일생 6선? 경기 의정부 갑 문희상 / YTN</t>
  </si>
  <si>
    <t>반장선거에 출마했습니다. 과연 동동이는 당선이 될 수 있을까?!?!?!?? [ 반장선거 영상 ] +DongDongYee 김동현+</t>
  </si>
  <si>
    <t>심은하 "외상 후 스트레스로 약 먹다 입원" / YTN</t>
  </si>
  <si>
    <t>[서울의소리] 나경원의 '달창'과 '이상한표' 그리고 '나창'</t>
  </si>
  <si>
    <t>[지막리 V LIVE] '지붕위의 막걸리' 제작발표회 V LIVE (대기실에서부터 만나요~) | 지붕위의 막걸리</t>
  </si>
  <si>
    <t>[클립영상] 선거를? 부탁해~!</t>
  </si>
  <si>
    <t>[Produce 101] 1:1 EyecontactㅣKim Do Yeon - ♬BANG BANG @ Position Eval.(DANCE) EP.07 20160304</t>
  </si>
  <si>
    <t>"정권 뺏기지 않도록..." 이해찬 발언에 야당 '발끈' / YTN</t>
  </si>
  <si>
    <t>[Produce 101] 1:1 EyecontactㅣPark So Yeon - EXO ♬Growl @ Position Eval.(DANCE) EP.07 20160304</t>
  </si>
  <si>
    <t>[Produce 101] 1:1 EyecontactㅣKim Min Ji – Verbal Jint ♬You Look Good @ P.E(RAP) EP.07 20160304</t>
  </si>
  <si>
    <t>서울의소리 백은종 기자 천기누설!!!..."박근혜 석방 '묘수?' 알려주다"</t>
  </si>
  <si>
    <t>비내리는 날 딱~오징어 부추전 만들기(Squid buchujeon,꼬마츄츄)</t>
  </si>
  <si>
    <t>[Produce 101] Perfect Singing and Dancing! M&amp;H Oh Seo Jung, Kim Chung Ha - ♬24 Hours EP.02 20160219</t>
  </si>
  <si>
    <t>트와이스(TWICE) 정연(Jungyeon) 대선 투표 (Voting for Presidential election)</t>
  </si>
  <si>
    <t>[통 메모리즈] 메이킹 - 생각보다는 말이, 말보다는 주먹이 빠른 열혈남아, 박정태</t>
  </si>
  <si>
    <t>[Produce 101] 1:1 EyecontactㅣKang Mi Na - ♬SAY MY NAME @ Position Eval.(DANCE) EP.07 20160304</t>
  </si>
  <si>
    <t>Final Jump, 2회, EP02, #11</t>
  </si>
  <si>
    <t>자유한국당 응징' 노래..."한표도 주지 말자!" "이 땅을 떠나라!</t>
  </si>
  <si>
    <t>여러분의 소중한 한표로 남구가 변화합니다.</t>
  </si>
  <si>
    <t>국외부재자 인터넷 신고 방법</t>
  </si>
  <si>
    <t>[뉴스1번지] 바른미래당 패스트트랙 '여진'…지상욱 의원에게 듣다 / 연합뉴스TV (YonhapnewsTV)</t>
  </si>
  <si>
    <t>[Produce 101] 1:1 EyecontactㅣKang Kyung Won - BIGBANG ♬MONSTER @ P.E(VOCAL) EP.07 20160304</t>
  </si>
  <si>
    <t>송송 커플'은 진짜 애국 커플?</t>
  </si>
  <si>
    <t>[Produce 101] 1:1 EyecontactㅣAhn Ye Seul - EXO ♬CALL ME BABY @ Position Eval.(VOCAL) EP.07 20160304</t>
  </si>
  <si>
    <t>[Produce 101] English Session with Unpretty Rapstar! Who’s the best Jessi's imitator? EP.08 20160311</t>
  </si>
  <si>
    <t>경남에 불어온 민주당 바람...김경수 승리 / YTN</t>
  </si>
  <si>
    <t>[Produce 101] 1:1 EyecontactㅣLee Jin Hee - BIGBANG ♬MONSTER @ Position Eval.(VOCAL) EP.07 20160304</t>
  </si>
  <si>
    <t>SISTAR(씨스타) 다솜 "투표 함께해요" (대통령 선거, 사전투표, I Like That, Dasom)</t>
  </si>
  <si>
    <t>[Produce 101] 1:1 EyecontactㅣKim Se Jeong – Zion.T ♬Yanghwa Bridge @ P.E(VOCAL) EP.07 20160304</t>
  </si>
  <si>
    <t>김경수 통신 영장 발부..."드루킹 수사 첫 단추 잘못" / YTN</t>
  </si>
  <si>
    <t>사내 몰카·성폭행 파문' 한샘, 피해자에게 사과 / YTN</t>
  </si>
  <si>
    <t>당신에게 재난이 닥친다면?! 쉐하 직원들의 재난대비키트 챙기기!｜쉐어하우스</t>
  </si>
  <si>
    <t>[Produce 101] 1:1 EyecontactㅣYoon Chae Kyung – Zion.T ♬Yanghwa Bridge @ P.E(VOCAL) EP.07 20160304</t>
  </si>
  <si>
    <t>캐나다 재외국민 1만2천여 명 소중한 한표 ALLTV NEWS EAST 01MAY17</t>
  </si>
  <si>
    <t>| D- 2보궐선거 | 박청정(통영.고성) 용남면 소중한 한표 모으기| 선거혁명 이룩하자!!!</t>
  </si>
  <si>
    <t>르브론을 가장 존경하는 이번 신인들' 커리가 한표도 없다?? NBA 팟캐스트 일리걸스크린 #르브론제임스 #스테픈커리 #자이온윌리엄슨 #신인왕 #GOAT #NBA드래픝ㅡ</t>
  </si>
  <si>
    <t>김경수 경남지사, 피의자 신분 특검 출석 / YTN</t>
  </si>
  <si>
    <t>TWICE(트와이스) 'SIGNAL'(시그널) Online Cover Image…양 손을 머리에 얹고 신호를 보내 (나연, 정연, 모모, 사나, 지효, 미나, 다현, 채영, 쯔위)</t>
  </si>
  <si>
    <t>자유한국당 해체 동요-만화 주제가 메들리'</t>
  </si>
  <si>
    <t>김부겸 막내딸 '소중한 한표 2번에 부탁' 마지막 유세 발언</t>
  </si>
  <si>
    <t>2018 전국동시지방선거 경남도지사 후보자 토론회 I 김경수 후보(더불어민주당) VS 김태호 후보(자유한국당) VS 김유근(바른미래당) 180607</t>
  </si>
  <si>
    <t>[생활현장] ‘최고 5㎏ 책가방’ 초등생들 척추 휜다</t>
  </si>
  <si>
    <t>이번확팩... 드루랑 술사에 한표 던집니다. - 테일이(Tail)의 하스스톤 신규 확장팩 라스타칸의 대난투</t>
  </si>
  <si>
    <t>[52회 본방] 한반도가 흔들린다 / YTN (Yes! Top News)</t>
  </si>
  <si>
    <t>[LIVE영상] 세븐틴 도겸 호시 에스쿱스, 저희들도 소중한 한표씩 (대통령선거사전투표)</t>
  </si>
  <si>
    <t>에어맥스 가요제 초청 홍정한&amp;김빛날윤미 콜라보 실시간 현장!</t>
  </si>
  <si>
    <t>2016 서울시선관위 선거UCC 콘테스트(입선 - 소중한한표)</t>
  </si>
  <si>
    <t>TWICE(트와이스) 'SIGNAL' 9 Colors Character Photo…판타지 요소 돋보여 (Knock Knock, TT, 시그널)</t>
  </si>
  <si>
    <t>[PRODUCE 101] Transforming to a Rapper? Soulful Vocalist Kim Ju Na’s New Challenge! EP.08 20160311</t>
  </si>
  <si>
    <t>문 대통령 "선거 결과 자만 않겠다" - 문 대통령 지방선거 결과 및 폼페이오 미 국무장관 접견 결과 입장문 청와대 브리핑</t>
  </si>
  <si>
    <t>[Produce 101] 1:1 EyecontactㅣLee Soo Min - BIGBANG ♬MONSTER @ Position Eval.(VOCAL) EP.07 20160304</t>
  </si>
  <si>
    <t>2016 민주시민교육 콘텐츠 공모전(우수상) - 우리의 한표가 되돌아 옵니다</t>
  </si>
  <si>
    <t>[눈TV] 끝 모르는 이재명 막말 진실 공방… 형수 "억울해서 나섰다"</t>
  </si>
  <si>
    <t>뜨거운 한표 - 스페인편</t>
  </si>
  <si>
    <t>몸무게 110㎏이던 절도범…50㎏감량해</t>
  </si>
  <si>
    <t>UFC 앤더슨 실바 VS 쁘아까오 " 앤더슨 실바가 골로간다에 한표!! "</t>
  </si>
  <si>
    <t>정치 신인 '약진'...거물급 인물 줄줄이 '탈락' / YTN</t>
  </si>
  <si>
    <t>PRODUCE 101 season2 아이원ㅣ김연국ㅣ 어허허헝 한표주고 한표더줘 @자기소개_1분 PR 161212 EP.0</t>
  </si>
  <si>
    <t>집에서 급히 필요한것들 챙겨왔습니다.</t>
  </si>
  <si>
    <t>|보궐선거 D- 6| 고성유권자도 한표다|오전 유세( 선거혁명 이룩하자!!!)</t>
  </si>
  <si>
    <t>Cebu 맛집 크레이지크랩(Crazy Crab) / 게 보단 새우에 한표.</t>
  </si>
  <si>
    <t>TWICE(트와이스) 'SIGNAL' JEONGYEON·JIHYO·CHAEYOUNG Teaser Photo #2…상큼, 발랄한 매력 발산 (Knock Knock, TT, 시그널)</t>
  </si>
  <si>
    <t>Dreamcatcher(드림캐쳐) "여러분도 꼭 투표하세요" (Presidential election, GOOD NIGHT, 굿나잇)</t>
  </si>
  <si>
    <t>행복한 대한민국으로 가는 방법, 은지와 함께하는 아름다운 한표입니다</t>
  </si>
  <si>
    <t>말만 거친 한국당' 이해찬의 사이다 돌직구 "해봐서 아는 데 '장외투쟁' 오래 못 간다"</t>
  </si>
  <si>
    <t>中 터널서 통학차량 화재...韓 유치원생 10명 등 12명 사망 / YTN</t>
  </si>
  <si>
    <t>[Produce 101] Perfect Group Dance? – Group 1 Girl’s Generation ♬Into the New World EP.03 20160205</t>
  </si>
  <si>
    <t>할머니에게 옷을 선물해드렸어요!</t>
  </si>
  <si>
    <t>비거리는 타고나야만 되는것인가?! / 타고남, 재능, 선천적인 것들에 의해서 비거리가 정해진다고? 동기부여가 될만한 킹라바의 대답은?! / 김현구 프로</t>
  </si>
  <si>
    <t>[뉴스추적] 나경원 5시간 만에 사과 소동…문빠·달창 논란 [뉴스8]</t>
  </si>
  <si>
    <t>[지방선거 사전투표] 드림캐쳐(DREAMCATCHER) 수아(SUA) "소중한 한표 행사해주세요"</t>
  </si>
  <si>
    <t>경험치폭탄이벤트!! 오만보스템에 부적까지?! feat.왼쪽에 한표...</t>
  </si>
  <si>
    <t>할머니 생신! 부산 자갈치시장 모듬회  맛있게 먹고 왔어요♥</t>
  </si>
  <si>
    <t>PRODUCE 101 season2 [단독/5회] ′달려라! 까치집스′ l 합숙소 기상미션 170505 EP.5</t>
  </si>
  <si>
    <t>Memories of the Alhambra [현빈 Ver] 스페인 어느 골목길에서 의미심장한 표정의 현빈 등장! tvN 알함브라 궁전의 추억 181201 EP.1</t>
  </si>
  <si>
    <t>[창작의 신] 믿고 듣는 유명한표 음악! 도입부터 마음을 사로잡은 Overqual</t>
  </si>
  <si>
    <t>PRODUCE 101 season2 [단독/선공개]'나야나 센터의 실력은?' 브랜뉴뮤직 퍼포먼스ㅣ프로듀스101 시즌2 2화 미리보기 170414 EP.2</t>
  </si>
  <si>
    <t>[노래] '자유한국당 해체송' 대진연 노래단 내일</t>
  </si>
  <si>
    <t>NocutView - 새누리, '기대'에서 '실망'으로</t>
  </si>
  <si>
    <t>최고의 명장면 이거보고 가슴뭉클한다 한표!!  l 드래곤볼 카카로트</t>
  </si>
  <si>
    <t>구구단(gugudan) - 나 같은 애 (A Girl Like Me) [20170506 KPOP COVER DANCE FESTIVAL IN VIETNAM]</t>
  </si>
  <si>
    <t>[통 메모리즈] 메이킹 -  라이벌과 동료 사이, 최한표</t>
  </si>
  <si>
    <t>[Produce 101] 1:1 EyecontactㅣLee Hae In - ♬Don′t Matter @ Concept Eval. EP.10 20160325</t>
  </si>
  <si>
    <t>[Produce 101] 1:1 EyecontactㅣAriyoshi Risa - Tashannie ♬Day by Day @ P.E(VOCAL) EP.07 20160304</t>
  </si>
  <si>
    <t>TWICE(트와이스) 'SIGNAL' NAYEON·JIHYO·MINA Ability TEASER Photo…러블리한 능력자들 (시그널, 나연, 지효, 미나)</t>
  </si>
  <si>
    <t>TWICE(트와이스) 정연 "꼭 투표하세요" (대통령 선거, 시그널, SIGNAL, JEONGYEON)</t>
  </si>
  <si>
    <t>[경향신문] ‘출구조사’에 환호하는 대구 수성갑 김부겸 후보</t>
  </si>
  <si>
    <t>[킥스온에어] 선수들이 말하는 가족의 의미! 진지한데 왜 웃음이 나지..</t>
  </si>
  <si>
    <t>[여론조사, 경남을 묻다] 김경수 VS 김태호, 사상최초 민주당 소속 도지사 경남 입성? 도지사 2년 경력자의 경남 수성? @ 소수의견</t>
  </si>
  <si>
    <t>캐스터들의 수다3 [41회] 소중한 한표, 선거 / YTN 웨더앤라이프</t>
  </si>
  <si>
    <t>TWICE(트와이스) 'SIGNAL' MV TEASER γ Release…'신비로운 분위기' 눈길 (시그널, 나연, 미나, 지효)</t>
  </si>
  <si>
    <t>아내와 함께 사전투표한 박원순 "투표율 높여 새 시대 만들자"</t>
  </si>
  <si>
    <t>여러분들!큰일입니다ㅠ서울역 막차! 10분 남았어요...</t>
  </si>
  <si>
    <t>양산 찾은 안민석 의원, 경상도 스타일로 지원유세 '됐나? 됐다!'</t>
  </si>
  <si>
    <t>"한국당, '김학의-세월호 진실' 은폐하려 철야농성·장외투쟁" 한국당 속내 읽은 홍영표의 맹공!!</t>
  </si>
  <si>
    <t>구구단(gugudan), 대선 사전투표 - 구경하는 샐리 &amp; 막내 라인 (Early voting for presidential election)</t>
  </si>
  <si>
    <t>TWICE(트와이스) 'SIGNAL' Radar TEASER Photo Release…최면부터 괴력까지 (시그널)</t>
  </si>
  <si>
    <t>김경수 먹방, 어묵 먹으랴 셀카요청 응하랴 바쁘네 바뻐</t>
  </si>
  <si>
    <t>헤라 블랙쿠션 완전 꼼꼼 솔직 리뷰(커버력,지속력,밀착력,수정화장) +헤라전지현 광고패러디  │ 마롱 MARONG</t>
  </si>
  <si>
    <t>[현장연결] '영장 기각' 김경수 "특검 정치적 무리수에 대단히 유감" / 연합뉴스TV (YonhapnewsTV)</t>
  </si>
  <si>
    <t>문희상이 말하는 경남지사 덕목 "김경수 나처럼 못생기지 않았다"</t>
  </si>
  <si>
    <t>FACE: UNDERDOGS 배틀그라운드 개발 스토리 - 티저 트레일러1 | 배틀그라운드 모바일 | 모바일 배그 | 모바일 배틀그라운드 | 배그 모바일</t>
  </si>
  <si>
    <t>[모바일 배그] 역대급 스페셜 상자깡.. 후원금이 만들어준 기적의 반전 드라마.. 충격주의!! _xD83D__xDE27_ - 성민 TV</t>
  </si>
  <si>
    <t>[Produce 101] Heads up! All Cuties are here! – Group 2 Apink ♬I don’t Know EP.03 20160205</t>
  </si>
  <si>
    <t>[tvdaily] ★조보아★ 얼굴만큼 고운 마음씨 "소중한 한표 부탁드려요"</t>
  </si>
  <si>
    <t>[순간포착]김경수 후보 앞에 걸인이 나타나면 어떤 반응일까?</t>
  </si>
  <si>
    <t>[K-POP Lyrics] SF9 (에스에프나인) 'Easy Love (쉽다)' (Han/Rom/Eng Color Coded Lyrics)</t>
  </si>
  <si>
    <t>할머니 사랑해도 될까요? - 유리상자</t>
  </si>
  <si>
    <t>NocutView - 강남 '미봉인 투표함' 무더기 발견</t>
  </si>
  <si>
    <t>[Produce 101] 1:1 EyecontactㅣHwang In Sun - ♬24hrs @ Concept Eval. EP.10 20160325</t>
  </si>
  <si>
    <t>[TD영상] 더보이즈(THE BOYZ) '소중한 한표, 모두 투표하세요~'</t>
  </si>
  <si>
    <t>씨름장, 결혼식장...이 정도일 줄은 몰랐던 이번 선거 투표소들ㅋㅋ</t>
  </si>
  <si>
    <t>[KR] PMSC 2019 Grand Finals Day1 I PUBG MOBILE Star Challenge 2019 I 배틀그라운드 모바일 I 모바일 배그</t>
  </si>
  <si>
    <t>21대 총선 소중한 한표 한분도 빠짐없이 투표 하세요 (서울1TV)</t>
  </si>
  <si>
    <t>[Produce 101] 1:1 EyecontactㅣKim Yeon Kyung – John Park, Huh Gak ♬My Best @ P.E EP.07 20160304</t>
  </si>
  <si>
    <t>[주식 초보] 박수칠때 떠나라 ~! 티케이케미칼 과유불급쪽 한표 던져봅니다</t>
  </si>
  <si>
    <t>[Produce 101] 1:1 EyecontactㅣShim Chae Eun – Group 2 f(x) ♬La chA TA EP.04 20160212</t>
  </si>
  <si>
    <t>[Produce 101] 1:1 EyecontactㅣKim Hyeong Eun – Verbal Jint ♬You Look Good @ P.E(RAP) EP.07 20160304</t>
  </si>
  <si>
    <t>[전체보기] 선대식 "박대통령, 어버이연합 수사 가이드라인 제시"</t>
  </si>
  <si>
    <t>"원경환 후보에게 소중한 한표 부탁드립니다:" - 국회의원 심기준 -</t>
  </si>
  <si>
    <t>[중독노래방] 여기 노래만하는 노래방 아니에요 (2017.06.15)</t>
  </si>
  <si>
    <t>초등학생이 부른 자한당 해체 노래가 심히 불편한 무소속 이언주 "이건 파시즘이다. 수사하라"</t>
  </si>
  <si>
    <t>"창원시민의 소중한 한표로 대한민국 바꿔봅시다" | 조원진 대한애국당 대표 | 창원성산 국회의원 선거 지원 유세.19.03.24</t>
  </si>
  <si>
    <t>한국당 "오신환 사보임 안 돼"…문 의장 "겁박해서 될 일 아냐" / 연합뉴스 (Yonhapnews)</t>
  </si>
  <si>
    <t>선관위 주도로 바꿔치기한표가 천백만표 이상이라니!  이럴수가?  5.9부정선거 진상규명 사대본  영우Live News's broadcast</t>
  </si>
  <si>
    <t>[제 1대 대처법 방구석 투표] 당신의 한 표를 낭비하세요!</t>
  </si>
  <si>
    <t>지방선거 D-2, 표심잡기 총력전...지지 호소</t>
  </si>
  <si>
    <t>[Produce 101] 1:1 EyecontactㅣCho Si Yoon – Group 1 SNSD ♬Into the New World EP.04 20160212</t>
  </si>
  <si>
    <t>[한국 모바일 배그 1주년 기념] 토끼춤 이모트 춤신춤왕 이벤트 당첨자 발표 | 배틀그라운드 모바일 | 모바일 배그 | 모바일 배틀그라운드 | 배그 모바일</t>
  </si>
  <si>
    <t>_xD83D__xDC84_ 남자 학생 화장대 투어! _xD83D__xDC8B_ - 화장품 추천하며 같이 구경해요!  |  화니HWAN'E</t>
  </si>
  <si>
    <t>사랑에 한표던진다</t>
  </si>
  <si>
    <t>쇼미더48에 출연하게된 미야와키 사쿠라</t>
  </si>
  <si>
    <t>울산현대_아이들을 위한 호랑이 건강체조 개발! 조연주ver(feat.이종호,이근호)</t>
  </si>
  <si>
    <t>[8기] 2Round  _xD83D__xDD25_공주vs박주미_xD83D__xDD25_한표차로 1위가 갈라졌습니다!!!!!! (+ 팝과 가요의 전쟁_xD83D__xDC4D__xD83D__xDC4D_)</t>
  </si>
  <si>
    <t>[Produce 101] 1:1 EyecontactㅣJung Hae Rim – Group 1 Apink ♬I don’t Know EP.04 20160212</t>
  </si>
  <si>
    <t>4월부터 5만원 인상되는 기초연금 30만원 누가 받나요?</t>
  </si>
  <si>
    <t>사쿠라와 한국어로 TT부르기(feat.미쿠,나코,아오이) 트와이스 안무도 완벽재연!</t>
  </si>
  <si>
    <t>페미니스트들의 망상.zip (이런애들과 같은 한표라니!!) #페미</t>
  </si>
  <si>
    <t>PRODUCE 101 season2 [1회] 화제의 (까)치발남 등장! ㅣHIM 박성우 170407 EP.1</t>
  </si>
  <si>
    <t>[로스트사가] 스킬육성 밸런스 조정 소중한 한표와 의견! (홈페이지)</t>
  </si>
  <si>
    <t>[스타ting] 오마이걸(OH MY GIRL), 소중한 한표! 꼭 행사하세요~</t>
  </si>
  <si>
    <t>24시간 동안의 투표 여행</t>
  </si>
  <si>
    <t>김완선→김지훈 ‘VOTE KOREA 2020’ 전시회 참여 “한표의 무게”</t>
  </si>
  <si>
    <t>[코보티비] 봄 배구의 전설은 시작되었다!</t>
  </si>
  <si>
    <t>한표가치 얼마?' 이랜드 스파오, 투표 독려 '국민캠페인'</t>
  </si>
  <si>
    <t>속보 조원진 당대표 부인과 함께 소중한 한표 대구 달서구 성당중학교 투표소 찾아 까치방송 TV  2018.6.13</t>
  </si>
  <si>
    <t>팬들에게 질투하는 미야와키 사쿠라ㅋㅋ 나만 보라구!ㅡㅡ^</t>
  </si>
  <si>
    <t>여돌+겜덕+한류덕인 미야와키 사쿠라의 충격발언..'게임 욕하지 마세욧!'</t>
  </si>
  <si>
    <t>eng sub))사쿠라의 프로듀스48에 대한 속마음..'한국친구들과 소중한 인연이 생겼어요.' 宮脇咲良</t>
  </si>
  <si>
    <t>#149 크림치즈빵!!! vs 통단팥빵!!! 어디에 한표인가요?? [홈베이킹]</t>
  </si>
  <si>
    <t>[날씨] 소중한 한 표...막바지 사전투표 한창 / YTN</t>
  </si>
  <si>
    <t>[골라봐야지][HD][ENG] "무슨 예능이 이래애..ㅠㅁㅠ" 아는형님들 눈물샘 터져버린 감동의 '2019 아형 어워드' #아는형님 #JTBC봐야지</t>
  </si>
  <si>
    <t>[영어회화] 잘 부탁드립니다를 영어로</t>
  </si>
  <si>
    <t>“한 표만 주십쇼” 크러쉬, 친구를 위한 간절한 ‘구걸’ @《THE FAN》 더 팬 EP03</t>
  </si>
  <si>
    <t>선택장애극뽁! 갤럭시Z플립 미러블랙 VS 갤럭시폴드 둘다 개봉기 구성품도 달라요~ Galaxy Z Flip VS Galaxy Fold</t>
  </si>
  <si>
    <t>『 진심 남자！』#6</t>
  </si>
  <si>
    <t>【10分で分かる】周防パトラー新人ぶいちゅっば編ー【 ハニスト公式】</t>
  </si>
  <si>
    <t>올리버쌤 영어 꿀팁 - '매치가 잘 된다' 영어로 하면?_#001</t>
  </si>
  <si>
    <t>(KOR/ENG) [EP02] ღ셀럽파이브 인기가요 출첵라이브! (INKIGAYO CHECK-IN LIVE) ღ</t>
  </si>
  <si>
    <t>[스타더스트] 한지호 '모차르트: 터키행진곡' Chi Ho Han 'Mozart: Turkish March'</t>
  </si>
  <si>
    <t>Twice Nayeon BTOB Minhyuk. K-pop Idol's know-how to treat rude people [Oh My God Tip2]</t>
  </si>
  <si>
    <t>EBS1 세상에 나쁜 개는 없다 - 새해 특집, 무는 개!</t>
  </si>
  <si>
    <t>【投票】A.I.Gamesのロゴ作ってみた！【AI】＃132</t>
  </si>
  <si>
    <t>[녹화방송 -정치바 피티쑈 #5] 당신의 한 표, 저에게 주세요</t>
  </si>
  <si>
    <t>겔랑 빠뤼르 골드 래디언스 파운데이션 리뉴얼ㅣ파리녀ㅣGuerlain PARURE GOLD RADIANCE FOUNDATION</t>
  </si>
  <si>
    <t>미중 부역분쟁 82년대 미일 관계 데자뷰?</t>
  </si>
  <si>
    <t>How He Proposed | Hidden Camera Proposal in Korea 국제커플 프러포즈 | 청혼 몰래카메라 (자막 CC)</t>
  </si>
  <si>
    <t>드디어 한국이 해냈다! 거의 한국 게임 최초로 GOTY 후보에 오른 배틀그라운드 | 흑열전구</t>
  </si>
  <si>
    <t>(D-1) 대한민국을 살릴수 있는  당신의 한표. 우리는 노예가 아니다.</t>
  </si>
  <si>
    <t>1. 오늘 중3·고3 '온라인 개학'
당초 3월 2일이던 유치원과 초·중·고등학교의 개학이 코로나19 사태로 4차례에 걸쳐 미뤄진지 38일 만인 오늘(9일) 중학교 3학년과 고등학교 3학년 학생들이 우선적으로 온라인 개학을 합니다. 오전 9시부터 집에서 온라인을 통해 선생님과 만나게 되는데 일단 오늘과 내일 이틀 동안은 적응 기간입니다. 원격 수업은 실시간 쌍방향 수업과 교사의 동영상 녹화 수업, 과제 수행을 통한 수업 등 크게 3가지 유형으로 진행됩니다.
2. 여론조사 결과 공표·보도 금지
4·15 총선이 6일 남은 오늘부터 투표 당일 저녁 6시까지 정당 지지도나 당선인을 예상하게 하는 여론조사의 결과를 공표하거나 인용해 보도할 수 없습니다. 어떤 후보가 앞서는지 알 수 없는 상태에서 한표를 행사하게 되는 것인데 이번 선거는 특히 아직 결정을 내리지 않은 유권자들이 상당한 수준이라 여야는 이 부동층 잡기에 총력을 기울일 것으로 보입니다.
3. '막말' 차명진 사실상 제명 수순
미래통합당이 어젯밤 최고위원회의를 열고 세월호 유가족과 자원봉사자 관련 막말을 한 경기 부천병 차명진 후보를 당 윤리 위원회에 넘겼습니다. 사실상 제명 수순에 들어갔습니다. '세대 비하' 발언으로 물의를 빚은 서울 관악 갑 김대호 후보는 제명했습니다. 황교안 대표는 "당 대표로서 무거운 책임감을 느낀다"며 사과했고 김종인 총괄 선대 위원장도 오늘 직접 대국민 사과에 나섭니다.
4. 롯데·신라면세점 인천공항 포기
국내 면세점 1, 2위인 롯데와 신라면세점이 인천공항 면세점 사업권을 포기했습니다. 코로나 사태 영향입니다. 매출이 급감하면서, 높은 임대료를 감당하기 어렵다고 설명했습니다.
5. 샌더스 하차…트럼프-바이든 대결
미국 민주당의 대선 후보 경선에서 버니 샌더스 상원 의원이 '선거운동 중단'을 전격 선언했습니다. "미국 역사에서 가장 위험한 대통령인 도널드 트럼프의 재선을 막는 데 힘을 보태겠다"고 밝혔습니다. 이에 따라 오는 11월 대통령 선거는 공화당 트럼프 대통령과 민주당 조 바이든 전 부통령의 양자 대결로 치러지게 됐습니다. 40만 명 넘는 확진자가 나온 미국의 코로나19 상황이 올해 대선에서 최대 변수로 작용할 전망입니다.
6. 영국 총리 안정적…봉쇄 완화 미정
코로나19에 감염돼 집중 치료병상으로 옮겨진 존슨 총리의 상태는 안정적이라고 영국 정부는 연일 강조하고 있습니다. 코로나 사태가 정점을 지났다며 봉쇄를 완화하는 유럽 국가들이 속속 나오고 있는 가운데 영국은 아직 봉쇄 완화 조치를 결정할 만한 시점이 아니라는 입장입니다.
☞JTBC유튜브 구독하기 (https://bit.ly/2hYgWZg)
☞JTBC유튜브 커뮤니티 (https://bit.ly/2LZIwke)
#JTBC뉴스 공식 페이지 
(홈페이지) http://news.jtbc.co.kr
(APP) https://bit.ly/1r04W2D
페이스북 https://www.facebook.com/jtbcnews
트위터 https://twitter.com/JTBC_news
인스타그램 https://www.instagram.com/jtbcnews
☏ 제보하기 https://bit.ly/1krluzF 
방송사 : JTBC (http://www.jtbc.co.kr)</t>
  </si>
  <si>
    <t>1. D-10…양보 없는 유세전｜여당 "코로나 극복"…통합당 "경제위기 극복"
21대 국회의원 선거를 열흘 앞두고 여야는 차분한 가운데서도 한치 양보 없는 주말 유세전을 벌였습니다. 더불어민주당은 코로나19 위기 극복을 강조하며 '국민들이 노벨의학상을 받아야 한다'고 했고, 미래통합당은 제1야당으로서 경제 위기 극복을 자신하며 한표를 호소했습니다.
2. '격리위반' 처벌 강화｜50대 부부, 격리 중 무단외출…경찰에 고발
자가격리 기간에 로또 판매점과 미술관 등 곳곳을 돌아다닌 50대 확진자 부부가 경찰에 고발됐습니다. 오늘(5일)부터 격리조치를 위반하면 1년 이하 징역이나 1천만 원 이하 벌금형에 처해집니다.
3. '전광훈 교회' 또 예배 강행｜서울시 "일부 교인 마스크 안 써…교회 고발"
전광훈 목사의 사랑제일교회가 오늘도 현장 예배를 강행했습니다. 서울시는 일부 교인들이 마스크를 착용하지 않은 것이 확인됐다며 교회를 고발할 예정입니다. 
4. 경제 '코로나 충격' 윤곽｜"상장사 1분기 영업이익 17% 감소 전망"
이번주부터 국내 주요 기업들의 1분기 실적 발표가 시작됩니다. 코로나19 충격으로 국내 상장사들의 1분기 영업이익이 지난해보다 약 17% 줄었을 것이라는 전망이 나옵니다.
5. 당정 'n번방' 대책 논의｜"아동·청소년 성범죄 공소시효 폐지 등 추진"
정부와 여당이 "아동 청소년 성범죄의 공소시효를 없애고 법정형 상한도 확대하겠다"고 밝혔습니다. 한편, 조주빈의 공범으로 일명 '박사방'의 홍보를 맡은 현역 군인에 대한 구속영장이 오늘 청구됐습니다.
▶ 뉴스룸 다시보기 (https://bit.ly/2nxI8jQ)
#격리위반처벌강화 #코로나경제파장 #뉴스룸은_한걸음_더 #한민용
☞JTBC유튜브 구독하기 (https://bit.ly/2hYgWZg)
☞JTBC유튜브 커뮤니티 (https://bit.ly/2LZIwke)
#JTBC뉴스 공식 페이지 
(홈페이지) http://news.jtbc.co.kr
(APP) https://bit.ly/1r04W2D
페이스북 https://www.facebook.com/jtbcnews
트위터 https://twitter.com/JTBC_news
인스타그램 https://www.instagram.com/jtbcnews
☏ 제보하기 https://bit.ly/1krluzF 
방송사 : JTBC (http://www.jtbc.co.kr)</t>
  </si>
  <si>
    <t>■ 인용보도 시 프로그램명 'JTBC 전용우의 뉴스ON'을 밝혀주시기 바랍니다. 저작권은 JTBC에 있습니다. 
■ 방송 : JTBC 전용우의 뉴스ON (13:55~15:30) / 진행 : 전용우
총선 하루 앞두고 각 정당들 막판 유세 총력전 돌입했습니다. 여야 모두 몸을 낮추고 한표를 호소하는 읍소 전략, 일부에서는 엄살도 들어가있다 이런 이야기가 나오네요.
☞JTBC유튜브 구독하기 (https://bit.ly/2hYgWZg)
☞JTBC유튜브 커뮤니티 (https://bit.ly/2LZIwke)
#JTBC뉴스 공식 페이지 
(홈페이지) http://news.jtbc.co.kr
(APP) https://bit.ly/1r04W2D
페이스북 https://www.facebook.com/jtbcnews
트위터 https://twitter.com/JTBC_news
인스타그램 https://www.instagram.com/jtbcnews
☏ 제보하기 https://bit.ly/1krluzF 
방송사 : JTBC (http://www.jtbc.co.kr)</t>
  </si>
  <si>
    <t>#총선은한일전 #대구청년 #길거리호소
오늘 총선 D-1 대구 수성못에서 대구의소리 조석이 직접 시민들에게 총선은 한일전이다! 길거리 호소를 드렸습니다. 
제가 대구시민들에게 드린 말씀은 
 "총선은 한일전이다"
"친일적폐 한표도 주지맙시다" 였습니다. 
내일 대구를 디빕시다! 
잠시 뒤, 대구시내 라이브에서 뵙겠습니다!</t>
  </si>
  <si>
    <t>선거는 과연 공정한가?누가 우리의 투표권을 훔쳐갔을까! 
공정하게 모든 국민이 소중한 한표를 왜곡되지 않도록 스스로 지켜 확고한 자유 민주주의를 지킬수 있어야 한다. 이젠 온 국민이 불의와 싸울 때가 도래했다. 공정선거를 위해 국민들이여 일어나라!</t>
  </si>
  <si>
    <t>[선택 4·15] 코로나19 뚫은 사전투표 열기…마스크 쓰고 '한표'
[앵커] 
21대 국회의원 선거의 사전투표가 이틀째 진행중인데요.
어제에 이어 오늘도 사전투표 열기가 뜨겁습니다. 
경기도 수원 광교1동 사전투표소 연결해서 자세한 상황 알아보겠습니다. 
진수민 캐스터, 오늘도 투표하러 온 시민들이 많죠.
[캐스터]
네. 저는 지금 수원시 광교1동에 마련된 사전투표소에 나와 있습니다.
사전투표 마감 시간까지는 두 시간이 채 남지 않았는데요. 
투표를 기다리는 대기 줄은 여전히 길게 늘어져 있습니다.
이 근방 2km 내에 총 6곳의 사전투표소가 마련됐는데, 그곳들도 상황은 비슷합니다.
사전투표에 대한 유권자들의 관심과 참여도가 매우 높은 상황입니다
사전투표는 오늘 오후 6시까지 진행되는데요.
만 18세 이상 유권자는 주민등록증 등 신분증만 지참하시면 전국 어느 사전투표소에서든 한 표를 행사할 수 있습니다. 
다만, 본인 주소지가 아닌 선거구에서 투표를 한다면 기표용지를 회송용 봉투에 담아 투표함에 넣어야 합니다.
이번 선거는 코로나19 우려 속에 치러지는 만큼 투표 절차가 조금 복잡해졌습니다.
투표소로 오실 때는 코로나19 감염 예방을 위해 마스크 꼭 착용하셔야겠고요.
투표소에 도착한 뒤에는 체온 검사를 받아야 합니다.
이후 손 소독을 하고 위생장갑을 착용해야 투표를 할 수 있습니다.
만일, 발열이나 호흡기 증상이 나타난다면 별도로 마련된 임시기표소로 안내됩니다.
또 투표소에 도착하시면 1m 이상 거리두기를 지켜야 하는데요.
투표소 바닥에 흰색 테이프로 표시해 둔 곳에서 다른 유권자들과 거리를 두고 대기하시면 됩니다.
또 하나 주의할 점은 비례대표 투표용지 길이가 48cm로 역대 최장이라는 것입니다.
그만큼 정당이 많은 데다, 정당 간 구분 간격이 0.2cm에 불과해서 무효표가 나오지 않도록 꼼꼼하게 기표하셔야겠습니다.
지금까지 광교1동 사전투표소에서 연합뉴스TV 진수민입니다
연합뉴스TV 기사문의 및 제보 : 카톡/라인 jebo23
▣ 연합뉴스TV 유튜브 채널 구독
https://goo.gl/VuCJMi
▣ 대한민국 뉴스의 시작 연합뉴스TV / Yonhap News TV
http://www.yonhapnewstv.co.kr/</t>
  </si>
  <si>
    <t>#이언주TV
[자유의 길 영상프로덕션]에서 이언주TV를 제작, 운영하고 있습니다.  
# 후원방법 
1. 이언주TV 구독하고 알림설정! 
2. 이언주TV 업로드 영상 '좋아요' 누르기 
3. 자율구독료 : 302-1370-2217-51 농협은행[예금주 : 길유영(자유의길)]
**자율구독료는 좋은 방송을 만드는데 큰 도움이 됩니다. 
# 문의: km7846201@gmail.com</t>
  </si>
  <si>
    <t>오는 4월 15일 국회의원 선거에서 가장 큰 특징 중 하나는, 만 18세 이상에 선거권을 부여한다는 점입니다. 새로 투표권을 갖게 된 만 18세 유권자는 전국에 53만명 가량이며, 이 중 고교생 유권자도 14만 명 정도입니다. 이들이 어떤 마음가짐으로 첫 투표를 하게 될 지, 비디오머그에서는 전국의 만 18세 이상 첫 유권자 18명과 영상인터뷰 했습니다. "반드시 한표를 행사해서, 우리가 살아갈 세상을 조금이라도 바꾸겠다" 이들의 단단한 다짐입니다. 이들의 목소리를 직접 들어보시죠
취재 : 조성원 / 구성 : 박주영 / 내래이션 : Merry / 디자인 : 장지혜 / 편집 : 김경연
첫 투표하는 만 18세, 18명에게 물었습니다. "너 어떤 후보 뽑을 거야?"  / 비디오머그
✔신뢰할 수 있는 재미, 비디오머그 VIDEOMUG 
#비디오머그 #18세 #투표권
▶비디오머그 채널 구독하기 : https://n.sbs.co.kr/mugTube
▶Homepage : https://n.sbs.co.kr/videomug
▶Facebook : https://www.facebook.com/videomug
▶Twitter : https://twitter.com/videomug_sbs
✔신뢰할 수 있는 재미, 비디오머그 VIDEOMUG</t>
  </si>
  <si>
    <t>얼마 전...코커에게 총을 준 적이 있었죠.... (먼산)
이번에는 마이크를 쥐어주고 말았답니다 _xD83E__xDDD0_
코코몽과 함께한 대환장 노래대결... 과연 그 승자는❓
(승자를 뽑는게 무슨 의미가 있나 싶으면서도....)
당신은 누구에게 한표 던지시겠습니까_xD83D__xDE24_</t>
  </si>
  <si>
    <t>코로나 19의 여파로 40개 나라에서 재외 국민 투표를 하지 못하게 됐죠. 그러면 한국에 들어 가서라도 투표를 하고 싶고, 그래서 실제로 급하게 들어온 유권자들 까지 있습니다. 그런데 '선거법 조항' 때문에 결국 내일 총선에서 소중한 한표를 행사 할 수 없게 됐다는데요.
https://imnews.imbc.com/replay/2020/nwdesk/article/5729854_32524.html
#총선 #재외국민 #투표</t>
  </si>
  <si>
    <t>[선택 4·15] 민주 "수도권 70곳 박빙"…통합 "개헌저지선 위태"
[앵커] 
총선이 이틀 앞으로 다가온 가운데, 더불어민주당은 수도권 70개 지역에서 박빙이 이어지고 있다며 한 표를 호소했습니다. 
미래통합당은 이대로 가면 개헌저지선도 사수하기 어렵다며 지지층 결집에 나섰는데요.
국회 연결합니다.
최덕재 기자.
[기자] 
네, 더불어민주당 이해찬 대표는 선거는 마지막까지 간절한 마음으로 호소하는 사람이 이긴다며 지지를 호소했습니다.
이 대표는 시민당과 합동 선대위 회의에서 선거를 결정짓는 중요한 순간은 보통 3일 전이라며 오늘과 내일이 중요하다고 말했습니다.
이어 서울과 수도권 지역에 경합지역이 70곳에 달한다며 이곳에서 얼마를 얻느냐에 따라 결과가 달라질 것이라고 강조했습니다.
통합당이 선거운동 막바지 읍소전략으로 선회한 것을 향해서는 정치가 추태를 부려서는 안 된다고 강하게 비난했습니다.
민주당은 노무현재단 유시민 이사장의 범진보 180석 확보 발언 등을 겨냥해 낙관론 경계령도 내렸는데요. 
이낙연 공동상임선대위원장은 한 라디오에 출연해 "선거란 끝날 때까지 알 수 없는 것이기 때문에 긴장을 늦추지 말고 낮은 자세로 겸손하게 한표를 호소해야 한다"고 밝혔습니다.
반면 통합당은 연일 위기론을 부각하는 동시에 읍소전략을 이어가며 지지를 호소하고 있습니다.
박형준 공동선대위원장은 기자간담회를 열고 이대로 가면 개헌저지선인 100석 달성도 어렵다고 말했는데요.
주말에 자체 여론조사나 판세 분석을 해보니 너무나 심각한 위기의식을 느꼈다고 강조했습니다.
통합당은 또 차명진 후보의 세월호 텐트 막말 발언이 판세에 적지 않은 악영향을 미쳤다고 보고 최고위에서 신속하게 제명을 추진하기로 했는데요.
박 위원장은 수도권 후보들이 이대로 두면 선거에 큰 악재가 될 것이라며 제명을 요청하는 후보들이 많았다고 설명했습니다.
당헌 당규상 당원을 제명하려면 윤리위 제명 의결을 거쳐야 하지만 통합당 최고위는 잠시 후 국회에서 회의를 열어 차 후보를 제명할 방침입니다.
[앵커] 
여야 모두 전국 각지에서 막판 총력 유세전을 펼치고 있습니다. 
이 내용도 정리해주시죠. 
[기자] 
네, 민주당 이낙연 공동상임위원장은 야당의 오랜 텃밭인 대구와 경북지역을 찾았습니다.
이 위원장은 포항시청 앞 지원유세에서 "우리가 지역의 장벽을 안고 있다"면서 "다만 장벽은 낮아지고 있고 낮아져야 한다"고 말했습니다.
이 위원장이 총선 선거운동 시작 이후 TK지역을 찾은 것은 이번이 처음인데요.
지역주의 완화를 강조하는 동시에 코로나19로 직격탄을 맞은 지역 주민들을 위로하며 지지를 호소하고 있습니다.
통합당 김종인 총괄선대위원장은 캐스팅보트 지역으로 꼽히는 중원 표심 공략에 나섰습니다.
김 위원장은 충북 제천을 찾아 비례와 지역 할 것 없이 두 번째 칸을 찍어 통합당이 과반의석을 확보하게 해달라고 당부했는데요.
특히 문재인 대통령은 사람이 먼저라고 얘기하지만 문 대통령에게 먼저인 사람은 조국 밖에 없다고 강하게 비판했습니다.
김 위원장은 충청지역에서 지지를 호소한 뒤 최대 승부처인 수도권으로 복귀해 막판 표심 공략을 이어갈 예정입니다. 
민생당 손학규 상임선대위원장은 당의 지지기반인 호남에서 한 표를 호소하고 있고 정의당 심상정 상임선대위원장은 고 노회찬 원내대표 묘역을 참배한데 이어 서울에서 지원 유세를 이어가고 있습니다.
지금까지 국회에서 전해드렸습니다. (DJY@yna.co.kr)
연합뉴스TV 기사문의 및 제보 : 카톡/라인 jebo23
▣ 연합뉴스TV 유튜브 채널 구독
https://goo.gl/VuCJMi
▣ 대한민국 뉴스의 시작 연합뉴스TV / Yonhap News TV
http://www.yonhapnewstv.co.kr/</t>
  </si>
  <si>
    <t>#개미애국방송 #미래통합당 #미래한국당
미래통합당 유튜브 서포터즈 개미애국방송입니다.
★구독 버튼 옆에 채널 가입기능이 있습니다.
매달 자동으로 후원이 되니 많은 관심 부탁드립니다.
가입링크  ▶  https://www.youtube.com/channel/UC5Ys11G8I-ULCXm6cNowB1w/join
★유튜브측의 광고제재로 인해 광고가 붙지 않습니다.
동지들의 소중한 후원이 큰 도움이 됩니다.
★자발적 제작 후원계좌 ★
부산은행 101-2050-3577-04  예금주 : 개미애국
애국방송 블로그 : https://ant-korea.tistory.com/</t>
  </si>
  <si>
    <t>다가오는 4월 15일!
민중당과 정혜경에게 주는 한표의 의미를 전합니다.
코로나 정국 속에서 힘겹게 살아가고 있는 주민들
다가올 경제위기에 고용위기와 생계위협을 느끼는 주민들
그리고 언제나 거리에서 함께 적폐청산을 싸워왔던 민중당
그리고 노동자 후보 정혜경
여러분의 한표의 가치와 의미를 통해 투표를 독려하고자 합니다.</t>
  </si>
  <si>
    <t>[행정안전부X스파오 - 한표의 가치 캠페인]
유권자 한명이 가지는 한표의 가치가
4700만원 인 것, 알고 계셨나요?
값진 한표의 가치를 전하기 위해
한표의 가치 캠페인을 행정안전부와 스파오와
함께 시작합니다.
당신의 값진 한표, 4.15(수) 총선에서 행사해주세요.
#스파오#행정안전부#한표의가치</t>
  </si>
  <si>
    <t>[선택 4·15] "코돌이 국회 되면 망국"…김종인 정권심판 호소
[뉴스리뷰] 
[앵커] 
미래통합당은 막판 모든 화력을 수도권과 부동층에 쏟아부었습니다. 
김종인 선대위원장은 코로나 덕에 의원이 되는 이른바 코돌이들의 국회가 되면 대한민국이 망한다며 정권심판의 1표를 달라고 호소했습니다. 
박현우 기자입니다.
[기자]
선거 전 마지막 기자회견, 김종인 위원장은 정부와 여당을 향한 공세 수위를 한껏 끌어올렸습니다.
[김종인 / 통합당 선대위원장] "코로나를 틈타서 '청와대 돌격대', '코돌이'들이 대거 당선되면, 국회는 바이러스에 감염되고 이 나라는 진짜 망하는 것입니다. 국민여러분, 꼭 투표해 주십쇼. 버릇을 고쳐줘야 합니다."
김 위원장은 이어 서울 내 지역구 12곳을 30~40분 간격으로 도는 강행군을 소화했습니다.
선거운동 마지막날 김종인 위원장은 서울 내 초경합 지역을 돌며 후보들에게 힘을 보탰습니다.
김 위원장은 코로나19 사태 이후 불어닥칠 '경제 공황'을 해결하기 위해선 통합당이 과반을 차지해야 한다며 정권심판의 한표를 달라고 호소했습니다.
아울러, 선거를 통해 '조국 바이러스'를 제거하지 않으면, 도둑이 검찰을 때려잡는 세상이 될 것이라며 부동층 표심을 자극했습니다.
[김종인 / 통합당 선대위원장] "능력이 없어서 부모 찬스를 만들어 주지 못해서 마음 속으로 우는 이런 분들도 내일 반드시 투표장에 가서…"
출근길 유세를 시작으로 종로 구석구석을 누빈 황교안 대표는 '큰절 유세'를 이어가며 통합당에 힘을 실어 달라고 읍소했습니다.
[황교안 / 통합당 대표] "국민 여러분의 현명한 선택으로 이 나라가 다시 힘차게 도약하는 꿈을 꿉니다. 국민 여러분께 간곡히 부탁드립니다." 
유승민 의원은 경기 안산단원을과 의왕과천 등 수도권 지역을 돌며, 투표를 통해 이 정권의 지난 3년간의 실정을 심판해 달라고 호소했습니다.
연합뉴스TV 박현우입니다. (hwp@yna.co.kr)
연합뉴스TV 기사문의 및 제보 : 카톡/라인 jebo23
▣ 연합뉴스TV 유튜브 채널 구독
https://goo.gl/VuCJMi
▣ 대한민국 뉴스의 시작 연합뉴스TV / Yonhap News TV
http://www.yonhapnewstv.co.kr/</t>
  </si>
  <si>
    <t>* '총선 심판론' "우리에게 한표를" *
#공식 선거운동 #더불어민주당 #미래통합당 #민생당 #정의당</t>
  </si>
  <si>
    <t>■ 서양호 /두문정치전략연구소 소장, 이상일 / YTN 객원 해설위원
[앵커] 
이제 대선, 8일 앞으로 다가왔습니다. 중반전을 향해가고 있는데요. 지난 주말 각당 대선후보들은 전국 곳곳을 돌면서 막판 표심몰이에 총력을 기울였습니다.
내일모레죠. 여론조사 공표 금지 전까지 지지율 추이가 어떻게 변할지 관심이 집중되고 있습니다. 서양호 두문정치전략연구소장, 이상일 아젠다센터 대표와 함께 자세한 이야기 나누어 보겠습니다. 안녕하십니까?
말씀을 드린 것처럼 내일 모레, 그 이후에는 여론조사 공표가 금지되는데요. 그렇기 때문에 내일 디데이가 되어서 막판 여론조사가 쏟아지지 않겠습니까? 가장 주목해야 할 점. 어떤 것을 주로 봐야 될까요?
[인터뷰] 
일단 D-8일입니다. 그래서 이틀 뒤면 여론조사 공표가 금지되기 때문에 소위 말하는 깜깜이 선거가 시작됩니다.
[앵커] 
여론조사는 할 수 있죠?
[인터뷰] 
조사는 할 수 있는데 발표 공표가 안 되기 때문에 그 이전 조사 결과를 인용하는 보도라든가 아니면 조사 결과가 나오지 않기 때문에 가짜뉴스라든가 이런 것들이 판을 칠 우려가 대단히 높은 시기입니다.
그렇기 때문에 현재 나타나고 있는 1강 1중 3약 내지는 홍준표 후보의 주장대로 1강 2중 2약의 판세 구도가 그대로 끝까지 표심에 영향을 미칠지. 아니면 인물 후보 선거에서 마지막 구도선거로, 즉 5자구도가 아니라 3자냐, 4자냐. 홍준표, 안철수, 유승민 후보 간에 단일화 여부가 가장 큰 변수가 되지 않겠냐는 생각이 듭니다. 
[앵커]
아무래도 가장 주목해 봐야 할 점은 홍준표 후보가 안철수 후보를 앞지를 수 있겠냐 하는 점 아니겠습니까?
[인터뷰] 
그렇습니다. 공표 금지 기간이 되기 전 기간 동안 마지막 조사들이 시행될 텐데요. 오늘과 내일 사이에 여론조사들이 조사를 실시하고 그 결과들이 최종 공표 가능한 조사로 발표가 될 겁니다. 여기에서 그동안 지난 일주일 사이에 여러 개 여론조사들이 발표가 됐는데 그중에는 사실 안철수 후보와 홍준표 후보가 오차범위 내로 좁혀졌다 이런 결과들도 몇 개 나왔습니다.
이런 흐름들이 안철수 후보의 지지율은 하락 국면에 있고 또 홍준표 후보의 지지율이 계속 꾸준히 상승해 왔기 때문에 만약에 최종 발표되는 공표 조사에서 두 후보 사이의 격차가 상당 부분 좁혀지거나 혹은 역전되는 결과가 나왔을 때 그것이 ... (중략)
▶ 기사 원문 : http://www.ytn.co.kr/_ln/0101_201705010955544167
▶ 제보 안내 : http://goo.gl/gEvsAL, 모바일앱, 8585@ytn.co.kr, #2424
▣ YTN 유튜브 채널 구독 : http://goo.gl/Ytb5SZ
[ 한국 뉴스 채널 와이티엔 / Korea News Channel YTN ]</t>
  </si>
  <si>
    <t>This stream is created with #PRISMLiveStudio</t>
  </si>
  <si>
    <t>세상 씬~나는 트로트로 꽉 채운 ‘나트가’의 흥폭발 무대들이 펼쳐진다! 
“요즘 대세는 나야 나~” 해피바이러스 설하윤의 흥! 끼! 뽕삘! 충만한 무대!
＜나.트.가＞에 마이클 잭슨이 나타났다?! 눈물 없이 볼 수 없는 김용임의 도전기
트로트 트로트는 즐거워!
'나는 트로트 가수다' 매주 수요일 밤 10시 방송 ♪
#나는트로트가수다 #나트가 #트로트 #트로트가수</t>
  </si>
  <si>
    <t>"엄마ㆍ아빠에게 한표를"…청년후보는 어떡하라고
[앵커]
총선을 앞두고 후보자뿐만 아니라 가족들도 유세에 동참해 힘을 보태고 있는데요. 
후보자 본인 외에 배우자와 자녀 등 가족만 명함을 돌릴 수 있게 한 현행법이 미혼자나 자녀가 없는 후보에게 상대적으로 불리하다는 여론이 많습니다. 
이소영 기자입니다.
[기자]
눈에띄는 외모로 아버지 무소속 유승민 후보에게 '국민 장인'이라는 별명을 붙여준 딸 유담씨부터, 새누리당 김무성 대표의 아들인 배우 고윤씨, 더불어민주당 김부겸 후보의 딸 배우 윤세인씨까지. 
선거운동기간 독립적으로 명함을 나눠줄 수 있는 사람은 후보자의 배우자와 직계존비속으로 제한돼 있는만큼 가족들도 선거 유세에 적극 나서는 모습인데, 이런 조항이 배우자나 부모 혹은 자녀가 없는 후보들의 선거운동권을 제한한다는 비판이 나오고 있습니다. 
[하윤정 / 마포을 노동당 후보] "저같은 경우는 비혼 여성이기 때문에, 그리고 부모님과 떨어져서 혼자 1인가구로 살고 있기 때문에 혼자서 명함을 나눠줄 수밖에 없는 그런 한계가 있습니다."
배우자에 자녀 최대 세 명, 후보자의 부모까지 모두 6명이 각자 다른 곳에서 선거운동을 할 수 있는 상대 후보에 비해 이름을 알릴 기회가 제한된다는 것.
가족 수는 후보자의 능력과도 관계가 없는만큼 '가족' 대신 정해진 수의 선거 관계자들에게 선거운동 자격을 부여하는 방식이 바람직하다는 것이 이들의 주장입니다.
[이민석 / 변호사] "유일한 선거운동 방법이라 볼 수 있는 명함돌리기를 부모가 있냐 자식이 있냐 배우자가 있냐에 따라서 차별을 둔다는 것은 선거운동의 기회균등을 정한 헌법에 근본적으로 위배된다고 보고 있습니다."
이들은 해당 조항이 헌법 116조에 위배된다며 헌법소원 심판을 제기했습니다.
연합뉴스TV 이소영입니다.
연합뉴스TV : 02-398-4409(제보) 4441(기사문의), 카톡/라인 jebo23
(끝)</t>
  </si>
  <si>
    <t>(feat. C.through)
당신의 소중한 한표를 응원하는 크리마트.
우리의 희망을 담아, 5월 9일 꼭 투표하러 갑시다!
C.through 이강빈 X 커피TV</t>
  </si>
  <si>
    <t>안녕하세요 에타몽입니다
안철수후보 종주를 마무리 합니다 
여러분의 한표가 미래를 바꿉니다 
정당은 어디? 아시죠?   갑시다
대한민국 화이팅!</t>
  </si>
  <si>
    <t>새 역사…기다립니다
로버트 안 “한표가 역사를 만든다"</t>
  </si>
  <si>
    <t>[선택 4·15] 사전투표 마지막날…마스크 쓰고 '소중한 한표'
[앵커] 
21대 국회의원 선거 사전투표 열기가 뜨겁습니다. 
역대 최고 투표율을 기록한 어제에 이어 둘째 날인 오늘도 유권자들의 행렬이 이어질 지 주목되는데요. 
서울역 사전투표소 연결해서 자세한 상황 알아보겠습니다. 
윤예담 캐스터.
[캐스터]
네, 서울역에 마련된 사전투표소에 나와 있습니다.
어제에 이어 오늘도 오전 6시부터 제21대 국회의원 선거의 사전투표가 시작됐습니다.
지금 제 뒤로 보시는 것처럼 줄이 약간 길게 늘어서 있는 모습인데요.
1m 거리두리를 하고있는 모습입니다.
기차를 타기 전 잠깐의 시간을 내어 소중한 권리를 행사하는 시민들의 모습을 볼 수 있습니다.
4.15 총선 사전투표 첫날인 어제, 투표율이 12.14%로 역대 최고치를 기록했습니다. 
코로나19의 영향으로 투표율이 저조할 수도 있다는 예상도 나왔었지만, 뜨거운 투표 열기는 막지 못했습니다.
제21대 국회의원 선거의 사전투표는 어제부터 오늘까지 이틀간 오전 6시부터 오후 6시까지 전국 3천508개 사전투표소에서 진행되고 있는데요.
이번에는 만 18세가 된 청소년들도 투표할 수 있습니다. 
유권자는 주민등록증 등 신분증만 지참하시면 전국 어느 사전투표소에서든 한 표를 행사할 수 있습니다.
투표용지는 지역구 한 장과 비례대표용 한 장, 총 두 장을 받는데요. 
비례대표 투표용지가 48cm로 역대 가장 긴 만큼 꼼꼼한 확인이 필요하겠습니다. 
만일 본인 주소지가 아닌 곳에서 투표하면, '회송용 봉투'를 하나 더 받는데 이 봉투에 기표용지를 담아서 투표함에 넣으면 됩니다.
[앵커]
코로나19 확산 우려 속에 치뤄지는 선거인데요. 
감염 예방을 위해서 투표 방식에도 변화가 생겼죠.
[캐스터]
네, 코로나19의 영향으로 예전과는 투표 절차가 조금 달라졌습니다.
먼저 투표하기 위에서는 체온 검사를 거쳐야 하고요. 
발열 검사 뒤에는 손을 소독을 하고 일회용 비닐 장갑을 착용해야합니다.
만약 체온이 37.5도 이상이거나 호흡기 증상이 있다면 따로 마련된 임시기표소로 안내됩니다.
또 대기 할 때는 1미터 이상 거리 두기를 해야 하는데요.
바닥에 흰 색 테이프로 표시를 해둔 곳을 따라 다른 유권자들과 거리를 두고 줄을 서면 됩니다.
신분증을 제시할 때는 마스크를 잠시 내려서 얼굴을 보여주면 됩니다.
마스크가 없다고 투표를 못하는 건 아니지만, 코로나 확산 우려 속에 치뤄지는 선거인 만큼, 자신과 다른 유권자들의 안전을 위해서 마스크 꼭 챙기시는 게 좋겠습니다.
선거 당일 투표하기 어려우신 분들은 오늘 꼭 투표소로 오셔서 소중한 한 표 행사하시기 바랍니다.
지금까지 서울역에서 연합뉴스TV 윤예담입니다.
연합뉴스TV 기사문의 및 제보 : 카톡/라인 jebo23
(끝)</t>
  </si>
  <si>
    <t>전라남도 여수시 두곳중에 국회의원
누구에게  소중한 한표를 드려야 잘 뽑았다는 이야기를 들을까요ㅎ
_xD83D__xDD25_ GEAR INFO ➤ 사용중인 장비 _xD83D__xDD25_
_xD83C__xDF3C_ 갤럭시 A90    (Galaxy A90)
_xD83D__xDC8C_ Instagram ➤ 인스타그램 ♥
⏩ https://www.instagram.com/kyungsix_zimaster/
_xD83D__xDC8C_ Twitter ➤  트위터 ♥
⏩ https://twitter.com/JISIKinD
#선거 #국회의원선거 #여수 #ZIMASTER  #지마스터
------------------------------------------------------------------------------------------------------------
_xD83D__xDEAB_ COPYRIGHT ⓒ 2020 ZIMASTER 지마스터 ALL RIGHTS RESERVED.
저작자와의 협의 및 동의가 없는 영상의 사용을 금지합니다.
-----------</t>
  </si>
  <si>
    <t>중앙선거관리위원회는 오늘까지 전국 만4천여개 투표소에 대한 방역 작업을 마무리할 예정인데, 자가격리 중인 유권자들은 투표의사를 묻는 선관위의 문자에 답장을 해야만 소중한 한표를 행사할 수 있습니다.
https://imnews.imbc.com/replay/2020/nw1700/article/5729401_32510.html
#총선 #투표 #방역</t>
  </si>
  <si>
    <t>투표 마감 D-3!! GS칼텍스 돌아이몽 안혜진 선수도 올스타V챌린지에 함께했습니다. 올스타 투표 종료 후 올스타V챌린지에 함께해주신 팬 여러분 중 추첨을 통해 선수들의 친필 사인공을 드립니다! 함께 하세요! 
#배구올스타 #올스타V챌린지 #12만표를향하여</t>
  </si>
  <si>
    <t>제21대 국회의원선거 사전투표 첫날인 10일 오전 서울 용산구 서울역 대합실에 마련된 남영동 사전투표소를 찾은 시민들이 투표를 하고 있다.
제21대 국회의원선거 사전투표기간은 오는 10일부터 11일까지 오전 6시부터 오후 6시까지 각 지역별 사전투표소에서 진행된다.
사전투표는 선거일 현재 만 18세 이상인 국민(2002. 4.16. 이전 출생)이면 누구나 할 수 있으며 선거일 당일인 15일 투표할 수 없는 유권자는 별도 신고 절차 없이 신분증만 제시하면 전국 사전투표소 어디에서나 투표할 수 있다.
주요내용은 ▲사전투표소 가기 전 신분증 준비하기 ▲마스크 착용하고 사전투표소 가기 ▲사전투표소 입구에서 발열체크를 받고, 손 소독제로 꼼꼼하게 소독 후 일회용 비닐장갑 착용하기 ▲사전투표소 안·밖에서 다른 선거인과 1m 이상 거리 두기 ▲발열 또는 호흡기증상이 있는 경우 임시기표소에서 투표 등이다.
사전투표나 투표 당일 발열 등 증상이 있는 유권자는 투표소 외부에 마련된 임시투표소에서 투표하면 된다.
이코노믹리뷰 : http://www.econovill.com/edit/adminViewMain.html
기사 : http://www.econovill.com/news/adminArticleWriteForm.html?mode=input</t>
  </si>
  <si>
    <t>연예계 스타들이 사전투표에 참여한 '인증 사진'을 공개하며 투표 독려에 나섰습니다.
제21대 국회의원선거 사전투표 첫날인 지난 10일, 배우 최불암·김민자 부부가 서울역에 마련된 투표소를 찾았습니다.
https://imnews.imbc.com/replay/2020/nwtoday/article/5724698_32531.html
#사전투표 #선거 #투데이연예톡톡</t>
  </si>
  <si>
    <t>뉴스엔' 채널 구독하세요! 'Newsen' Subscribe! 클릭! ☞ https://bit.ly/2GZhivT
[뉴스엔 오찬우 기자]
제21대 국회의원 선거(이하 4.15총선) 사전투표 첫날인 4월 10일 오전 그룹 CIX가 서울 마포구 합정동 주민센터 사전투표소를 찾았다.
이날 CIX 멤버 BX(리더), 승훈(메인보컬), 배진영, 용희, 현석이 사전투표에 앞서 포즈를 취하고 있다.
#CIX #씨아이엑스 #사전투표
[NewsenTV] : [copyrightⓒ 뉴스엔. 무단전재 &amp; 재배포 금지]
.
※ Newsen (뉴스엔미디어)
◈ www.newsen.com
◈ https://https://twitter.com/newsenstar
◈ e-mail : newsen@naver.com (취재 및 보도 요청)</t>
  </si>
  <si>
    <t>여러분 안녕하십니까?
투표할 때 쓰는 도장의 무늬, 한자로 ‘점 복’ 자 입니다.
원래부터 이 모양이었던 건 아닙니다.
탄피로 도장 찍은 적도 있었고요,
최초의 기표 도장 문양은 ‘사람 인’이었죠.
그런데 ‘사람 인’이 한글 ‘시옷’ 처럼 보여서 특정 정치인 연상시킨다는 지적이 나온 이후 상하좌우, 대칭이 모두 구별되는 지금의 모양으로 자리 잡았습니다.
도장 꾹 눌러 미래를 점친다...
유권자가 정하는 미래 어떤 모습일까요?
코로나19 KBS 통합뉴스룸 9시 뉴스, 총선 하루 앞둔 선거운동 소식으로 시작합니다.
마지막 유세에 나선 민주당, 키워드는  '국난극복을 위한 안정의석 확보'였습니다.
부산 경남과 수도권에서 마지막 한표를 호소했는데, 승기를 잡았다면서도 경계는 늦추지 않았습니다.
 정유진 기자입니다.
 [리포트]
 이낙연 위원장, 마지막 유세 서울 종로였습니다.
 마지막 호소는 "코로나19를 극복하려면 안정 의석이 필요하다",였습니다.
 [이낙연/민주당 상임선대위원장 : "재난을 재앙으로까지 키우지 않고 안정적으로 관리해가면서 빨리 수습하고자 한다면 집권 여당이 안정적인 의석을 갖는 것이 긴요하다."]
 격전지 핀셋 유세에 나선 이해찬 대표, 울산, 충북으로 향했는데 역시 간절하다고 했습니다.
 [이해찬/민주당 대표 : "누가 더 간절하고 진정성이 있느냐는 싸움입니다. 조금만 더 나와서 투표해 주신다면 울산에서 민주당의 승리가 가능합니다."]
 수도권과 충청, 강원의 절반 이상이 경합 지역이라는 게 민주당의 판단.
 오늘(14일) 하루에만  서울과 울산에서 두 번의 선거대책회의를 열었는데, 그만큼 막판 지지층 결집에 총력을 쏟는 모습입니다.
 [이인영/민주당 원내대표 : "지난 12일보다 오늘 하루가 진짜 선거운동인 날입니다. 끝까지 겸손하고 또 절박하게 움직여서 승리하겠습니다."]
 비례정당인 더불어시민당은 열린민주당, 정의당 등 범진보 소수정당으로 표가 분산되는 것을 경계했습니다.
 [이종걸/더불어시민당 상임선대위원장 : "더불어민주당을 참칭하는 당이 있었습니다만 이제 많이 정리가 됐다고 합니다. 더불어민주당을 지지하는 분들이 더불어시민당을 꼭 지지해줘야…."]
 막판 터져 나온 안산 단원을 김남국 후보의  성인용 인터넷 방송 출연 논란과 관련해 민주당은 "당에서 조처할 만한 수준이 아니"라고 밝혔습니다.
 KBS 뉴스 정유진입니다.</t>
  </si>
  <si>
    <t>[선택 4·15] 사전투표 마지막날…마스크·장갑 하고 '한표'
[앵커] 
21대 국회의원 선거의 사전투표가 이틀째 진행중인데요.
어제에 이어 오늘도 사전투표 열기가 뜨겁습니다. 
경기도 수원 광교1동 사전투표소 연결해서 자세한 상황 알아보겠습니다. 
진수민 캐스터, 오늘도 투표하러 온 시민들이 많죠.
[캐스터]
네. 저는 지금 수원시 광교1동에 마련된 사전투표소에 나와 있습니다.
사전투표 마감 시간까지는 두 시간이 채 남지 않았는데요. 
투표를 기다리는 대기 줄은 여전히 길게 늘어져 있습니다.
이 근방 2km 내에 총 6곳의 사전투표소가 마련됐는데, 그곳들도 상황은 비슷합니다.
사전투표에 대한 유권자들의 관심과 참여도가 매우 높은 상황입니다.
사전투표는 오늘 오후 6시까지 진행되는데요.
만 18세 이상 유권자는 주민등록증 등 신분증만 지참하시면 전국 어느 사전투표소에서든 한 표를 행사할 수 있습니다. 
다만, 본인 주소지가 아닌 선거구에서 투표를 한다면 기표용지를 회송용 봉투에 담아 투표함에 넣어야 합니다.
이번 선거는 코로나19 우려 속에 치러지는 만큼 투표 절차가 조금 복잡해졌습니다.
투표소로 오실 때는 코로나19 감염 예방을 위해 마스크 꼭 착용하셔야겠고요.
투표소에 도착한 뒤에는 체온 검사를 받아야 합니다.
이후 손 소독을 하고 위생장갑을 착용해야 투표를 할 수 있습니다.
만일, 발열이나 호흡기 증상이 나타난다면 별도로 마련된 임시기표소로 안내됩니다.
또 투표소에 도착하시면 1m 이상 거리두기를 지켜야 하는데요.
투표소 바닥에 흰색 테이프로 표시해 둔 곳에서 다른 유권자들과 거리를 두고 대기하시면 됩니다.
또 하나 주의할 점은 비례대표 투표용지 길이가 48cm로 역대 최장이라는 것입니다.
그만큼 정당이 많은 데다, 정당 간 구분 간격이 0.2cm에 불과해서 무효표가 나오지 않도록 꼼꼼하게 기표하셔야겠습니다.
선거 당일 투표가 어려우신 분들은 오늘이 사전투표 마지막 날이니까요. 
소중한 한표 꼭 행사하시기 바랍니다.
지금까지 광교1동 사전투표소에서 연합뉴스TV 진수민입니다.
연합뉴스TV 기사문의 및 제보 : 카톡/라인 jebo23
▣ 연합뉴스TV 유튜브 채널 구독
https://goo.gl/VuCJMi
▣ 대한민국 뉴스의 시작 연합뉴스TV / Yonhap News TV
http://www.yonhapnewstv.co.kr/</t>
  </si>
  <si>
    <t>SBS 일요특선 다큐멘터리 105회 20170521 SBS
투표가 완전히 끝난 후 분주한 '개표소' 현장을 공개한다. 
홈페이지: http://program.sbs.co.kr/builder/programMainList.do?pgm_id=22000003708</t>
  </si>
  <si>
    <t>빈곤챌린지 규칙 
http://blog.naver.com/theqside/220652461076
-
• 건축 tip! http://simbaaa.tistory.com/14
• Request(요청하기) http://naver.me/FGg4IbXk
• FAQ(자주묻는질문) http://simbaaa.tistory.com/85
• Origin ID: KIMSTAR507
• Blog: http://simbaaa.tistory.com
• Instagram: https://www.instagram.com/simba_sims4</t>
  </si>
  <si>
    <t>바른미래, 영호남 동시출격…"대안정당에 한표를"
[앵커] 
바른미래당 지도부는 지방선거 공식선거 운동을 앞두고 영호남 지역에 동시 출격했습니다. 
창당 후 첫 지방선거인 만큼 대안정당 역할론을 내세워 표심을 잡겠다는 각오입니다. 
이준흠 기자입니다.
[기자]
바른미래당은 전북과 대구에서 지방선거의 본격적인 시작을 알렸습니다.
전북도당과 인천시당 선거대책위원회 출정식에 잇따라 참석한 박주선 공동대표는 망가진 지역경제를 살리겠다고 약속했습니다.
그러면서 민주당의 독주를 막는 대안정당 역할을 할 수 있도록 표를 몰아달라고 호소했습니다.
유승민 공동대표는 충북 제천에 이어 자유한국당의 텃밭인 대구를 찾아 중도와 보수 표심을 공략했습니다.
[유승민 / 바른미래당 공동대표] "총선이고 지방선거고 한쪽만 찍어주다보니까 긴장도 안하고…선출직들이 문제가 있었다고 생각합니다."
민주평화당은 지지기반인 호남 민심을 챙기고 있습니다.
조배숙 대표를 비롯해 정동영, 천정배 의원 등 당 중진들은 한국 GM 사태로 어려움을 겪고 있는 군산 시민들의 손을 잡으며 지지를 호소했습니다. 
정의당 이정미 대표는 이번 지방선거를 보수야당에 대한 심판 선거로 규정했습니다. 
당의 간판 격인 심상정 의원은 전북을 찾아 정의당을 호남의 제1야당으로 만들어 달라며 한표를 호소했습니다.
연합뉴스TV 이준흠입니다.
연합뉴스TV : 02-398-4441(기사문의ㆍ제보) 카톡/라인 jebo23
▣ 연합뉴스TV 유튜브 채널 구독
https://goo.gl/VuCJMi
▣ 대한민국 뉴스의 시작 연합뉴스TV / Yonhap News TV
http://www.yonhapnewstv.co.kr/</t>
  </si>
  <si>
    <t>국제신문 뉴스&amp;이슈 구독하기 http://goo.gl/FFQL4
국제신문 근교산&amp;기획특집 구독하기 http://goo.gl/SM0fM
25일 7·30 재보선 사전투표가 시작되면서 부산 해운대·기장갑 국회의원을 선출하는 투표소에도 오전부터 많은 시민들이 찾았다. 
사전투표 첫날 윤준호 후보는 아버지와 함께 재송1동 주민센터에서 배덕광 후보는 아내와 함께 반송2동 주민센터에서 투표에 참여했다.  7.30 재보궐선거의 사전투표는 26일까지 이틀간 실시된다.</t>
  </si>
  <si>
    <t>한표가 상수를 응원하는 이유 (ft.정오의 과거)
tvN 라이브 매주 (토일) 밤 9시 방송
------------------------------------------------------------------
 ▶[tvN] 구독 http://www.youtube.com/channel/UC78PMQprrZTbU0IlMDsYZPw?sub_confirmation=1
 ▶[라이브] 지금 뜨는 동영상 : http://www.tving.com/smr/vod/player/P/C01_B120178254?from=youtube
 ▶[tvN] 라이브 : http://www.tving.com/live/player/C00551
------------------------------------------------------------------</t>
  </si>
  <si>
    <t>안녕하세요 에타몽입니다
수요일 여러분의 한표가 대한민국의 미래를 결정합니다
진정한 한표로 현정부를 견제할수있는 힘을 주셔야합니다
대한민국 화이팅!</t>
  </si>
  <si>
    <t>음악세일방송 바로듣기 http://on.xtx.kr/?2077=url=henseng.saycast.com 주소를 클릭하세요</t>
  </si>
  <si>
    <t>컨텐츠 만약전쟁입니다. 
박근혜와 문재인 다시한번 대통령을 뽑는다면 당신은
누구의 손을 들어주고 싶나요?
구독 &amp; 좋아요 알림설정을 해주시고 
설득력이나 재치있는 댓글로 많은 분들의 공감을 받으시면
(공감을 못받아도 재치가 쩔었다 라고 판단되면 당첨!)
치킨 한마리 기프티콘을 보내드리도록 하겠습니다.
이메일도 함께 남겨주세요 꼭~ :)
시청해주셔서 감사합니다 ~ 
메일 : kimssul7549@gmail.com</t>
  </si>
  <si>
    <t>#퍼즐앤드래곤 #달력 #7주년 #클적소 #예쁘다
2512 (12월) 
2512 (12월)
2512 (12월)
네오싸이언 홈페이지 https://pad.neocyon.com/M/index.aspx
설문조사 주소 https://pad.neocyon.com/M/Poll/Poll.aspx?PollGroupSeq=78</t>
  </si>
  <si>
    <t>#총선 #곽대훈 #홍석준
총선 D-1, 격전의 날이 밝아왔다. TV매일신문의 총선 기획물 [매미야 4·15 총선뉴스]도 마지막 방송이다. 이날 방송은 총선 막바지 대구경북 격전지 위주의 후보간 과열양상, 폭로전 등을 주제로 진행한다.
30억원대 주식을 놓고 열띤 공방을 벌이고 있는 달서갑의 현역의원 곽대훈 후보와 미래통합당 공천을 받은 홍석준 후보와는 직접 연결을 통해 의혹에 대한 각각의 입장을 들어봤다.
곽 후보는 "부도덕하고 부정직한 재산형성 과정이 유권자의 선택에 굉장히 큰 영향을 미치리라 생각한다"며 "공직생활 23년에 현금성 자산(주식)을 32억원이나 쌓아두고 있다는 사실은 도저히 납득이 가지 않은 일"이라고 공격했다.
이에 대해 홍 후보는 "2006년부터 15차례나 공직자 재산등록을 통해 감사를 받았고, 아무런 문제가 없었다"며 "공직자 선배로서 누구보다 잘 아시는 분이 악의적인 흑색선전을 하시는 모습에 안타깝다"고 해명했다.
또, 이날 방송에는 ▷때 아닌 대권주자 논란(홍준표·주호영·김부겸 후보) ▷혼탁한 선거운동 현장(정의당 후보의 선거운동을 방해한 폭행사건, 홍준표 후보 유세차량 앞에서 골프채 위협행위) 등을 언급했다.
한편, 미녀(김민정 아나운서)와 야수(권성훈 앵커)는 모든 대구경북 유권자들에게 내일 투표장에 가서, 꼭 소중한 한표를 행사해 줄 것을 당부했다.</t>
  </si>
  <si>
    <t>우리편 테란의 허슬플레이와 우리편 저그의 성큰러시 ㅋㅋ</t>
  </si>
  <si>
    <t>4월 15일 수요일.
오전 여섯시부터 오후 여섯시까지.
유권자 모두가 한표를 행사하는 중요한 날입니다.
그런데, 이번에 처음 도입된 연동형 비례대표제? 
비례대표제가 뭔지도 잘 모르겠는데.. 
연동형은 뭐고 준연동형은 무엇인지,
위성정당이 왜 생겨났는지, 위성정당을 만든 이유는 무엇인지 설명합니다.
간단하고, 쉽게 설명하는 금번 선거 관련 제도들. 이건 알고 투표해야죠.</t>
  </si>
  <si>
    <t>김종인 총괄선대위원장은13일 세종시 (을) 후보 지원 유세에서 이 나라의 미래를 위해서 소중한 한표가 필요하고 한숨만 나오는 대한민국 경제라고 말했다.
#김종인 #세종 #미래통합당
영상을 보시고 좋아요와 구독을 눌러 시사포커스를 키워주세요!
[시사포커스 기사제보]
여러분의 기사제보를 기다리고 있습니다. 현장의 소리를 팩트에 기반하여 신속하게 보도하겠습니다.
TEL: 02.323.2223 FAX: 02.323.1616 E-MAIL: sisafocus01@sisafocus.co.kr
여러분의 자율구독료는 시사포커스TV에서 좋은 방송을 만드는데 큰 도움이 됩니다.
[시사포커스TV 후원방법]
# 구독방법 유튜브 슈퍼 쳇 후원하기
# 자율구독료 (국민은행: 463501-01-278662 ㈜일간시사신문)
# 해외 자율구독료 (국민은행: 463501-01-278662 /SWIFT CODE: CZNBKRSEXXX ㈜일간시사신문)
시사포커스TV 구독하기: https://bit.ly/2EZqCLY
시사포커스TV 후원하기: https://bit.ly/2Uy8S14
시사포커스 슈퍼쳇 : 
시사포커스와 포커스TV는 특허청에 서비스등록 및 상표등록이 되어 있습니다.
본사의 영상 공유하기는 적극 환영하나 영상 재편집 사용은 어떠한 경우에도 불허합니다.</t>
  </si>
  <si>
    <t>에이펙스 뉴스 그룹 채널 구독 
apex News Group Subscribe - https://bit.ly/2JoOjl1
[apex news] 트로트 가수 성국, 한여름이 제21대국회의원선거 사전투표를 위해 10일 오전 서울 망원2동 주민센터를 찾아 소중한 한표를 행사했다. 2020. 04. 10</t>
  </si>
  <si>
    <t>140723장원섭후보저녁유세</t>
  </si>
  <si>
    <t>[뉴스특보] 총선 하루 앞으로…오늘 자정 선거운동 종료
[출연 : 최민희 전 국회의원·이상휘 세명대 교수]
코로나19 사태 속에서도 21대 총선 투표일이 하루 앞으로 다가왔습니다. 
13일간의 선거운동을 마무리하게 되는데요.
여야 모두 막판 돌발변수가 선거결과에 어떤 영향을 미칠지 촉각을 곤두세우고 있습니다.
시청자 여러분은 내일 누구에게, 어느 당에 한표를 던지실 건지 결정하셨는지 모르겠습니다. 
관련 이슈들, 최민희 전 국회의원, 이상휘 세명대 교수와 짚어봅니다. 
두 분 어서 오십시오. 
[질문 1] 총선이 이제 내일입니다. 오늘 자정이면 선거운동이 마무리가 되고, 국민들의 선택을 다리게 되는데요. 먼저 코로나19 상황에서 진행된 지난 13일간의 선거 운동에 대한 총평을 간략히 부탁드리고, 주요 논란 거리들에 대한 얘기를 나눠보죠? 
[질문 2] 이번 총선은 시작 전부터 공천 잡음이 일고 이후 위성비례정당의 출현, 선거 종반 막말과 돌발 발언이 터지는 등 사건 사고들이 끊임없이 발생했거든요. 두분이 보시기엔 선거 기간 각당에 최대 악재, 어떤 걸 꼽으시겠어요? 
[질문 3] '세월호텐트' 막말 논란이 일으킨 차명진 후보가 결국 통합당에서 제명됐습니다. 탈당 권유조치에도 막말 유세를 이어간 것에 대한 통합당의 '정치적 결단'으로 보이는데요. 하지만 이번 제명조치에 강성 지지층들 "통합당 낙선운동"까지 거론하며 반발하고 있거든요. 차 후보에 대한 뒤늦은 제명, 지지층과 부동층에 어떤 영향을 주게 될까요? 
[질문 4] 선거가 종반에 이르면서 여야 모두 막말과 상호비방이 끊이지 않고 있습니다. 여권에서는 김남국 후보가 여성비하 팟캐스트에 출연해 논란이 됐고, 정봉주 전 의원은 민주당 지도부를 상대로 욕설을 했죠. 통합당 김진태 후보자 측이 현수막을 훼손하는 사건도 있었거든요. 당사자와 당이 해명하고 사과하고 했지만 유권자들은 이런 모습을 어떻게 바라볼지 모르겠습니다. 부동층 표심에 영향을 주리라 보세요.
[질문 5] 선거 6일 전부터는 여론조사 공표가 안되죠. 선거를 하루 남기고 각 당은 어떻게 판세를 보고 있을지 궁금합니다. 이해찬 대표는 수도권 격전지가 70곳은 아직도 박빙이라고 하던데요. 민주당은 표정관리에 들어갔다고 봐야 하나요. 유시민 이사장의 '범진보 180석 발언' 이후 더 몸을 낮추는 것 같습니다.
[질문 5-1] 통합당 박형준 위원장은 개헌저지선인 100석도 어렵다며 표를 호소했거든요. 이른바 읍소 전략, 유권자들에게 통할까요?
[질문 6] 중앙선관위가 동작구 지역에서 논란이 일었던 '친일청산' 등의 내용이 포함된 현수막과 민생파탄, 거짓말 아웃 피켓을 이용한 투표참여 권유 활동은 불가하다고 공식 결정했습니다. 애초 논란이 된 동작구에서의 '친일청산' 현수막이 허용된 것과는 정반대의 결정인데요. 이런 선관위 결정 어떻게 보십니까? 
[질문 7] 안철수 국민의당 대표가 오늘 광화문에서 2주간의 400km 국토종주를 마무리 합니다. 안 대표는 오늘 광화문 이순신 동상 앞에서 국민의 당 호소를 지지하는 대국민 메시지를 발표하고 공식 선거운동을 마감할 예정인데요. 마라톤을 시작하면서부터 대여 공세 메시지 강도를 높여오고 있지만, 너무 늦었다는 지적도 나오고 있거든요? 
[질문 8] 내일 일반인 투표가 끝난 뒤 자가격리자 투표가 진행되는 만큼 방송사의 출구조사 결과를 보고 투표할 수 있다는 지적이 나오고 있는데요. 자가격리자 중 무증상자가 투표를 하게 되는데, 출구조사 결과 발표 시간을 옮겨야 할까요.
[질문 8-1] 선거, 날씨도 상당한 영향을 받지 않습니까? 내일은 날씨가 상당히 맑고 포근할 거라고 하는데요. 결과적으로 어느 당에 유리하게 작용할까요? 
지금까지 최민희 전 국회의원, 이상휘 세명대 교수였습니다. 
감사합니다. 
연합뉴스TV 기사문의 및 제보 : 카톡/라인 jebo23
▣ 연합뉴스TV 유튜브 채널 구독
https://goo.gl/VuCJMi
▣ 대한민국 뉴스의 시작 연합뉴스TV / Yonhap News TV
http://www.yonhapnewstv.co.kr/</t>
  </si>
  <si>
    <t>(서울=연합뉴스) 정의당 심상정 대표가 9일 오전 서울 여의도 국회에서 유권자들과 '18세 생애 첫 투표 행사' 퍼포먼스를 하고 있다.심상정 정의당 대표는 "만18세 참정권 쟁취는 우리 청소년들이시민으로서의 권리를 포기하지 않고 집요하게 목소리를 냈기 때문에 가능한 일이었습니다." 또 "청소년들이 쟁취한 권리인 만큼 청소년들의 삶을 위해서, 청소년들의 미래를 위해서 당당하게 한 표 행사해 주시길 바랍니다."라며 첫 투표권 행사를 축하했다.
자세한 내용 영상으로 보시죠.
편집:문근미
영상:연합뉴스TV
◆ 연합뉴스 유튜브  : https://www.youtube.com/yonhap
◆ 연합뉴스 홈페이지→ http://www.yna.co.kr/
◆ 연합뉴스 페이스북→ https://www.facebook.com/yonhap/
◆ 연합뉴스 인스타 : https://goo.gl/UbqiQb
◆ 연합뉴스 비디오메타 채널https://www.youtube.com/channel/UCTMCrbtHU0M0SR6TuBrL4Pw</t>
  </si>
  <si>
    <t>720p
NicegameTV Homepage - http://www.nicegame.tv
Facebook - http://www.facebook.com/nicegametv</t>
  </si>
  <si>
    <t>어..그렇습니다...제가 끄듀에 3번째로 또빠졌내요...투표독려영상을 재량껏 만들어봤지만 없지않아 부족한 면이 많네요...장규리데뷔하자
#장규리 #프듀48
공유 시 출처는남ㄱㅕ주세용</t>
  </si>
  <si>
    <t>Multistreaming with https://restream.io/
---- 구독과 좋아요는 좋아용~ㅎ------------------
일단 멘탈잡어 ㅋ</t>
  </si>
  <si>
    <t>세종시를 탐방하며 공식 선거운동을 시작한 게 엊그제 같은데, 벌써 내일이 선거일입니다. 
[세종시 탐방기] https://youtu.be/e7D4Uzvz-iA
[공식 행보 시작] https://youtu.be/Br48_Lz9H7Y
그동안 열심히 뛰었습니다.
[세종! 지하철 시대] https://youtu.be/Z7RtpryK-XA
[공약남_교육편] https://youtu.be/HOW2F6hzfMw
[대학생 대담회 #1] https://youtu.be/wWrOnK7ckSY
[대학생 대담회 #2] https://youtu.be/DPwQScJzh_U
[댓글 읽는 남자] https://youtu.be/DdOJzFlIDGM
그 과정에서 시민들의 과분한 사랑을 받았습니다. 그 사랑, 세종완성으로 이루고 싶습니다.
[100%진짜 100%진심]. https://youtu.be/pnLM4W0UlMw
[제1호 공약_트리플규제 해제] https://youtu.be/zPMvlh3bnaA
[제2호 공약_교통혁명 #1] https://youtu.be/DhcdH4HvQfw 
[제2호 공약_교통혁명 #2] https://youtu.be/k5fbAOWM4Xc
[제3호 공약_교육혁명] https://youtu.be/HOW2F6hzfMw
[데일리안_2020.04.14.기사]https://www.dailian.co.kr/news/view/883918?sc=Naver
여러분들의 한표,한표를 소중히 써주십시오.
[소중한 한표] https://youtu.be/K70VzZUIeH0
특별한 밤, 특별한 만남,  오늘은 우리 모두에게 특별한 날이 되었으면 합니다.
#선거운동 #노무현 #총선 #진짜 #김병준 #김병준TV</t>
  </si>
  <si>
    <t>[행정안전부X스파오 - 한표의 가치 캠페인]
유권자 한명이 가지는 한표의 가치가
4700만원 인 것, 알고 계셨나요?
값진 한표의 가치를 전하기 위해
한표의 가치 캠페인을 행정안전부와 스파오와 
함께 시작합니다.
당신의 값진 한표, 4.15(수) 총선에서 행사해주세요.</t>
  </si>
  <si>
    <t>大家好！我是羊羊_xD83D__xDC11_
這個影片是我第一次在國外投票的經驗~
因為之前PO了一張投票的照片在IG
發現有些人覺得有點驚訝
所以把當天的影片剪出來
4月15日韓國國內開始投票
是選議會的人
希望選舉結果出來之後
大家都可以滿意結果
也希望大家都能越來越好~~
加油!!
另外#再見梵谷 的展覽真的很好看
但是發現台北只有到4/12
之後的高雄場次是4/25開始
記得到人多的地方要注意防疫喔~
_xD83D__xDC0F_Instagram : https://www.instagram.com/eun.0.0
_xD83D__xDC90_E-mail : aka.eun0.0@gmail.com
#韓國人在台灣投票 #羊羊體驗
_xD83C__xDFB5_ Track Info:
Title: Believe by Roa
Genre and Mood: Dance &amp; Electronic + Bright
———
_xD83C__xDFA7_ Available on: 
Spotify: https://open.spotify.com/album/6L1C1s...
Deezer: https://deezer.com/us/track/918869402
YouTube: https://youtube.com/watch?v=tLA9enqKQVo
SoundCloud: https://soundcloud.com/roa_music1031/...
Google Play: https://play.google.com/store/music/a...</t>
  </si>
  <si>
    <t>(앵커)
코로나19 여파로 혹시라도
투표율이 떨어지는 건 아닌지 걱정이었는데
적어도 사전투표는
우려와는 정반대였습니다.
첫 날 투표율이 20대 총선 때보다
두 배 정도 높았고,
전남의 투표율은
이번에도 전국 최고였습니다.
송정근 기자입니다.
(기자)
광주의 한 사전투표소.
이른 시간부터 투표를 하려는
유권자들로 긴 줄이 만들어졌습니다.
코로나 걱정에
유권자들이 간격도 잘 유지하고,
마스크에, 손 소독에
일회용 위생장갑도 끼며
소중한 한표를 행사했습니다.
(인터뷰)김수희/사전 투표 유권자
"사람이 많으면 복잡하잖아요. 요즘은 코로나 때문에 복잡하니까 피해야지.."
(인터뷰)이선형/사전 투표 유권자
"일찍 해버려야죠. 사람들 많이 몰리는 때를 피하기 위해서 먼저 합니다."
사전 투표는 주소지가 아니더라도
어느 곳에서나 투표가 가능해
타지역 유권자들도
편리하게 투표권을 행사했습니다.
(인터뷰)박명순/사전 투표 유권자
"한 표라도 멀리 있어도 와서 찍을라고 여수까지 가려고 하면 힘들잖아요. 한 표라도 내가 도와줘야죠"
21대 총선의 첫 날 사전투표율은
4년 전 총선이나
2년 전 지방선거보다는
훨씬 높게 나타났습니다.
(CG1)오전부터 높았던 투표율은
오후들어 속도가 더 붙었고,
지난 총선에 비해
투표율이 2배나 더 증가했습니다.
(CG2)그 중에서도 전남은 지난 총선에 비해
8.9% 포인트 더 증가해
이번에도 역시 전국에서 가장 높았고,
광주는 8.4% 포인트 더 증가해
전국 3위를 기록했습니다.
(스탠드업)
코로나19 감염우려로 유권자들이 몰리는 선거 당일을 피해 사전투표소로 몰리다보니 투표율이 높아졌다는 분석이 나오고 있습니다.
한편, 광주 선관위는 오늘 오전 6시 40분쯤,
두암동 사전투표소에서
투표용지를 찢은 혐의로
40대 유권자 주모씨를 검찰에 고발했습니다.
주씨는 체온을 측정하는 과정에서
대기시간이 길어진 것에 화가 나
투표용지를 찢었다고 진술했는데
나중에 다시 투표소를 찾아가
투표 사무원을 폭행한 혐의로
경찰에도 입건됐습니다.
MBC뉴스 송정근입니다.
◀ＡＮＣ▶
◀ＥＮＤ▶</t>
  </si>
  <si>
    <t>제21대 국회의원을 뽑는 사전투표가 26.7퍼센트 역대급 투표율을 기록하면서 화제인데요.
방탄소년단 멤버들도 대한민국의 국민으로서 소중한 한표를 행사했습니다.
잠실7동주민센터에서 포착된 멤버들의 실물을 본 현장의 팬들은 전생에 나라를 구했다는 반응과 함께 생생한 목격담을 전했습니다.
여론은 선한 영향력에 개념돌까지 방탄소년단에 대한 다양한 긍정적인 수식어를 붙였습니다.
Subscribe my channel and like my video thanks.
#방탄소년단 #제21대국회의원 #사전투표 #총선 #BTS #뷔 #정국 #알엠 #Taehyung #Jungkook #RM</t>
  </si>
  <si>
    <t>에이펙스 뉴스 그룹 채널 구독 
apex News Group Subscribe - https://bit.ly/2JoOjl1
[apex news] ‘(여자)아이들((G)I-DLE)’ 이 제21대국회의원선거 사전투표를 위해 11일 오전 서울 상암동 주민센터를 찾아 소중한 한표를 행사했다. 2020. 04. 11
#GIDLE</t>
  </si>
  <si>
    <t>제작일 : 2007년 12월 19일</t>
  </si>
  <si>
    <t>[선거상황실] 총선 D-2…유권자 표심 잡기 분주
[출연 : 이재동 연합뉴스TV 정치부 기자]
[기자]
시시각각 변하는 총선의 중요 이슈와 현장 분위기를 전해드리는 선거상황실입니다.
4.15 총선, 이제 이틀 앞으로 다가왔습니다.
코로나19 이슈에 이번 총선이 묻히는 것 아니냐 우려가 있었지만 사전투표는 역대 최고치의 투표율을 기록하며 유권자들의 뜨거운 관심을 보여줬습니다.
여야는 지지층이 적극적으로 결집하고 있는 것으로 분석하고, 막판 표몰이를 위한 총력 유세전에 들어갔습니다.
이제부터는 작은 실수가 승패를 가르는 시간, 여야는 혹시라도 자책골이 나오지 않을까 막판까지 촉각을 곤두세우고 있습니다.
지난주 막말 논란으로 곤욕을 치른 통합당. 
오늘 결국 '세월호 막말'로 논란이 됐던 차명진 후보를 제명했습니다.
이대로 가다가는 과반 의석은 물론이고 개헌 저지선까지 범여권에 뺏길 수 있다는 위기감 그만큼 크다는 것이겠죠.
벼랑 끝에 몰린 통합당, 머리끈 동여매고 투혼 유세 시작했는데요.
총선 승패 바로미터 수도권과 충청권 돌며 국민 앞에 바짝 몸을 엎드렸습니다.
김종인 선대위원장은 문재인 정부 경제 실정 강조하며 정권심판론 밀어붙였고요.
통합당 위기론에 대해서는 이렇게 일축하며 후보들의 사기를 끌어올렸습니다. 
민주당은 섣부른 낙관론이 역풍으로 불어올까 경계하고 있습니다.
최근 당 안팎에서 과반 의석 확보 자신하는 목소리들 잇따라 나오고, 유시민 노무현재단 이사장은 범진보 진영 180석 확보까지 전망했죠.
그런데 자신감 보이는 건 좋은데, 정치인들이 '대승'을 자신하면 할수록 유권자들의 견제 심리가 고조되는 경향이 있습니다. 
노무현 대통령 탄핵 이후 치러진 17대 총선 결과가 그랬습니다. 
그런 탓에 민주당, 이틀째 손사래를 치며 표정관리에 들어갔습니다.
여기에 김남국 경기 안산 단원구을 후보의 지난해 초 팟캐스트 방송 출연 이력이 입길에 올랐습니다.
김 후보가 음담패설이 오가는 팟캐스트 방송에 수차례 출연해 여성을 성적 대상화하는 발언에 맞장구를 쳤다는 겁니다.
김 후보는 디지털 성범죄, n번방 사건 재발을 막기 위한 법안을 마련하겠다고 목청을 높였는데요.
통합당은 이를 고리로 파상공세를 퍼붓고 있어 총선 막판 변수가 될지 주목됩니다.
일단 민주당은 묵묵히 유세전을 이어가겠다는 모습입니다.
이낙연 위원장, 오늘은 민주당의 볼모지나 다름없는 경북 지역을 찾아 한표를 호소했습니다.
거대 양당 대결로 생존 위기에 몰린 군소 정당들도 막판 표심 잡기에 고군분투중입니다.
민생당은 남은 기간 호남 유세 집중하는 동시에 여야 위성정당 무효로 해달라며 헌법소원 냈고요.
정의당은 교섭단체 목표로 내걸고 지지층 결집 호소하고 있습니다.
문재인 정권 심판론 소리 높이며 국토 대종주 중인 국민의당 안철수 대표, 서울 입성이 눈앞입니다. 
선거운동을 펼칠 수 있는 시간도 이제 하루 남짓, 국민이 주는 성적표를 받아볼 시간은 점점 다가오고 있습니다.
지금까지 선거상황실이었습니다.
[앵커] 
선거상황실 이재동 기자와 정치권 소식 더 살펴보겠습니다. 
[질문 1] 4·15 총선을 이틀 앞두고 여야가 전국 곳곳에서 막판 총력 유세전을 펼치고 있습니다. 어느 한 곳도 놓칠 수 없을 것 같은데, 그 중에서도 반드시 사수해야 하는 곳을 짚어본다면요?
[질문 2] 이번 총선은 개표 완료까지 역대 선거에서 가장 긴 시간이 소요될 것이란 전망이 나옵니다. 대략 언제쯤이면 선거 결과 윤곽이 드러날까요?
[질문 3] 손등에 투표도장을 찍는 '투표 인증샷'을 분들이 많은데요. 방역당국이 위험한 행동이라고 경고하며, 비닐장갑 위에 도장을 찍는 행위 역시 부적절하다고 강조했습니다. 투표 인증샷은 투표를 했다는 인증을 넘어 투표 독려의 의미도 담겨 있잖아요. 선거법에도 위반되지 않고, 안전도 지킬 수 있는 투표 인증 방법 알려주세요. 
이재동 기자와 함께 했습니다.
연합뉴스TV 기사문의 및 제보 : 카톡/라인 jebo23
▣ 연합뉴스TV 유튜브 채널 구독
https://goo.gl/VuCJMi
▣ 대한민국 뉴스의 시작 연합뉴스TV / Yonhap News TV
http://www.yonhapnewstv.co.kr/</t>
  </si>
  <si>
    <t>제주시 갑 미래통합당 장성철 후보가 소중한 한표를 행사했다.
장 후보는 사전투표 첫날인 10일 오전 9시쯤 제주도의회 의원회관에서 설치된 사전투표장을 찾아 제주시 갑 관내 투표소에서 투표했다.
기사전문:http://www.jejusori.net/news/articleView.html?idxno=314486</t>
  </si>
  <si>
    <t>총선이 코 앞이네요! 정당 및 후보자들 부동산 공약 반드시 확인해서 본인에게 유리한 한표를 행사하세요 ㅎㅎ
데이터로 분석하는 대전 부동산!
블로그 : https://www.budongsan911.com/
비지니스 문의 : yong_style@naver.com</t>
  </si>
  <si>
    <t>정의와 자유를 위하여 잠자고 있던 젊은 청년들이 어둠에서 하나둘씩 깨어나고 있읍니다! 자유대한민국은 창대하고  영원하리라!
북조선을 사랑하는 분들을 위한 빅이벤트, 북송 추진 위원회(https://youtu.be/E6AUwh6IMY0) 영상중 일부입니다.</t>
  </si>
  <si>
    <t>서울역 '소중한 한표행사' 발길 이어져…"좋은 대통령 나왔으면"
[앵커]
19대 대통령 선거를 닷새 앞두고 사전 투표가 시작됐습니다. 
이 시각 서울역에서는 황금연휴 기간 분주히 나들이에 나선 가운데서도 '한표의 권리'를 행사하려는 시민들의 발길이 이어지고 있는데요, 
현장 취재기자 연결해 봅니다. 
오예진 기자, 서울역 상황 어떻습니까. 
[기자]
네. 서울역 대합실에 마련된 사전투표소에 나와 있습니다. 
어린이날을 앞둔 황금연휴 기간이라 꽤 많은 여행객이 서울역을 찾고 있는데요. 
이 곳에서는 마침 연예인 홍보대사들의 사전투표 행사도 예정돼 있어 더욱 많은 시민들이 이른 아침부터 투표소를 찾았습니다. 
이쯤에서 사전투표 마치신 시민 한 분 만나 말씀 나눠보겠습니다. 
[인터뷰 : 민지원 / 서울시 동대문구 전농동]
[질문 1] 보니까 손에 투표 인증 표시를 남기셨는데요. 오늘 사전투표 마치신 소감 한말씀 부탁드립니다. 
[질문 2] 생애 첫 투표라고 하셨는데 막상 해보니 어떠신지요?
[질문 3] 새 정부에 바라는 점 있다면 무엇이 있을까요?
[질문 4] 특별히 '중국 외교관계'를 언급하신 계기가 있을까요?
대통령 선거에서 사전투표가 실시되는 것은 이번 19대 대선이 처음입니다. 
사전투표는 오전 6시부터 전국에서 동시에 시작됐는데요. 
중앙선관리위원회는 전국 읍·면·동과 이동 인구가 많은 서울역, 용산역, 인천공항 등에 총 3천510여개의 투표소를 설치했습니다. 
특히 서울역에서는 오전 9시 30분 아이돌그룹 B1A4의 산들 등이 참가하는 연예인 홍보단의 사전투표 행사도 열립니다. 
여행객 뿐 아니라 이들을 보러온 팬들은 일찌감치 서울역을 찾아 투표권도 행사하고 좋아하는 연예인도 보는 1석2조의 즐거움을 누렸습니다. 
사전투표를 하는 방법은 까다롭지 않습니다. 
본인 주소지가 있는 구, 시, 군 안에서 투표하시는 분들은 투표소에 신분증을 보이고 바로 투표하면 됩니다. 
주소지가 아닌 곳에서 투표하시는 분들도 역시 신분증을 들고 바로 투표소를 찾으면 되는데요. 
다만 투표용지를 주소지 행정구역으로 보내기 위한 회송봉투에 넣어서 투표함에 넣어야 하는 점이 다릅니다. 
이번 사전투표 부터는 개정된 선거법이 적용돼 투표를 인증하는 사진, 즉 투표 인증샷을 인터넷에 올릴 수 있습니다. 
다만 투표소로부터 반경 100m 안에서 소란을 피우거나 특정 후보에 대한 지지, 반대 의견을 표하거나 투표참여를 권유하는 행위는 엄격히 금지됩니다. 
사전투표는 오늘과 내일 오전 6시부터 오후 6시까지 진행됩니다.
지금까지 사전투표소가 마련된 서울역 대합실에서 연합뉴스TV 오예진입니다. 
연합뉴스TV : 02-398-4441(기사문의) 4409(제보), 카톡/라인 jebo23
▣ 연합뉴스TV 유튜브 채널 구독
https://goo.gl/VuCJMi
▣ 대한민국 뉴스의 시작 연합뉴스TV / Yonhap News TV
http://www.yonhapnewstv.co.kr/</t>
  </si>
  <si>
    <t>"시민 여러분의 현명한 선택을 기다리겠습니다"
박원순 서울시장 야권단일후보는 부인 강난희 씨와 함께 26일 이른아침 소중한 한표행사를 위해 투표소가 마련된 서울시 서초구 방배동 방배웨딩문화원을 찾아 투표를 했다.
투표를 마친 박원순 후보는 "진심을 다했고, 최선을 다했다"며 "시민 여러분의 현명한 선택을 기다리겠다"고 말했다.
선거장을 떠나며 박원순 후보는 "선거전을 통해 손흔드는 것과 악수가 늘었다"고 말해 현장 기자들에게 웃음을 선사했다.</t>
  </si>
  <si>
    <t>1. 오늘·내일 사전투표 실시
4·15 총선의 사전 투표가 오늘(10일) 새벽 6시부터 시작됐습니다. 내일까지 이틀 동안 전국 3508개 사전 투표소에서 진행됩니다. 별도의 신고를 하지 않아도 주소지와 관계 없이 가까운 투표소에서 소중한 한표를 행사할 수 있습니다. 주민등록증과 운전면허증을 비롯해 사진이 부착된 신분증이 필요합니다. 사전 투표율은 전체 투표율을 예측할 수 있는 가늠자가 될 것으로 보입니다. 2016년 20대 총선의 사전 투표율은 12.2%에 그쳤지만 2017년 대통령 선거 때는 26.1%, 2018년 지방선거 때는 20.1%를 기록했습니다.
2. 재확진 환자 전국 70여 명
코로나19에 걸려 치료를 받은 뒤 완치 판정을 받았지만 검사에서 다시 확진된 환자가 전국적으로 70여 명이 나온 가운데 서울에서도 이런 사례가 확인됐습니다. 강남구의 30대 여성이 퇴원을 한뒤 자가격리 중에 검사에서 양성이 나온 것인데 방역당국은 이들의 전파 가능성을 조사하면서 격리 해제 뒤 환자의 관리 대책을 고심하고 있습니다.
3. 13일부터 90개국 무비자 입국 제한
해외에서 역유입되는 코로나19 환자가 계속해서 늘어남에 따라 정부가 외국인의 국내 유입을 줄이기 위해 오는 13일부터 90개국의 무비자 입국을 제한하기로 했습니다. 단기 비자의 효력도 잠정적으로 정지됩니다. 외교관이나 항공기 승무원 일부 기업인 등은 예외적으로 비자 면제가 유지됩니다.
4. 미 2조 달러 투입…"강한 반등 기대"
코로나 확산세 속에 미국 중앙은행이 2조 달러대의 자금을 투입하는 경제 방안을 내놨습니다. 중소규모 사업자와 지방자치단체로까지 지원대상이 늘어난 것으로 연준 파월 의장은 코로나 사태 이후 강한 경기반등이 이뤄질 것이라고 했습니다. 뉴욕증시는 1% 안팎으로 소폭 올랐습니다.
5. IMF "세계 경제 대공황 이래 최악"
코로나19가 전세계적으로 유행하면서 글로벌 경제의 위기감도 커지고 있습니다. 국제통화기금, IMF 총재는 "세계 경제가 대공황 이후 최악의 위기에 놓였다"고 경고했습니다. 올해 세계 경제성장률을 기존 3.3% 에서 마이너스 성장으로 바꿨습니다. 이번 경제 위기가 지난 세기 발생한 어떤 위기와도 다르다며 180개의 회원국 가운데 170개국이 1인당 국민소득이 줄어들 것이라고 예측했습니다.
6. 조주빈 공범 구속…'박사방 출금책'
불법 성착취물을 만들고 퍼뜨린 조주빈의 범행에 가담한 10대 공범이 어젯밤 구속됐습니다. 박사방 참여자들을 모아서 관리하고 범죄 수익금을 조주빈에게 전달한 혐의를 받고 있습니다.
☞JTBC유튜브 구독하기 (https://bit.ly/2hYgWZg)
☞JTBC유튜브 커뮤니티 (https://bit.ly/2LZIwke)
#JTBC뉴스 공식 페이지 
(홈페이지) http://news.jtbc.co.kr
(APP) https://bit.ly/1r04W2D
페이스북 https://www.facebook.com/jtbcnews
트위터 https://twitter.com/JTBC_news
인스타그램 https://www.instagram.com/jtbcnews
☏ 제보하기 https://bit.ly/1krluzF 
방송사 : JTBC (http://www.jtbc.co.kr)</t>
  </si>
  <si>
    <t>좋아요,구독 땡큐 : https://www.youtube.com/c/유조교
생방 :  https://www.twitch.tv/youjogyo
까페 :  https://cafe.naver.com/youjogyo
재생목록 : 
다른 모든 재생목록보기 : https://www.youtube.com/view_all_playlists
인스타그램 https://www.instagram.com/youjogyo
영상 제보 및 업무연락 메일주소
youjogyo@naver.com
#유조교#독재자?#트로피코6</t>
  </si>
  <si>
    <t>안녕하세요 몽과장입니다 
젊은시절 정치와 제 인생은 전혀 무관하다고 생각하고 살아왔던 날들을 후회하며 
다가오는 '20년4월15일 국회의원 선거에 본인들의 소중한 한표를 제대로 쓰시기 바라는 마음으로 영상 만들어 봤습니다 
#정치#국회의원선거#국회의원투표</t>
  </si>
  <si>
    <t>트랜스링크(Translink)는 새로이 사용할 스마트 카드의 이름 세가지를 두고 투표에 들어갑니다. Starfish와 Compass, 그리고 TPass. 이 세가지 중 트랜스링크의 스마트 카드에 가장 잘 어울린다고 생각되는 이름에 한 표를 던지시면 됩니다. 이 세가지 이름은 트랜스링크가 지난해 실시한 스마트 카드 이름 짓기 대회'의 공개 모집에 응모한 5만6000개의 이름들 중 최종적으로 
투표대상으로 선정된 것입니다. 투표를 통해 결정되는 이름은 스마트 카드뿐 아니라 마스코트와 광고 캐릭터로 사용하는 등 트랜스링크를 대표하는 이미지로도 활용될 예정입니다. 투표는 1월 14일부터 시작해 1월 28일까지 계속되며 트랜스링크의 홈페이지(www.translink.ca)나 트랜스링크의 페이스북 페이지 또는 우편으로 하실 수 있습니다. 최종적으로 결정된 이름의 제출자는 iPad와 1년치 스마트카드(2013년도 분)를 상으로 받게 됩니다. 스마트 카드는 메트로 밴쿠버에서 버스와 스카이 트레인, 씨버스 등 대중교통수단을 
이용할 때 사용하는 선불 교통 카드입니다. 트랜스링크는 현재의 '자율승차제도'를 폐지하고 사전 충전방식의 교통카드를 사용하는 스마트 카드 시스템을 도입하겠다고 발표한 바 있습니다. 마이크로 칩이 내장된 카드에 사용금액을 미리 충전한 후 개찰구에 가까이 대면 요금이 자동으로 빠져나가는 방식으로 한국의 교통카드와 매우 유사합니다. 트랜스링크는 이 시스템을 통해 요금을 내지 않고 대중교통을 이용하는 얌체승객을 막고 보안도 더욱 철저해질 것으로 기대하고 있으며 2013년 1분기까지 모든 역에 스마트 카드 개찰구 설치를 목표로 하고 있습니다.</t>
  </si>
  <si>
    <t>수뉴의 게임방송 - 다크소울3 (Dark Souls3)
월~금 6:30 시작
토요일 7:00 시작
트위치 생방송
https://www.twitch.tv/fammefatals2</t>
  </si>
  <si>
    <t>배현진 미래통합당 송파구을 국회의원 후보가 7일 서울 송파구 일대를 돌아다니며 시민들을 만나 지지를 호소하고 있다.
2020.04.07 일요서울TV 권민구 기자</t>
  </si>
  <si>
    <t>에이펙스 뉴스 그룹 채널 구독 
apex News Group Subscribe - https://bit.ly/2JoOjl1
[apex news] ‘더보이즈(THE BOYZ)’가 제21대국회의원선거 사전투표를 위해 11일 오후 서울 삼성1동 주민센터를 찾아 한표를 행사했다. 2020. 04. 11
#THEBOYZ</t>
  </si>
  <si>
    <t>노동당 후보들에게, 당신의 소중한 한표를 부탁드립니다!~
노동당은 평등, 생태, 평화, 연대를 추구합니다.
이번 지방선거에 출마한 노동당 후보들에게, 당신의 소중한 한표를 부탁드립니다!~
그리고 정당 투표는, (노동당)을 부탁드립니다!~
노동자, 서민들을 위해 열심히 일하겠습니다!
인천에서는 인천시의원 후보로, 기호 6번 장시정 후보가 출마했습니다!~
출마지역은 인천 남구 제1선거구(도화1.2.3동, 주안1.5.6동)입니다.
인천시의회 비례대표 후보로 정진선 후보가 출마했습니다.
인천에서 정당투표는 기호 8번 노동당을 부탁드립니다!</t>
  </si>
  <si>
    <t>힐러리-트럼프, 뉴욕서 한표 행사…서로 승리 자신
[앵커] 
미국 대선일, 민주당 힐러리 클린턴과 공화당 도널드 트럼프, 두 대선후보도 소중한 한 표를 행사했습니다. 
승리를 자신하고 있는 두 후보인데, 오늘 하루 뉴욕에 머물며 결과를 지켜본다고 합니다. 
워싱턴에서 신지홍 특파원입니다. 
[기자]
500일이 넘는 대권레이스를 펼쳐온 민주당 힐러리 클린턴과 공화당 도널드 트럼프 두 후보는 대선 당일 뉴욕에 머물며 유권자들의 선택을 기다립니다.
현지시간 오전 8시, 클린턴은 남편 빌 클린턴 전 대통령과 함께  자택이 있는 뉴욕 채퍼쿼의 그래핀스쿨에 마련된 투표소를 찾아 한표를 행사했습니다. 
[힐러리 클린턴 / 미국 민주당 대선후보] "이번 선거에 따르는 책임이 얼마나 무거운지, 그리고 많은 사람들이 대선 결과에 얼마나 기대하고 있는지를 알고 있으므로 아주 겸손한 마음으로 투표에 임했습니다."
클린턴은 환호를 보내는 유권자들에게 손을 흔드는가 하면, 사진촬영에 응하는 등 여유있는 모습이었습니다. 
트럼프는 뉴욕 맨해튼 56번가의 한 학교에 마련된 투표소에서 투표했습니다. 
투표에 앞서 트럼프는 트위터에 "오늘 우리는 미국을 다시 위대하게 만들 것"이라며 대선 필승 의지를 다졌습니다.
또 폭스뉴스와의 전화인터뷰에서 자신이 경합주에서 선전하고 있다고 주장하면서 "내가 이길 것"이라는 자신감을 내비치기도 했습니다.
투표를 마친 두 후보는 뉴욕 맨해튼에서 역사적 순간을 맞이합니다. 
클린턴은 재비츠 컨벤션 센터, 트럼프는 힐튼 미드타운 호텔에서 개표 결과를 지켜보는 것으로, 두 건물은 불과 3㎞ 떨어져 있습니다. 
클린턴은 '유리천장을 깨고 첫 여성 대통령 시대를 열겠다'는 뜻에서 유리 천장으로 유명한 재비츠 컨벤션 센터를 선택한 것으로 전해졌습니다.
두 후보가 일제히 뉴욕에 머물면서 뉴욕 경찰에도 비상이 걸린 상태입니다.
워싱턴에서 연합뉴스 신지홍입니다. 
연합뉴스TV : 02-398-4441(기사문의) 4409(제보), 카톡/라인 jebo23
(끝)</t>
  </si>
  <si>
    <t>빗속ㆍ황사에도 소중한 한표…대선일 미세먼지 씻을 비
[앵커] 
19대 대통령 선거일인 내일(9일) 전국에 비가 올 전망입니다. 
남부 지방은 종일 비가 내릴 것으로 보여 우산을 서울 등 중부에서는 옅은황사 소식에 황사용마스크를 챙겨야 합니다. 
다소 궂은 날씨이긴 합니다만, 상관없이 소중한 한표를 꼭 행사하시기 바랍니다. 
김동혁 기자입니다.
[기자]
대통령 선거일에 전국에서 비가 내립니다.
새벽에 호남에서 오기 시작한 비는 아침에 남부, 오후에는 서울 등 중부 지방까지 확대될 전망입니다.
비구름의 중심이 남쪽에 쳐져 있어 제주와 전남 남해안에 최고 50mm, 호남과 경남에도 10에서 30mm로 다소 많은 비가 오겠습니다.
남부지방에서는 시간에 관계없이 우산을 준비해서 투표장으로 향하면 됩니다.
중부 지방은 오전 시간대 비 예보가 없지만, 정오 이후에 5mm안팎의 비가 예상됩니다.
또 황사가 옅게 관측돼 미세먼지 나쁨 단계가 예상되는 만큼, 황사용 마스크를 챙겨야 합니다.
선거일에 전국 곳곳에서 비가 내리는 등 다소 궂은 날씨가 투표율에 어떤 영향을 줄건지도 관심입니다.
통상 선거일 당일에 날씨가 좋으면 높은 투표율을 내다보고, 궂으면 유권자들이 외출을 꺼려 부정적 영향을 끼칠 것으로 보기도 합니다.
하지만 과거 다섯 번의 대선과 당일 날씨를 살펴보면 상관관계가 크지 않습니다.
대통령 선거 당일에 눈이나 비가 온 적은 없습니다.
가장 최근인 18대 대선은 영하 10도를 밑도는 한파가 몰려왔지만, 투표율은 직전 대선보다 오히려 올랐습니다.
반대로 17대 대선일에는 큰 추위 없이 날씨도 좋았지만, 투표율은 최저치를 기록했습니다.
전문가들은 이번 대선에선 처음으로 사전투표가 실시돼 높은 투표율을 보이기도 한 만큼, 날씨보다는 세대 간 대결이 투표율에 더 많은 영향을 끼칠거라고 전망하고 있습니다.
연합뉴스TV 김동혁입니다.
연합뉴스TV : 02-398-4441(기사문의) 4409(제보), 카톡/라인 jebo23
▣ 연합뉴스TV 유튜브 채널 구독
https://goo.gl/VuCJMi
▣ 대한민국 뉴스의 시작 연합뉴스TV / Yonhap News TV
http://www.yonhapnewstv.co.kr/</t>
  </si>
  <si>
    <t>여러분 안녕하세요~~ㅎㅎ
오늘 하루 잘 보내셨나요!!?_xD83D__xDC95_
선거가 코앞으로 다가왔어요!!
그래서 오늘은 크리스찬으로서 선거를
어떻게 해야 하는지에 대해 제 생각을 나눠보고 싶어요!!
정치는 민감한 영역이라 다루기가 쉽지 않았어요.
그렇지만 사람을 두려워하지 말고 하나님을 두려워하라는 마음이 들었어요.
그래서 영상을 촬영해보았는데요!
정말 점점 세속화되어가는 시대에 법까지 통과된다면
자유롭게 예배할 수 없는 시대가 올 수 있을 거예요.
진리가 변질되어 희석된 복음을 전해야 할 수 도 있어요.
결국 우리와 자녀들이 피해를 받게 되겠쥬 ㅠㅠ
여러분…. 오늘 영상을 시청해주시고 소중한 한 표인 만큼
잘 분별해서 투표하시길 바랍니다!! _xD83D__xDC95__xD83D__xDC95_
사랑합니다. 여러분!!
PS: 마지막 말씀은 고린도후서 10:4~5 말씀이에요!! 깜박하고 안썼네요오 ㅋ.ㅋ
_xD83D__xDC8C_INSTAGRAM : https://www.instagram.com/sung_rea_pk...
_xD83C__xDF84_ Song : 샛별 - Cozy Cafe Music  https://youtu.be/Lx2hDcrNbNo
                  샛별 - 네가 함께한 길  https://youtu.be/V9hDKiNHaYM
#크리스찬#투표#선거</t>
  </si>
  <si>
    <t>옥중 공주는 누구를 찍을까? 찍힌사람 국민에게 혼날것이다! 대선 주자는, 박근혜 표를 피하라! 채널애이 중에서..
옥중 공주는 누구를 찍을까? 찍힌사람 국민에게 혼날것이다! 대선 주자는, 박근혜 표를 피하라! 채널애이 중에서.. 시사인터뷰, 다른분들도 보도록.
시사인터뷰, 다른분들도 보도록 구독, 좋아요 댓글 많이 해주세요 다수들을 위한 이지맹 시장님! 대통령 될때까지 갑시다! 이번 연설에서 우리가.</t>
  </si>
  <si>
    <t>[극한상사] '모두 찍은 뒤에'... 자가격리자도 투표한다 4/14(화) 뉴스FM, 조현지입니다
[뉴스FM, 조현지입니다 다시듣기] https://radio.ytn.co.kr/program/?s_mcd=0320&amp;s_hcd=97
오늘 극한상사에서는,
코로나19로 자가격리 중인 유권자들이 
투표하는 방법에 대해서 이야기했는데요.
정부가 관련 지침을 내놨습니다.
우선,
보건소로부터 자가격리 통지를 받은 
사람들 가운데
선거당일 
증상이 없어야 투표할 수 있습니다.
거주지와 투표소까지는
도보 또는 자차를 이용해야 하고요,
대중교통은 금지됩니다.
투표장에 도착한 뒤에는
일반 유권자와 접촉을 최소화 하기 위해서
별도의 장소에 대기를 하고요,
일반 유권자의 투표가 모두 끝난 뒤,
6시부터 투표에 참여하게 됩니다.
일반 유권자 수가 많은 경우 자가격리자의 대기 시간은 그만큼 길어집니다.
자가격리자가 이용하는 기표소는 일반 유권자와 따로 마련돼 있습니다.
투표를 마친 자가격리자는 거주지로 즉시 돌아와야 합니다.
자가격리자의 이동 과정은 
지역별 여건과
여러 상황을 고려해서
1대1 관리자가 동행하거나 유사한 방법으로
관리를 하기로 했습니다.
이런 정부의 지침에
엇갈린 의견이 나오고 있는데요.
"자가격리자도 유권자다.
수많은 유권자들이 소중한 한표를 행사할 수 있어서 다행이다."
이런 의견과,
방역에 대한 우려감을 
드러내는 사람들도 있었습니다.</t>
  </si>
  <si>
    <t>안녕하세요. 마키 호키입니다. ^^ 
제 21 대 국회의원 선거! 오사카에서 처음으로 제 소중한 한표를 던지고 왔습니다 . 여러분도 소중한 한표를 꼭 행사 하시길 바래요 ! 
정말 오랜만에 업로드하네요. ^^; 바빠도 종종 맨 들어서 인사 올리 겠습니다! 
모두 건강 잘 챙기시 길 바랍니다.  
INSTAGRAM : @makihoki_tv https://www.instagram.com/makihoki_tv/ 예능처럼 만드는 부부의 추억. 한일 커플 부부 예능 MAKIHOKI TV 기획, 편집, 제작 : 마키 호키 카메라 : iphone8 + 짐벌 : 지윤 텍 스무스 4 (zhiyun smooth 4) 사용 툴 : Adobe Photoshop CS6, illustrator CS6, After Effects CS6 premiere CS6 배경 음악 / BGM : 
제목 : Barroom Ballet Silent Film Light 
아티스트 : Kevin MacLeod 
출처 : http://incompetech.com / 
제목 : Brooke 's Dream
#한일부부 #투표 #선거 #재외국민투표 #대한민국 #일본</t>
  </si>
  <si>
    <t>에이펙스 뉴스 그룹 채널 구독 
apex News Group Subscribe - https://bit.ly/2JoOjl1
[apex news] ‘에이비식스(AB6IX)’ 이대휘가 제21대국회의원선거 사전투표를 위해 10일 오후 서울 청담동 주민센터를 찾아 소중한 한표를 행사했다. 2020. 04. 10
#AB6IX</t>
  </si>
  <si>
    <t>인천국제공항에서 사전투표…출국 전 한표 '꾹'
[앵커]
인천국제공항에도 사전투표소가 설치돼 투표가 한창 진행되고 있습니다. 
황금연휴 기간에 출국하는 여행객들이 많아, 종일 긴 줄이 늘어서 있다고 합니다. 
현장에 나가있는 기상캐스터 연결해 보겠습니다. 
김도연 캐스터.
[캐스터]
네, 이른 아침부터 시작된 줄이 좀처럼 줄어들 줄을 모르고 있습니다.
이렇게나 많은 시민들이 출국 전 소중한 한표를 행사하러 투표소장을 찾았는데요.
여행 전에 투표까지 할수있다면 그 여행은 얼마나 더 즐거운 여행이 될까요?
그래서인지, 줄이 정말 긴데도 불고하고 기다리는 시민들의 표정은 밝기만 합니다.
투표소장은 인천공항 3층 출국장 F구역 체크 카운터 인근에 위치해 있는데요.
투표소 공간 약 40평에, 투표용지발급기 10대, 기표소는 12곳이 설치돼 있습니다만, 원체 많은 유권자들로 몰리고 있는 상황입니다.
예상보다 긴 줄에 투표를 포기한 모습이 보이기도 했는데요.
인천공항에서 사전투표 계획하신 분들은 시간적 여유를 두고 오셔야 할 것 같습니다.
간혹 기다리시는 분들 중 주민등록증을 갖고 오지 않아서 당황하는 분도 보입니다.
주민등록증 외에도 여권이나 운전면허증 등 사용가능한 신분증만 있다면 투표할 수 있습니다.
사전투표는 오늘과 내일, 오전 6시부터 오후 6시까지 할 수 있습니다.
여행일정 때문에 선거일 투표가 불가능한 분들은, 출국 전 이곳에서 편리하게 투표 하시면 되겠습니다.
한편 사전투표 기간, 오늘과 내일 비예보 나와있습니다.
모두 밤사이 약간 내리다 그치는 비에다가, 양도 5mm 내외로 적어서 오전, 오후 시간대 사전 투표하는데 큰 지장은 없겠습니다.
이후 주말에는 전국이 맑겠고요.
대통령 선거일인 다음 주 화요일에는 남부 지방 곳곳에 비가 내릴 것으로 전망되고 있습니다.
오늘, 내일 비예보가 있습니다만, 모두 밤시간대 내리는 데다가 양도 무척 적습니다.
잊지 말고 꼭 소중한 한표 행사하시기 바랍니다.
지금까지 인천공항 사전투표소에서 연합뉴스TV 김도연입니다.
(김도연 기상캐스터)
연합뉴스TV : 02-398-4441(기사문의) 4409(제보), 카톡/라인 jebo23
▣ 연합뉴스TV 유튜브 채널 구독
https://goo.gl/VuCJMi
▣ 대한민국 뉴스의 시작 연합뉴스TV / Yonhap News TV
http://www.yonhapnewstv.co.kr/</t>
  </si>
  <si>
    <t>오늘이 바로 디데이!  6.13 지방선거 투표일입니다. 
이번 지방선거에서는 투표용지가 무려 7장이라는 사실, 알고 계시죠? 
우리 시나 도를 대표하는 광역 단체장부터, 아이들의 교육을 책임지는 교육감, 정당별로 의석수를 배분하는 비례대표 의원까지 모두 7번의 투표를 2번에 걸쳐서 하게 됩니다. 
국회의원 재보궐선거가 있는 12곳은 1명을 추가로 더 뽑게 돼 모두 8번의 투표를 하셔야 하고요. 
내가 받는 투표용지가 누굴 뽑는 건지 , 어떤 일을 하는 사람인지 알아야 제대로 투표를 할 수 있겠죠?
투표는 해야하는데, 도대체 누가 누군지 모르겠는 당신. 그래서 준비했습니다.
당신의 향기로운 한표가 제대로 행사되어야, 당신의 삶도 꽃길만 걸을 수 있겠지요? 
투표장에 가기 전 반드시 봐야할 영상! 지금부터 시작합니다.</t>
  </si>
  <si>
    <t>잠시후 11시, TOP6의 네 번째 생방송 무대가 펼쳐집니다! 
여러분이 우승을 기원하는 TOP6 참가자를 #0199 문자투표로 응원해주세요! TOP6가 여러분의 소중한 한표를 기다리고 있습니다!</t>
  </si>
  <si>
    <t>■정두환, 금천구민은 표찍는 기계가 아니다■
지난 4년전 20대 총선에서 국민의당으로
출마해 2만6천954표의 높은 득표율을 기록한 
정두환 민생당지역 위원장이 차성수 후보를 
적극 지지한다고 연단에 올랐습니다
12일 정 위원장은 차성후 후보의 대명시장 
유세현장에서 연단에 올라 "금천구민은 표 찍는 
기계가 아니다"라며,
" 지역 사정도 전혀 모르는 후보가 그저 낙하산 
타고 와서 우리의 대표가 되겠다고 하는 데 
이건 절대 옳지 않다"며
 "민생당 서울시당위원장이지만 금천구에서 
30년 살아온 구민으로서 도저히 분노를 참을 
수 없어 차성수 후보를 지지한다"고 
지지 이유를 설명했습니다.
정두환 위원장은 "낙하산을 타고 오면 
우리 사정이 어떤지 아무 것도 모르고, 
무슨 고민을 하는지,또 무슨 애환이 
있는지도 모른다"며 
최기상 더불어민주당 후보를 
정면으로 비판했습니다.
그러면서 "차성수 후보는 무소속이 아닌 
금천구민의 뜻을 받아 나온 금천구민당 
후보"라고 강조하며
“선거가 끝날 때까지 금천구민당의 
당원으로 차 후보의 당선을 위해 뛰겠다”고 
말했습니다.
12일 정두환 위원당 차성수 후보 지지선언
동영상을 보시려면 아래 영어를 꾸욱 누르세요
https://www.youtube.com/watch?v=Jzr0kszxRzg
기호8번 무소속 차성수 후보를
지지하는 47살 신철호 올립니다.
여러분의 한표가 기적을 만드는데
큰 힘이 됩니다.
소중한 한표를 값지게 사용해 주십시요
#정두환
#차성수
#금천구
#금천구 후보</t>
  </si>
  <si>
    <t>[선거상황실] 총선 이틀앞으로…여야 막판 변수 촉각
시시각각 변하는 총선의 중요 이슈와 현장 분위기를 전해드리는 선거상황실입니다.
4.15 총선, 이제 이틀 앞으로 다가왔습니다.
코로나19 이슈에 이번 총선이 묻히는 것 아니냐 우려가 있었지만 사전투표는 역대 최고치의 투표율을 기록하며 유권자들의 뜨거운 관심을 보여줬습니다.
여야는 지지층이 적극적으로 결집하고 있는 것으로 분석하고, 막판 표몰이를 위한 총력 유세전에 들어갔습니다.
이제부터는 작은 실수가 승패를 가르는 시간, 여야는 혹시라도 자책골이 나오지 않을까 막판까지 촉각을 곤두세우고 있습니다.
지난주 막말 논란으로 곤욕을 치른 통합당. 
오늘 결국 '세월호 막말'로 논란이 됐던 차명진 후보를 제명했습니다.
이대로 가다가는 과반 의석은 물론이고 개헌 저지선까지 범여권에 뺏길 수 있다는 위기감 그만큼 크다는 것이겠죠.
[박형준 / 미래통합당 공동 선거대책위원장] "이대로 가면 개헌선도 위태롭다 하는게 저희의 솔직한 말씀입니다. 가장 심각한 이슈는 역시 차명진 후보 이슈였습니다. 이것은 이대로 묵과할 수 없다, 이런 판단을 내렸습니다."
벼랑 끝에 몰린 통합당, 머리끈 동여매고 투혼 유세 시작했는데요.
총선 승패 바로미터 수도권과 충청권 돌며 국민 앞에 바짝 몸을 엎드렸습니다.
김종인 선대위원장은 문재인 정부 경제 실정 강조하며 정권심판론 밀어붙였고요.
통합당 위기론에 대해서는 이렇게 일축하며 후보들의 사기를 끌어올렸습니다. 
[김종인 / 미래통합당 총괄선대위원장] "(미래통합당) 개헌 저지선 (확보)가 어렵다고? 엄살떠느라고 그랬겠지."
민주당은 섣부른 낙관론이 역풍으로 불어올까 경계하고 있습니다.
최근 당 안팎에서 과반 의석 확보 자신하는 목소리들 잇따라 나오고, 유시민 노무현재단 이사장은 범진보 진영 180석 확보까지 전망했죠.
그런데 자신감 보이는 건 좋은데, 정치인들이 '대승'을 자신하면 할수록 유권자들의 견제 심리가 고조되는 경향이 있습니다. 
노무현 대통령 탄핵 이후 치러진 17대 총선 결과가 그랬습니다. 
그런 탓에 민주당, 이틀째 손사래를 치며 표정관리에 들어갔습니다.
[이해찬 / 더불어민주당 대표] "저희 분석으로는 수도권 121개 중에서 경합 지역이 약 70개에 가깝습니다. 박빙지역에서 얼마를 얻느냐에 따라서 선거 결과는 많이 달라지리라 봅니다."
여기에 김남국 경기 안산 단원구을 후보의 지난해 초 팟캐스트 방송 출연 이력이 입길에 올랐습니다.
김 후보가 음담패설이 오가는 팟캐스트 방송에 수차례 출연해 여성을 성적 대상화하는 발언에 맞장구를 쳤다는 겁니다.
김 후보는 디지털 성범죄, n번방 사건 재발을 막기 위한 법안을 마련하겠다고 목청을 높였는데요.
통합당은 이를 고리로 파상공세를 퍼붓고 있어 총선 막판 변수가 될 지 주목됩니다.
일단 민주당은 묵묵히 유세전을 이어가겠다는 모습입니다.
이낙연 위원장, 오늘은 민주당의 볼모지나 다름없는 경북 지역을 찾아 한표를 호소했습니다.
[이낙연 / 더불어민주당 상임선대위원장] "포항시민 여러분을 비롯해서 대구·경북 시도민 여러분께서도 지역의 완화, 이것을 한번 보여줌으로써 전 국민께 감동을 선사했으면 어떨까 여러분께 감히 제안드립니다."
거대 양당 대결로 생존 위기에 몰린 군소 정당들도 막판 표심잡기에 고군분투중입니다.
민생당은 남은 기간 호남 유세 집중하는 동시에 여야 위성정당 무효로 해달라며 헌법소원 냈고요.
정의당은 교섭단체 목표로 내걸고 지지층 결집 호소하고 있습니다.
문재인 정권 심판론 소리 높이며 국토 대종주 중인 국민의당 안철수 대표, 서울 입성이 눈앞입니다. 
선거운동을 펼칠 수 있는 시간도 이제 하루 남짓, 국민이 주는 성적표를 받아볼 시간은 점점 다가오고 있습니다.
지금까지 선거상황실이었습니다.
연합뉴스TV 기사문의 및 제보 : 카톡/라인 jebo23
▣ 연합뉴스TV 유튜브 채널 구독
https://goo.gl/VuCJMi
▣ 대한민국 뉴스의 시작 연합뉴스TV / Yonhap News TV
http://www.yonhapnewstv.co.kr/</t>
  </si>
  <si>
    <t>대한민국의 밝은 내일을 위해
소중한 한표를 행사하는 날!
"2020년 4월 15일"
많은 분들의 선거에 참여하실 수 있도록, 그리고 희망찬 내일을 기대하는 마음으로 배경음악을 만들어 보았습니다.
[개표방송] 앨범 수록곡 중 하나인 '소중한 한표' 입니다. 
* 비지엠팩토리의 이용권을 사용하고 계시다면, 마음껏 사용 가능합니다 :D
[다운로드페이지]
https://bit.ly/2V8WIgw
[비지엠팩토리]
https://www.bgmfactory.com/
#21대국회의원선거 #소중한한표 #투표 #개표 #선거방송 #개표방송 #배경음악 #BGM #방송음악</t>
  </si>
  <si>
    <t>12일동안 새벽부터 밤 늦게까지 열심히 달려온 최재관 후보. 내일이면 여주, 양평의 미래가 달라집니다. 여러분의 소중한 한표가 정말 절실합니다. 
#가자국회로 #최재관</t>
  </si>
  <si>
    <t>#크리스틴스튜어트 #레즈비언 #바이
도하~
토요일날 깨발랄 라이브 후
얼른 콘텐츠를 업로드 하고 싶어서
일욜날 하루 종일 작업했던 도르입니다_xD83D__xDC4D_
월요일인데 한 주 시작 잘 하셨나요?
오늘은 트와일라잇의 여주로 치명적인 매력을
가진 크리스틴 스튜어트의 사주를 풀어볼까 해요!
한 때 로버트 패틴슨과 연애를 했다가
그 후로 동성과 연애를 했었던 그녀!
지난 레즈비언 사주의 특징의 연장선상으로
그녀의 사주를 한번 풀어봤습니다~!
오늘도 재밌게 즐겨 주시고,
아참! 커뮤니티에 팬닉 투표가 아직 진행중에 있으니
소중한 한표 행사 부탁드려요_xD83D__xDE0A_
도르드림_xD83D__xDDA4_</t>
  </si>
  <si>
    <t>제21대 #국회의원선거 #총선 #415총선
#4월15일 수요일 오전 6시 ~ 오후 6시까지
봄날의 기적을 만들기 위한 
#여주양평 분들의 소중한 한표를 기다리겠습니다.
#여주 #양평 을 위해 달리는
#김선교와함께 봄날의 환희를 만들어 주세요!
여주와 양평 을 잇는 든든한 다리가 되겠습니다.
#두배강추 #두둑한배짱 #강한추진력 #미래통합당
#여주양평김선교 #여주양평김선교후보 #김선교후보 #김선교후보자</t>
  </si>
  <si>
    <t>[앵커멘트]
코로나19 여파로 여느때와 다른 조용한 선거전이 펼쳐지고 
있습니다. 오는 10일 시작되는 사전투표부터 마스크 착용이
의무화 되고, 유권자간 1m씩 사회적 거리두기도 시행됩니
다. 
박재한기자입니다.
———————————
(리포트)
노란 양탄자 같은 유채밭 위에
대형 풍선이 그려졌습니다.
풍선 안에는 기표 마크가 찍혀 있습니다.
선거관리위원회가 국회의원선거를 앞두고 
투표 참여 분위기 조성을 위해
구포대교 아래 유채단지 1천5백여 평 공간에
그림을 조성한겁니다.
su 사회적 거리두기 기간 연장 등으로 선거 홍보와 교육에
도 차질이 불가피해 졌습니다.
당장 급한건 선거 당일까지 
만18세가 되는 일부 고3 나이대 유권자 교육입니다.
전국 54만여 명, 부산 8,100여 명에 이릅니다.
부산 20개 학교가 선관위에 선거 교육 신청을 했지만
개학 연기로 대부분 취소됐습니다.
int 이용미/부산 강서구선거관리위원회
이번 국회의원 선거는 저희들이 유권자를 직접 찾아가는 면대
면 홍보 보다는 각종 SNS나 선거 관련 영상 콘텐츠를 개
발해서 온라인을 이용한 다양한 캠페인을 전개하고 있습니다.
투표소에 갈때는 신분증은 물론
마스크도 필수로 챙겨야 합니다.
유권자간에도 1m씩 사회적 거리두기가 시행됩니다.
입구에서 발열 체크와 손소독을 거쳐,
일회용 장갑 착용 후 투표를 하게 됩니다.
int 이용미/부산 강서구선거관리위원회
발열 증상이나 호흡기 증상이 있는 분들은 투표소내에 별도로
마련된 임시 기표소에서 투표하시게 됩니다. 유권자들도 투
표소 안이나 밖에서도 유권자간 간격을 1m씩 지켜주시기 바
랍니다.
선관위는 코로나19로 어려운 상황 이지만
유권자들의 관심과 투표 참여로
소중한 한표를 행사해 줄것을 당부했습니다.
티브로드 부산뉴스 박재한(hani10@tbroad.com)입니다.
촬영/편집 서창현
(2020년 04월 07일 방송분)</t>
  </si>
  <si>
    <t>[선택 4·15] 사전투표 마지막날…마스크 쓰고 '소중한 한표'
[앵커] 
21대 국회의원 선거 사전투표 열기가 뜨겁습니다. 
역대 최고 투표율을 기록한 어제에 이어 둘째 날인 오늘도 유권자들의 행렬이 이어질지 주목되는데요. 
서울역 사전투표소 연결해서 자세한 상황 알아보겠습니다. 
윤예담 캐스터.
[캐스터]
서울역에 마련된 사전투표소 앞에 나와 있습니다.
어제에 이어서 오늘도 제21대 국회의 사전투표가 시작됐습니다.
지금 제 뒤로 보시는 것처럼 길게 줄이 늘어서 있는데요.
1m 거리두기를 하고 있는 모습입니다.
기차에 타기 전 잠깐의 시간을 내어 소중한 한 표를 행사하고 있는 시민들의 모습을 확인할 수 있습니다.
4.15 총선 사전투표 첫날인 어제, 투표율이 12.14%로 역대 최고치를 기록했습니다. 
코로나19의 영향으로 투표율이 저조할 수도 있다는 예상도 나왔었지만, 뜨거운 투표 열기는 막지 못했습니다.
제21대 국회의원 선거의 사전투표는 어제부터 오늘까지 이틀간 오전 6시부터 오후 6시까지 전국 3천508개 사전투표소에서 진행되고 있는데요.
이번에는 만 18세가 된 청소년들도 투표할 수 있습니다. 
유권자는 주민등록증 등 신분증만 지참하시면 전국 어느 사전투표소에서든 한 표를 행사할 수 있습니다.
투표용지는 지역구 한 장과 비례대표용 한 장, 총 두 장을 받는데요. 
비례대표 투표용지가 48cm로 역대 가장 긴 만큼 꼼꼼한 확인이 필요하겠습니다. 
만일 본인 주소지가 아닌 곳에서 투표하면, '회송용 봉투'를 하나 더 받는데 이 봉투에 기표용지를 담아서 투표함에 넣으면 됩니다.
[앵커]
코로나19 확산 우려 속에 치뤄지는 선거인데요.
감염 예방을 위해서 투표 방식에도 변화가 생겼죠?
[캐스터]
네, 코로나19의 영향으로 예전과는 투표 절차가 조금 달라졌습니다.
먼저 투표하기 위에서는 체온 검사를 거쳐야 하고요. 
발열 검사 뒤에는 손을 소독을 하고 일회용 비닐장갑을 착용해야 합니다.
만약 체온이 37.5도 이상이거나 호흡기 증상이 있다면 따로 마련된 임시기표소로 안내됩니다.
또 대기 할 때는 1미터 이상 거리두기를 해야 하는데요.
바닥에 흰색 테이프로 표시를 해둔 곳을 따라 다른 유권자들과 거리를 두고 줄을 서면 됩니다.
신분증을 제시할 때는 마스크를 잠시 내려서 얼굴을 보여주면 됩니다.
마스크가 없다고 투표를 못하는 건 아니지만, 코로나 확산 우려 속에 치뤄지는 선거인 만큼, 자신과 다른 유권자들의 안전을 위해서 마스크 꼭 챙기시는 게 좋겠습니다.
선거 당일 투표하기 어려우신 분들은 오늘 꼭 투표소로 오셔서 소중한 한 표 행사하시기 바랍니다.
지금까지 서울역에서 연합뉴스TV 윤예담입니다.
연합뉴스TV 기사문의 및 제보 : 카톡/라인 jebo23
▣ 연합뉴스TV 유튜브 채널 구독
https://goo.gl/VuCJMi
▣ 대한민국 뉴스의 시작 연합뉴스TV / Yonhap News TV
http://www.yonhapnewstv.co.kr/</t>
  </si>
  <si>
    <t>4월 10일 오후 서울시 성동구 성수동2가 제3사전투표소에서 ’21대 국회의원선거’ 사전투표 첫날 그룹 CLC의 장승연, 권은빈, 최유진, 오승희가 소중한 한표를 행사하기 위해 투표장에 입장하고 있다.
#CLC #씨엘씨 #사전투표 #칯 #장승연 #권은빈 #최유진 #오승희
CLC, 씨엘씨, 사전투표, 칯, 장승연, 권은빈, 최유진, 오승희</t>
  </si>
  <si>
    <t>전국 춤신춤왕들의 댄스 퍼레이드. 당신은 어느팀에 한표를 주시겠습니까?
올갠보이 박종기의 신들린 꽹과리 연주.
절묘하게 넘어가는 품바타령과 246 정통지루박 꺾기발 비빔발의 하모니
여러분을 초대합니다
여러분의 성원에 힘입어 [박패밀리의 콜라텍쇼]가 승승장구하고 있습니다. 대단히 감사합니다.
고품격 리듬댄스와 노래로 보답하겠습니다.
새로운 영상들과 음악을 계속 업로드할 예정이니 지켜봐 주세요.
Organ Boy - Jong-Ki, PARK is One of the Best Performer and Singer.
Korean Adult Pop. Oldies but Goodies. Adult K-POP.
This is Korean Social Dance  in Cola Tech(Korean Cabaret).
Thanks.</t>
  </si>
  <si>
    <t>국회의원을 선출하는 총선에서 국민 한 표의 가치를 돈으로 환산하면 얼마일까요? 여러분이 행사하는 ‘한 표의 가치’는 4700만원 입니다. 
21대 국회가 앞으로 4년간 심의할 정부 예산 추정치를 유권자 수로 나눈 수치인데요.
당신이 가진 값진 한 표 4월 15일 총선에서 행사해주세요!</t>
  </si>
  <si>
    <t>가장 기억에 남았던
당신의 관람객에게 투표하여 주시옵소서.
본격 일반인 시상식 프로젝트!!!
제 1회 한국민속촌 관람객 어워즈
백성 프로듀서분들의 한표를 기대하겠사옵니다.
#지난_일년기준입니다
#그래_이거할때도_되었지
#그런데_너무쟁쟁함
#풀영상은_댓글확인
.
.
.
.
.
영상의 후보분들께서는
페이스북으로 메시지를 보내주시옵소서.</t>
  </si>
  <si>
    <t>지금 이 영상에 _xD83D__xDC4D_를 누르신 뒤  링크를 클릭해 캠페인에 대해 더 알아보세요! _xD83D__xDC49_ https://act.gp/2WSPGiw
기후위기를 해결할 시간이 10년도 채 남지 않았습니다 _xD83C__xDF0F_
4월 15일 제21대 국회의원 선거 _xD83D__xDDF3_ 
기후위기를 적극적으로 해결할 준비된 정치인에게 당신의 한표를 행사해주세요 _xD83D__xDC9A_
지금 이 영상에 _xD83D__xDC4D_를 누르신 뒤  링크를 클릭해 캠페인에 대해 더 알아보세요! _xD83D__xDC49_ https://act.gp/2WSPGiw</t>
  </si>
  <si>
    <t>노동당 후보들에게 여러분의 소중한 한표를 부탁드립니다! 
노동당은 평등, 생태, 평화, 연대를 추구합니다.
기존 거대 여, 야당을 또 찍으시고 후회하시겠습니까?
찍을 정당 없다고, 찍을 후보 없다고 투표하러 안 가시겠습니까?
여러분의 소중한 한표!
전국의 노동당 후보들을 지지해 주십시오!~
정당투표도 (노동당)에 한표를 주십시오.
인천에서는 노동당 기호 6번 장시정 후보가 시의원 후보로 출마했습니다. 
기호 6번 장시정 후보가 인천 시정을 새단장하겠습니다! 
인천시의회 비례대표 후보 정진선!정당투표는 기호 8번 노동당!
노동당 인천시의원 후보는, 
기호 6번 장시정입니다!!~
출마지역은 인천 남구 제1선거구(도화1.2.3동, 주안1.5.6동)입니다.
소중한 한표, 노동당 기호 8번과 장시정 후보에게 부탁드립니다!
남구 주민들과 인천시민들을 위해 열심히 일하겠습니다!~</t>
  </si>
  <si>
    <t>문재인 더불어민주당 대선 후보가 징검다리 연휴의 막바지인 6일 인천을 찾아 '압도적 지지'를 보내줄 것을 당부했다. 또 투표 중요성을 강조하며 사전투표에 참여하지 못한 유권자들에게 9일 꼭 투표에 참여할 것도 함께 호소했다.
인천 남동구 구월동 로데오거리 광장에서 유세를 벌인 문 후보는 '압도적 정권 교체'라는 문구를 10여 차례 반복하며 '과반지지'를 보내달라고 말했다.
문 후보는 "지난 대선은 인천에서 48%를 얻어 3.5% 졌는데 이번에는 얼마나 밀어주시겠냐. 50%요? 90%요? 100%?"라며 "인천이 확실하게 밀어달라"고 거듭 부탁했다.
이어 △해경 부활 △북핵문제를 해결하고 인천과 개성공단, 해주를 잇는 '서해평화협력벨트' 조성 등을 강조하며 침체된 인천 경제를 활성화시키겠다고 강조했다.
문 후보는 발언 말미에 "중앙선거관리위원회가 계산했는데 여러분 한표에 무려 4726만원이다"며 그만큼 한표가 소중하니 꼭 투표에 참여하라"고 했다. 이어 "같은 값이면 문재인을 찍어달라"고 강조했다.
[이 영상은 뉴스1에서 제작한 것으로, 허락없이 무단 복제할 수 없습니다]</t>
  </si>
  <si>
    <t>[MBC 뉴스데스크 원주]
■ 오늘은 4.15 총선 공식선거운동의
마지막 날입니다.
선거를 하루 앞두고 후보들은 
마지막 한표를 얻기 위한 열띤 유세전을 
펼쳤습니다.</t>
  </si>
  <si>
    <t>무소속 김일윤 후보의 사퇴로 6명이 경쟁을 펼치게 된 경주에서는 막판 유세전이 뜨겁습니다. 저마다 경주 발전을 이끌 적임자를 자처하며 한표를 호소하고 있습니다.
#경주선거구 #415총선 #유세전</t>
  </si>
  <si>
    <t>*방송일시 : 2016년 4월 9일(토)
[EBS특별기획] 인간의 권리, 당신의 한표
당신에게 '투표권'이 주어지기 까지..
한 장의 종이에는 200여 년에 걸친 
인간의 자유를 향한 의지가 담겨있다  
자세히보기 - http://c11.kr/6aq</t>
  </si>
  <si>
    <t>오늘 마감된 21대 총선의 사전투표율이 26.7%로 역대 최고를 기록했습니다. 오늘 투표를 끝낸 유권자는 1,100만 명을 넘어섰습니다.
https://imnews.imbc.com/replay/2020/nwdesk/article/5722200_32524.html
#총선 #사전투표 #투표율</t>
  </si>
  <si>
    <t>이른 아침부터 사전투표!
소중한 한표를 행사했는데요~
부지런하네요!</t>
  </si>
  <si>
    <t>[앵커]
이번에는 대선을 앞두고 대형 산불이 발생한 강원지역으로 가보겠습니다.
극심한 산불 피해의 아픔에도 주민들은 소중한 한 표를 행사하고 있습니다. 송세혁 기자!
강릉과 삼척에 큰 산불이 발생했는데, 투표는 차질없이 진행되고 있습니까?
[기자]
이곳 강릉지역 투표소는 별다른 문제 없이 투표가 순조롭게 진행되고 있습니다.
나흘째 이어진 강릉과 삼척 산불은 오늘 오전 완전히 진화됐고, 지금은 뒷불 감시가 이뤄지고 있습니다.
이번 강릉 산불로 민가 30여 채가 불에 타는 등 큰 피해를 본 성산면 지역은 투표소가 두 곳인데요.
일부 이재민은 산불로 집을 잃은 아픔에도 아침부터 투표소를 찾아 소중한 한 표를 행사했습니다.
나흘째 산불과 사투를 벌인 진화 대원들도 짬을 내 투표를 마친 뒤 다시 산불 현장으로 돌아갔습니다.
또 대형 산불이 발생한 삼척시는 소속 공무원에게 투표할 시간을 주기 위해 산불진화대 소집 시간을 아침 8시로 어제보다 3시간 늦췄습니다.
강원지역 유권자 수는 원주 27만 명, 춘천 22만 명, 강릉 17만 명 등 모두 128만 명으로 지난 18대 대선보다 4% 정도 증가했습니다.
오늘 오후 3시 기준으로 강원지역 투표율은 62.7%로 전국 평균보다 1% 포인트 높습니다.
오늘 오후 8시 모든 투표가 마무리되면 투표함은 강원도 18개 시·군 각 개표소로 옮겨져 개표가 진행될 예정입니다.
헌정 사상 처음 치러지는 대통령 탄핵 보궐선거에서 강원 민심은 어떤 선택을 할지 주목됩니다.
지금까지 강릉시 교1동 제5 투표소에서 YTN 송세혁[shsong@ytn.co.kr]입니다.
▶ 기사 원문 : http://www.ytn.co.kr/_ln/0103_201705091605103077
▶ 제보 안내 : http://goo.gl/gEvsAL, 모바일앱, 8585@ytn.co.kr, #2424
▣ YTN 유튜브 채널 구독 : http://goo.gl/Ytb5SZ
[ 한국 뉴스 채널 와이티엔 / Korea News Channel YTN ]</t>
  </si>
  <si>
    <t>pooq에서 1화부터 VOD 보기 
https://www.pooq.co.kr/player/vod.html?programid=M_1002164100000100000&amp;contentid=M_1002164100001100000.1 
High Kick 2! High Kick Through the Roof, EP116
MBC TV, Republic of Korea
반장 선거에 출마한 해리, 폭주하다
한옥집 팔릴까 걱정하는 정음,광수,줄리엔,인나</t>
  </si>
  <si>
    <t>유월절에 passover해 주시겠다는 약속도 있고  총선을 앞두고 간절한
기도를 주님께 올려드렸는데 그 일부를 올려드립니다. 기도문도 올려
드립니다. 윤남옥목사(메누하영성훈련원장)
(4월 11일 밤 2시 나의 기도문)
하나님, 당신만이 홀로 존귀와 영광과 찬양받으시기에 합당하십니다. 하늘에서 이루어진 일이 땅에서도 이루어지게 도와주시고, 지금까지 부르짖은 성도들의 기도가 하나도 헛되지 않게 인도하여 주시옵소서. 주님만이 이 세계적 팬덤 사건을 해결하실 수 있습니다. 주님이 4월 유월절에 바이러스도 passover하게 하신다는 말씀을 주셔서 그 말씀에 의존하며 간절히 주님 앞에 무릎 꿇고 기도합니다. 부르짖고 선포하라고 하셔서 간절히 주님의 도움을 구합니다. 아무도 우리를 도와줄 수 없습니다. 주님 만을 바라보고 주님의 자비로운 결정을 기다립니다. 주님의 말씀과 계시는 죽지 않을뿐더러 전혀 거짓이 없는 줄 믿습니다. 진리의 하나님, 하나님의 진리와 공의가 한국과 미국, 세계에 넘치게 하여 주시옵소서.
먼저 회개합니다. 우리가 얼마나 죄에 무감각한지, 깨달음이 없고 너도 나도 공동체적으로 죄를 범하니까 나는 아직은 괜찮구나 생각하면서 스스로 의인이 되어 남을 정죄하고 교만합니다. 국가, 교육, 교회, 모두 회개하게 도와주시옵소서. 아모스에 일어나는 참담한 부정과 부패가 우리 나라에 만연합니다. 특히 교회가 더욱 심합니다. 하나님, 우리 교회에게 선지자들의 말씀, 주님의 말씀이 선포될 때, 그 말씀에 순종하고 주님께 돌아오게 도와주시옵소서. 만일 이 세계적 어려움이 주님이 내리시는 재앙이라면 니느웨처럼 회개하게 도와주시옵소서. 그러나 만일 이것이 사단의 놀음이라면 주님이 당장 그들을 묶어주시어 더 이상 믿는 자들을 괴롭히지 않도록 도와주시옵소서. 
또한 회개합니다. 일상의 생활, 평범한 생활이 얼마나 소중한 것인가를 깨닫지 못하고 감사하지 못했던 것을 회개합니다. 또한 아이들이 학교를 다니고 우리가 교회에서 예배 드리고 봉사하고, 소상인들이 자기 사업체를 열고, 자유롭게 여행하고, 병원도 가고, 자유롭게 결혼식, 장례식, 졸업식, 돌잔치 등 하였던 것을 감사하지 못했던 것을 회개합니다.
또한 목회자로서 예배를 인도하고 설교를 준비하고 심방을 가면서 스트레스 받고 부담을 느끼고 감사하지 못했던 것을 회개합니다. 섬길 수 있는 기회가 항상 있는 것이 아님에도 불구하고 힘들다 하면서 불평하였던 것을 회개합니다. 주님을 섬기는 것이 우리의 특권임을 모르고 불평하였던 것을 회개합니다. 평범한 생활이 날마다 기적이었음을 모르고 더 큰 기적, 표적 등을 구하며 불평하며 감사하지 못하였던 것을 회개합니다. 
오늘 우리가 함께 기도합니다. 
바이러스에 감염된 자들을 속히 치유하여 주시고 건강한 자들은 바이러스로부터 보호하여 주시옵소서. 그리고 최전선에서 수고하고 섬기는 의료진들과 방역담당하시는 분들에게도 건강을 허락하여 주시옵소서. 우리들의 가족, 손자 손녀들, 그리고 교회 식구들 모두 주님의 보혈의 피를 덮어주시사 유월절에 주님이 이스라엘 백성을 보호해주시고, 10 재앙 때 고센 땅을 보호하여 주신 것처럼  보호하여 주십시오.
전염병으로 인해 정치, 경제, 신앙생활의 불확실성에 직면하고 있는 정치적, 경제적, 신앙적 리더들에게 하늘의 창조적 지혜를 허락해 주십시오. 그들에게 위기에 대처하는 용감한 모습, 용기를 허락해 주시고, 정치지도자들이 과연 가장 중요한 것이 무엇인가를 깨닫게 하여 주시옵소서. 서로의 당의 이익, 자신의 이익을 위해 국민들을 위하는 것처럼 국민을 이용하지 않게 도와주시며, 국민의 생명, 건강, 경제, well being을 위해 섬기고 희생하는 모습으로 다시 하나가 되게 도와주시옵소서. 병 앞에서는 이념도 문제가 되지 않고 정당정책도 문제가 되지 않음을 믿습니다. 지도자들이 하나가 되게 도와주시옵소서. 
당신의 세계 교회를 강건하게 하옵소서. 우리 주변에 도움이 필요한 사람들을 우리가 힘을 합해 어떻게 도와야 할 지를 알려주십시오. 이 기간에 교회가 이웃에게 어떤 도움을 주어야 할지 창조적 기회로 삼고, 사랑을 나타내는 시기가 되게 도와주시옵소서. 이 시간에 교회가 살아있음을 보여주는 기회, 교회가 사랑으로 섬기고 있음을 보여주게 하여 주옵소서.
우리의 두려움을 잠잠케 해주십시오. 온전케 하시는 주님을 바라보며 이  두려움의 노예가 되지 않도록 지켜주시옵소서. 주님만이 산 소망이 되십니다. 당신에 대한 지속적인 신뢰함으로 희망과 기쁨과 평안을 우리에게 채워 주옵소서. “주님이 주시는 것은 두려움이 아니고 사랑과 능력과 절제하는 마음”인 것을 믿습니다(딤후2:7). 바이러스 감염으로 죽는 것이 아니라 이미 두려움으로 죽어가고 있음을 깨닫고 이 두려움도 정복하고 다스리에 도와주시옵소서. 
이 전염병을 협력하여 선을 이루는데 사용하여 주옵소서. 우리의 겉사람이 사람은 아무 것도 할 수 없는 지극히 연약한 존재, 보이지 않는 바이러스에 의하여 온 세계가 무릎을 꿇는 , 그래서 인간의 힘으로 모든 것이 안 된다고 손을 들고 나오게 도와주시옵소서. 핵도, 강대국도 부자도 가난한 자도, 어린아이도, 노인들도 모두 주님 앞으로 돌아오게 하여주옵소서. 니느웨 성이 역병 앞에서 요나의 외침을 듣고 회개한 것처럼, 우리도 회개하게 도와주시고, 요나와 같이 외칠 수 있는 자가 되게 도와주시옵소서. 
세계정치, 경제, 학교, 교회, 사업체, 가정, 모든 부분에서 새로와지고 주님으로 돌아오는 기회로 삼아주시옵소서. 언제나 협력하여 선을 이루시는 주님의 인도하심을 믿고 하나님이 하나님이 되심을 바라보겠습니다. 
우리나라는 곧 총선을 맞이하게 되었습니다. 하나님께 부르짖는 성도들의 기도가 상달되었음을 믿습니다. 한국에 자비를 베푸셔서 귀한 지도자들이 뽑혀지게 도와주시고, 한표, 한표가 얼마나 중요한지 민주주의 정신이 살아나게 하시며 국민들이 한표 사용을 포기하지 않게 도와주시옵소서. 하나님을 두려워하고 신정 정치를 할 수 있는 지도자들, 자유민주주의를 이끌어 갈 지도자들을 하나님이 선택해주시고, 기도한 자들의 기도가 헛되지 않도록 그 부르짖음에 응답하여 주시옵소서. 이번에도 하나님이 하나님이  되심을 잠잠히 바라보며(시47편) 국민 한 사람, 한 사람에게 하나님의 개입을 기도합니다.
미국에서 일어나는 지진들을 잠잠케 해 주시며 지진을 일으키려 보내시는 천사들을 멈추시며 의인들의 기도를 들어주시옵소서. 우리의 이세들이 평화를 누리고 살 수 있는 세상을 허락해 주시며 그들에게도 주님께 영광을 돌리며 살 수 있는 시간을 허락해 주시옵소서.
교회들의 재정난이 심각합니다. 헌금에 의지하여 교회유지를 하고 있는 교회들이 몇 달간 예배를 못 드리니까 심각한 재정난에 월세도 못 내는 교회들이 많고, 교인들이 실직하여 십일조 교인들이 점점 줄고 있습니다. 어디에나 경제적 타격이 오겠지만 이 기간을 줄여주셔서 정상적인 경제활동이 가능하도록 도와주시옵소서. 나는 괜찮다고 뒷짐을 지고 구경자가 되지 않도록 도와주시옵소서. 기도로 돕게 도와주시옵소서. 
주님의 영광과 능력과 치유, 지혜, 사랑이 나타나시기를 기도하면 모든 역사는 하나님이 인도하신다는 진리를 모두가 목격하도록 도와주시옵소서. 
예수 그리스도의 이름으로 기도드립니다, 아멘.
그런즉 내가 하나님의 제단에 나아가 나의 큰 기쁨의 하나님께 이르리이다 하나님이여 나의 하나님이여 내가 수금으로 주를 찬양하리이다
내 영혼아 네가 어찌하여 낙심하며 어찌하여 내 속에서 불안해 하는가 너는 하나님께  소망을 두라 그가 나타나 도우심으로 말미암아 내 하나님을 여전히 찬송하리로다(시43:4,5)</t>
  </si>
  <si>
    <t>앵커 멘트
대선이 2주 앞으로 다가오면서 소중한 한표 행사가 시작됐습니다.
해외에서는 재외국민 투표가 시작된 겁니다.
베이징에서 김민철 특파원이 전해 왔습니다.
리포트 
 대통령 선거일은 다음 달 9일이지만, 재외국민 투표는 오늘(25일)부터 시작됐습니다.
 현지시각 오전 8시부터 아시아와 미주, 유럽은 물론 아프리카까지, 재외공관 등에 마련된 투표소에 유권자들의 발길이 이어졌습니다.
 인터뷰 박종호(케냐 교민) : "케냐에 온 지 13년이 되었는데 케냐에서 재외국민투표가 이번이 처음입니다. 그래서 기쁜 마음으로 투표하러 나왔습니다."
인터뷰 손진원(인도 교민) : "새벽 2시에 차로 출발했고 대사관에 도착하니까 오전 7시가 되더라고요. 그래서 한 시간 기다렸다가 투표를 하게 됐습니다."
전 세계 116개국 204개  재외 투표소에서 치러지는  이번 재외국민 선거에 등록한  재외 유권자는 모두 29만 4천여 명.
 지난 대선에 비해 7만 명이 늘어난 역대 최다인원입니다.
 인터뷰 윤아람(중국 저장이공대 교환교수) : "저보다도 저희 후손을 위해서라도 한 표를 행사해야겠다는 마음으로 항저우에서 상하이까지 오게 됐습니다."
인터뷰 오선근(모스크바 교민) : "해외에서 제 소중한 한 표를 대한민국 국민으로서 행사할 수 있다는 것에 대해 큰 의미를 갖고 있습니다."
 재외국민의 표들는  외교행낭을 통해 국내로 보내져 선관위에 인계된 뒤, 대선일에  국내 투표함와 함께 개표됩니다.
 이번 재외국민 투표는 오는 30일까지 6일간이고,  매일 오전 8시부터 오후 5시까지, 휴일에도 진행됩니다.
 KBS 뉴스 김민철입니다.</t>
  </si>
  <si>
    <t>신보라 최고위원은 30일 자유한국당 최고위원회의에서 나의 한표가 청치를 싱크홀로 빠지지 않도록 해야하고 내년총선에서 문정부의 독주를 막아야 한다고 말했다.
#신보라#자유한국당#문재인</t>
  </si>
  <si>
    <t>[대선 따라잡기] 박 전 대통령도 '한표 행사' 가능…투표 어디에서? 
[앵커]
과거 대선 날에는 임기를 마친 대통령들이 투표소에 나와 소중한 한 표를 행사하는 모습을 볼 수 있었지만 올해는 상황이 많이 다르죠. 
탄핵으로 중도 하차한 박 전 대통령이 한 표를 행사할 수 있는지도 관심사인데, 김민혜 기자가 대선 따라잡기에서 자세히 설명해드립니다.  
[기자]
지난 18대 대선날 아침 풍경입니다.
이명박 전 대통령의 모습이 보이고요.
고 김영삼, 전두환 전 대통령도 부인과 함께 투표소를 찾았네요. 
전직 대통령들은 대선 날이면 이렇게 아침 일찍 한 표를 행사하며 투표를 독려하곤 했습니다.
박근혜 전 대통령의 탄핵으로 급하게 치러지는 이번 대선, 구치소에 수감중인 만큼 박 전 대통령을 투표장에서 보는 건 어렵게 됐습니다. 
그런데 박 전 대통령이 투표권을 행사는 할 수 있을까요?
결론부터 말하면 투표권, 행사할 수 있습니다. 
이유는 형이 확정되지 않은 '미결수' 신분이기 때문이죠. 
선거법상 1년 이상의 징역을 선고받고 확정됐거나 정치자금법 등을 위반해 100만 원 이상의 벌금형을 받은 사람이 아니라면 선거권은 살아 있습니다. 
그렇다면 투표를 하기 위해 어떤 절차를 밟아야 할까요? 
재판을 받으며 한동안 구치소에 머무르는 신세가 된 박 전 대통령은 거소투표라는 것을 이용할 수 있습니다. 
선거법상 거소투표 대상자에 해당되기도 합니다. 
거소투표 신청을 미리 했다면 구치소에 임시 설치된 기표소에서 다른 미결수들과 함께 투표할 수 있습니다. 
박 전 대통령이 행사하는 한 표는 회송용 봉투에 담기고, 투표가 끝나는 5월 9일 오후 8시 전까지 박 전 대통령 주소지를 관할하는 지역 선관위에 보내집니다. 
그 곳에서 개표 절차를 밟게 되는 것이죠. 
이른바 '국정농단' 사건에 연루돼 재판을 받고 있는 최순실씨나 이재용 삼성전자 부회장, 김기춘 전 비서실장 등도 같은 절차를 밟아 투표할 수 있습니다.  
법무부에 문의를 해보니 박 전 대통령이 수감되어 있는 서울구치소를 비롯해 전국의 구치소와 교도소에선 5월 2일에서 5일 사이에 거소투표가 진행될 예정이라고 합니다. 
박 전 대통령이 거소투표를 하겠다고 신청을 했는지는 아마도 그때 알게 되겠죠.
하지만 실제로 투표에 참여할지는 미지수입니다.
전적으로 본인 의사에 달렸기 때문입니다. 
지금까지 대선 따라잡기였습니다.
연합뉴스TV : 02-398-4441(기사문의) 4409(제보), 카톡/라인 jebo23
▣ 연합뉴스TV 유튜브 채널 구독
https://goo.gl/VuCJMi
▣ 대한민국 뉴스의 시작 연합뉴스TV / Yonhap News TV
http://www.yonhapnewstv.co.kr/</t>
  </si>
  <si>
    <t>걸그룹 여자아이들이 8일 오전 서울 영등포 여의동주민센터를 찾아 오는 13일 치러지는 제7회 전국동시지방선거 및 국회의원 재보궐선거의 사전투표에 참여했다.
이번 선거일 투표는 8일부터 이틀간 전국 3천512개 사전투표소에서 일제히 실시된다.
선거 당일 투표가 어려운 유권자는 이 기간 전국의 어느 사전투표소에서나 소중한 한 표를 미리 행사할 수 있다. 
투표는 이틀간 매일 오전 6시부터 오후 6시까지 진행된다. 투표장에는 주민등록증, 여권, 운전면허증, 관공서·공공기관이 발행한 사진이 첨부된 신분증 중 하나를 반드시 가져가야 한다.
사전투표소 위치는 중앙선거관리위원회 홈페이지(www.nec.go.kr)나 스마트폰 앱 '선거정보'에 잘 나와 있다. 
홈페이지나 앱에 접속해 자신이 투표하기 편한 지역을 검색하면 가장 가까운 투표소를 안내받을 수 있다. 
통통TV : http://www.yonhapnews.co.kr/tongtongtv/index.html</t>
  </si>
  <si>
    <t>여야 각당은 공식 선거운동이 끝나는 어제(12일) 밤 자정까지 막판 유세에 총력을 다했습니다. 더불어 민주당은 부산과 대구 대전 서울 명동에서 홍대로 이어지는 유세를 펼치면서 문재인 정권을 위해 '압도적인 지지'를 보내달라고 호소했습니다. 이에 맞서 자유 한국당은 태극기 집회가 열렸던 대한문 광장에서 마지막 유세를 진행했습니다. 민주당의 싹쓸이를 막아야 한다고 주장했습니다.
한민용 기자입니다.
#지방선거방송 #라이브는JTBC
_xD83D__xDCE2_ JTBC유튜브 구독하기 (http://bitly.kr/5p)
✍ JTBC유튜브 커뮤니티 (http://bitly.kr/B9s)
▶ 기사 전문 (http://bit.ly/2t1WfP6)
▶ 공식 홈페이지 http://news.jtbc.co.kr
▶ 공식 페이스북 https://www.facebook.com/jtbcnews
▶ 공식 트위터 https://twitter.com/JTBC_news
방송사 : JTBC (http://www.jtbc.co.kr)</t>
  </si>
  <si>
    <t>[경기의 재구성] 큰 점수차 리드 쐐기를 박는 안혜진 서브 득점!</t>
  </si>
  <si>
    <t>(진주=뉴스1) 서혜림 기자 = "아버지 이름이 투표용지에 있는 게 신기해서 투표 용지를 바라보고 있었던 것 같아요"
김경수 더불어민주당 경남도지사 후보의 차남인 99년생 지호군의 생애 첫 투표이자 사전투표 소감이다. 장남 동찬군은 지난 2016년 총선 때 첫 투표를 한 바 있다고 했다. 
8일 오전 8시30분 경남 진주시 경상대학교 BNIT에 마련된 사전투표소에 김경수 후보가 가족과 함께 참석해 투표했다. 
이날 투표에는 김 후보와 모친 이순자씨, 부인 김정순씨, 아들 동찬군과 지호군이 참석했다. 
김 후보는 취재진 앞에서 "투표가 곧 경제이고 평화"라며 "경남의 미래를 열 수 있는 투표에 많은 도민들께서 적극적으로 동참해주시길 부탁드린다"고 적극적인 투표 참여를 호소했다.
그는 또 "경남이 하나가 되는 지방선거가 됐으면 좋겠다는 뜻에서 온가족이 함께 투표를 했다"고 말했다. 
투표가 끝나고 김경수 후보 가족은 취재진 없이 경상대 캠퍼스 인근을 산책하며 잠시 여유로운 시간을 갖기도 했다. 
[저작권자© 뉴스1. 본 콘텐츠를 무단으로 이용, 제3자에게 배포하는 경우 저작권법 등에 따라 법적 책임을 질 수 있습니다.]</t>
  </si>
  <si>
    <t>설명</t>
  </si>
  <si>
    <t>[선택 4·15] 사전투표 마지막날…코로나19에도 '소중한 한표'
[앵커] 
21대 국회의원 선거의 사전투표가 이틀째 진행 중인데요. 
역대 가장 높은 사전투표율을 보인 어제에 이어 주말인 오늘도 많은 유권자들이 투표소를 찾고 있습니다. 
경기도 수원 광교1동 사전투표소 연결해서 자세한 상황 알아보겠습니다. 
진수민 캐스터.
[캐스터]
저는 지금 광교1동에 위치한 사전투표소에 나와 있습니다.
사전투표 마감시간까지 3시간 가량 앞둔 지금 이곳은 사전투표를 위한 대기줄이 건물 밖까지 이어져 있을 정도로 정말 많은 시민들이 투표에 참여하고 계신 모습입니다.
오늘 사전투표는 오후 6시까지 진행됩니다.
만 18세 이상 유권자는 주민등록증 등 신분증만 지참하시면 전국 어느 사전투표소에서든 한 표를 행사할 수 있습니다. 
다만, 본인 주소지가 아닌 선거구에서 투표를 한다면 기표용지를 회송용 봉투에 담아 투표함에 넣어야 합니다.
이번 선거는 코로나19 우려 속에 치러지는 만큼 투표 절차가 조금 복잡해졌습니다.
투표소로 오실 때는 코로나19 감염 예방을 위해 마스크 꼭 착용하셔야겠고요.
투표소에 도착한 뒤에는 체온 검사를 받아야 합니다.
이후 손 소독을 하고 위생장갑을 착용해야 투표를 할 수 있습니다.
만일, 발열이나 호흡기 증상이 나타난다면 별도로 마련된 임시기표소로 안내됩니다.
또 투표소에 도착하시면 1m 이상 거리두기를 지켜야 하는데요.
투표소 바닥에 흰 색 테이프로 표시해 둔 곳에서 다른 유권자들과 거리를 두고 대기하시면 됩니다.
또 하나 주의할 점은 비례대표 투표용지 길이가 48cm로 역대 최장이라는 것입니다.
그만큼 정당이 많은데다, 정당간 구분 칸이 0.2cm에 불과해서 무효표가 나오지 않도록 꼼꼼하게 기표하셔야겠습니다.
선거 당일 투표가 어려우신 분들은 오늘이 사전투표 마지막 날이니까요. 
꼭 소중한 한표 꼭 행사하시기 바랍니다
지금까지 광교1동 사전투표소에서 연합뉴스TV 진수민입니다
연합뉴스TV 기사문의 및 제보 : 카톡/라인 jebo23
(끝)</t>
  </si>
  <si>
    <t>[심규명TV] 15년을 준비한 4수생의 꿈
부디,기회를 주세요.
.
.
.
.
#15년준비 했습니다. #4수생의꿈 #심규명의꿈
#울산심규명 #심규명변호사 #부디 #기회를주세요
#4번째도전 #도전 #공부 #자신감 #능력 #울산발전
#헌신하는국회의원 #최선 을 다하는 #일꾼 #소중한한표
#선거 #선택 #거위의꿈 #후보의꿈 #2020총선 #투표
#울산남구갑 #울산국회의원후보 #남구갑국회의원 #울산
#간절히바라면이루어진다</t>
  </si>
  <si>
    <t>5월30일(금) 의정부에서 사전투표하는 김진표 새정치민주연합 경기지사 후보
오늘 오후 6시까지 사전투표가 진행됩니다.
6.4지방선거 당일 선거에 참여하실 수 없다면 나의 소중한 한표를 행사할 수 있는
사전투표에 참석해 국민의 소중한 권리를 행사해주십시오.</t>
  </si>
  <si>
    <t>★ Download on iTunes (Music) :
https://itunes.apple.com/us/album/wae-jakku-bogosip-eulkka-always/id808620801
보컬리스트의 진정한 홀로서기란 세월과 경험을통한 깊이없이는 불가능함이 이번 박지헌의 목소리에서 느낄수있다. 무대를 가리지않으며 쉬지않고 달려온 박지헌의 재능기부활동과 무대경험은 그의 목소리를 더욱 풍부하게하였고 이번 왜자꾸보고싶을까라는 곡에서의 세련되면서도 호소력짙은 팔세토창법은 그많은 경험을 통해 드디어 박지헌만의 
독보적인 색깔이 완성됐음을 느끼게한다.
 이미 완성되어 곧이어 발매될 미니앨범에도 다양한 음색과 창법을 담아낸 그의 음악적인 다채로운 표현은 여러가지 입맛을 원하는 대중들의 성향에 적중되리라 기대된다. 보컬교수로서의 오랜경력과 그의 연구가 증명되듯 가이드된 수많은곡중에서 진정성있는 곡을 직접찾아내는 탁월한 선곡능력 및 다시 재해석하는 진정한 보컬 프로듀서로서의 자질이 느껴지며자신에게 맞는 가사 및 멜로디의 섬세한 수정 및 참여 또한 이제 그가 자신이 원하는 음악을 노래하는 진정한 보컬리스트가 되었음을 느낄수있다.
 특히 이곡에서 팔세토창법을 사용한 그의 가성은 흔히 보컬들이 그발성에 집착하듯 소리만 내는 단순한 창법이아니라 박지헌의 가성음색은 분명 살아있는 언어이자 전달임을 들을수있음이 박지헌의 가성의 특징이자 특별함이라 생각한다.또한 근래없는 모든악기를 디지털악기없이 리얼연주했음에 박수를 드리고싶다. 발라드까지 디지털사운드로 만들어지는 시대적건조함속에 드럼연주까지 리얼로 고집하는 시작으로 끝까지 살아있는 음악을 만들어낸 이들의 열정과 순수함에 한표를 주고싶다.환경과 세월에 따라 변화와 발전을 거듭하지만 진정성만은 지켜내는 가수 박지헌. 이번 왜자꾸보고싶을까를 시작으로 곧바로 이어질 그의 많은 노래들이 대중들의 음악적 갈증속에 가져다줄 감동과 여운으로이어져 가요계에서도 큰 성과가 있기를 응원하고 기대한다.
I'm sorry는 왜자꾸보고싶을까의 슬프고 강렬한 보이스와는 달리 박지헌의 따뜻하고 차분한 또다른 창법을 들을수있다. 마치 대화를하는듯 가사전달력이 탁월하게표현되었으며 이런 박지헌의 카멜레온과도같은 창법과 유명작사가 강은경씨만의 현실적이고 세련된 가사가 돋보이는곡이다. 중학교때만난 지금의 아내와의 "응답하라1994"와 똑같은 시절 서로를 첫사랑으로 설레여했던 박지헌의 추억을 잘살려낸듯한  가사이다.
 이제는 연달아 발매될 박지헌의 음원들이 이미 모두 제작된상황이므로 항상 음원이 발매될때마다 늘 다양한 보이싱과 표현법을 새롭게 또는 더 깊이있게 구사해온 박지헌이라는 보컬의 신뢰감이 벌써부터 곧발매될 그의 목소리들을 너무나 궁금하게만든다.
CJ E&amp;M Music은 아시아 No.1 엔터테인먼트 기업인 CJ E&amp;M의 음악사업 브랜드로 음원/음반의 투자/제작/유통부터 콘서트/페스티벌 개최까지 포함하고 있습니다. CJ E&amp;M MUSIC과 함께 하는 K-POP 아티스트들의 신곡과 뮤직비디오, 미공개 독점 영상 등을 이곳 YOUTUBE 채널에서 가장 먼저 만나보세요.
CJ E&amp;M Music is a music business brand of CJ E&amp;M, Asia's No.1 entertainment company. CJ E&amp;M Music covers investment, production and distribution of album and also provides the best music festival and concerts. Meet the K-POP artists' brand new music videos and exclusive video clips on the official YouTube of CJ E&amp;M Music.</t>
  </si>
  <si>
    <t>인천공항 사전투표소 '장사진'…여행전 한표 행사 
[앵커]
이번에는 인천국제공항 사전투표소 상황도 알아보겠습니다. 
황금연휴를 맞아 해외여행을 가는 분들이 많아서 그런지 공항 사전투표소의 투표 열기가 뜨겁다고 합니다. 
현장에 나가 있는 기상캐스터 연결해 보겠습니다. 
김지은 캐스터, 현재 그곳 분위기 어떤가요?
[캐스터]
네. 제 뒤로 길게 늘어선 줄 보이시죠.
지금 이곳에는 이렇게나 많은 시민들이 여행을 떠나기 전 잠깐의 시간을 내서 소중한 한표를 행사하기 위해 투표소장을 찾았습니다. 
아직 탑승수속전이라 양손에 짐을 가득 들고 대기하는 분들도 보이는데요.
줄이 정말 긴데도 불구하고 여행의 설레임과 함께인지 밝은 표정으로 투표하기를 기다리고 있습니다.
간혹 기다리시는 분들 중 주민등록증을 갖고 오지 않아 당황 하시는 분도 보이는데요.
주민등록증 외에도 여권이나 운전면허증 등 사용가능한 신분증만 있다면 투표할 수 있습니다.
단 워낙 지금 많은 유권자들로 몰리고 있는 상황이라 이곳 인천공항에서 사전투표 계획하신 분들은 시간적 여유를 두고 오셔야겠습니다. 
투표소장은 인천공항 3층 출국장 F구역 체크 카운터 인근에 위치해 있습니다.
오늘과 내일 오전 6시부터 오후 6시까지 열립니다. 
여행일정 때문에 선거일 투표가 불가능한 분들은 출국 전 이곳에서 편리하게 투표 하시면 되겠습니다.
한편 오늘과 내일 비예보 나와있습니다.
모두 밤사이 약간 내리다 그치는 비라 낮시간대 활동하는데에 큰 지장은 없겠습니다. 
일단 오늘 밤부터 내일 새벽사이에는 남부지방에 오겠고 내일 밤에는 전국에 오다가 모레 새벽사이 그칩니다.
양은 대부분 5mm 내외로 적습니다. 
더위는 오늘도 서울 최고 27도로 계속되다가 주말부터 누그러지겠고요,
대통령선거일인 다음주 화요일에는 남부와 제주에 종일 비가 내릴 것으로 예상됩니다.
비예보가 있습니다만 강수량도 적고 시간대도 대부분 밤이니까요.
꼭 소중한 한표 행사하시기 바랍니다.
지금까지 인천공항 사전투표소에서 전해드렸습니다.
연합뉴스TV : 02-398-4441(기사문의) 4409(제보), 카톡/라인 jebo23
▣ 연합뉴스TV 유튜브 채널 구독
https://goo.gl/VuCJMi
▣ 대한민국 뉴스의 시작 연합뉴스TV / Yonhap News TV
http://www.yonhapnewstv.co.kr/</t>
  </si>
  <si>
    <t>[1회] 왕좌를 차지할 남자들의 게임! '탕.수.육!'
▶ 지금 ′프로듀스101 시즌2′ 엠넷닷컴과 티몬에서 당신의 소년에게 투표하세요!
당신의 한표가 소년들의 운명을 결정합니다! 
- Mnet : http://onair.mnet.com/produce101
국민이 직접 프로듀싱하는 국민 보이그룹 육성 프로젝트 
＜프로듀스101 시즌2＞ 
매주 금요일 밤 11시 본/방/사/수 
'국민 프로듀서님! 잘 부탁드립니다!'
PRODUCE101 Season2 
Every Fri 11PM (KST) 
-</t>
  </si>
  <si>
    <t>박 대통령 "한표 행사해 일하는 20대 국회 만들어달라"
[앵커] 
박근혜 대통령이 제20대 국회의원 선거를 하루 앞두고 국무회의를 주재한 자리에서 대국민 메시지를 내놓았습니다. 
진정 국민을 섬기고 나라를 위해 일하는 20대 국회를 만들어달라며 소중한 한 표를 행사할 것을 호소했는데요. 
청와대 취재기자 연결합니다. 
김혜영 기자. 
[기자]
네. 박근혜 대통령이 경제·안보 위기 상황을 타개하기 위한 새로운 국회가 만들어져야 한다며 국민들의 투표 참여를 독려했습니다.  
박 대통령은 북한 핵문제·경제여건 악화 등을 극복하기 위해서는 "민생 안정과 경제활성화에 매진하는 새로운 국회가 탄생해야만 한다"며 이같이 강조했습니다.
그러면서 "나라의 운명은 결국 국민이 정한다는 마음으로 빠짐없이 소중한 한 표를 행사해서 진정으로 국민을 섬기고 나라를 위해 일하는 20대 국회를 만들어주실 것을 당부드린다"고 말했습니다.
박 대통령은 경제활성화 입법이 지연된 19대 국회에 대한 아쉬움을 드러내며 20대 국회를 향한 기대감도 피력했는데요. 
박 대통령은 '민심이 곧 천심'이라고 하는 국회가 민심을 잘 헤아리고 성숙된 모습으로 발전하기를 기대한다고 말했습니다.
아울러 "진정으로 국민들을 위해 몸과 마음을 던질 수 있는 진정한 민의의 국회가 되기를 바란다"고 밝혔습니다.
19대 국회에 대해서는 경제활성화 입법 지연으로 손실을 일으켰을 뿐 아니라 국민과 기업의 가슴을 미어지게 하고 국민의 민생구하기 입법촉구 서명운동을 외면한 주체로 규정했습니다. 
박 대통령은 "여기서 무너지면 그 결과는 고스란히 국민이 져야하고 국가의 빚은 점점 늘어나게 돼 결국 세금으로 메워야 한다"고 언급했는데요.
"막중한 책임감으로 마음과 몸이 무겁고 잠을 이루지 못하는 날이 점점 많아졌다"고 토로하며 국무위원들의 더 큰 사명감을 당부하기도 했습니다.
사실상 19대 국회를 심판하고 투표를 독려하는 메시지를 발신한 것은 보수층 유권자들의 투표 참여가 저조할 것으로 예상되는 상황인 만큼 보수층의 막판 결집을 호소하는 의미가 담긴 것 아니냐는 분석이 나옵니다.
지금까지 청와대에서 전해드렸습니다. 
연합뉴스TV : 02-398-4409(제보) 4441(기사문의), 카톡/라인 jebo23
(끝)</t>
  </si>
  <si>
    <t>오는 6월 13일에 제7회 전국동시지방선거가 실시됩니다.
후보자들은 선거 전 날인 12일까지 선거운동을 하며 유권자들에게 지지를 호소하게 됩니다.
소중한 나의 한 표로 지역 일꾼을 뽑는 지방선거, 투표 방법은 어떻게 될까요?
광역단체장, 기초단체장, 교육감 등 7개 선거가 동시에 실시되어 총 7장의 투표용지를 받게 됩니다. (제주도의 경우 5장, 세종시의 경우 4장)
대통령선거, 국회의원선거와 달리 재외투표 및 선상투표는 실시하지 않습니다. 
투표는 6월 13일 오전 6시부터 오후 6시까지 진행되며, 이에 앞서 사전투표는 6월 8일부터 이틀동안 오전 6시부터 오후 6시까지 진행됩니다.
전국에 설치된 사전투표소에서 별도의 신고 없이 신분증만 있으면 어디서나 투표가 가능합니다.
오늘 그리고 내일을 위한 소중한 한표를 꼭 행사하시길 바랍니다.
박동욱 기자 fufus@ / 편집 이슬기
기사 원문: http://www.dt.co.kr/contents.html?article_no=2018060102109965035001</t>
  </si>
  <si>
    <t>Grace Yoo 에게 한표를 투표합시다</t>
  </si>
  <si>
    <t>바쁜 고등학생 그녀들의 일상! 
응급실떡볶이 당신이라는 누구에게 한표를?
스타일러 속에 들어간 옒
고등학교 댄스부 춤연습
귀걸이 만들기
연기는 다음생에...</t>
  </si>
  <si>
    <t>세상 씬~나는 트로트로 꽉 채운 ‘나트가’의 흥폭발 무대들이 펼쳐진다! 
“요즘 대세는 나야 나~” 해피바이러스 설하윤의 흥! 끼! 뽕삘! 충만한 무대!
＜나.트.가＞에 마이클 잭슨이 나타났다?! 눈물 없이 볼 수 없는 김용임의 도전기
트로트 트로트는 즐거워!
'나는 트로트 가수다' 매주 수요일 밤 10시 방송 ♪
#나는트로트가수다 #박서진 #나트가 #트로트 #트로트가수</t>
  </si>
  <si>
    <t>[날씨] 투표하기 좋은 맑은 날씨…여행 전 소중한 한표
[앵커]
사전투표날인 오늘 전국이 맑은 가운데 날씨로 인한 불편은 없겠습니다.
인천공항에도 여행 전 한 표를 행사하기 위해 북적이고 있다고 하는데요.
현장에 나가 있는 기상캐스터 연결해서 알아보도록 하겠습니다.
한유진 캐스터.
[캐스터]
인천공항 제1여객터미널 앞에 나와 있습니다.
금요일이기는 합니다만 그래도 연휴가 끼어 있지는 않아서 그런지 공항은 조금 한산한 모습을 볼 수가 있는데요.
여행을 한다는 설렘과 투표를 한다는 뿌듯함까지 더해진다면 조금 더 특별한 여행이 되지 않을까 싶습니다.
인천공항 사전투표소장은 제1여객터미널 3층 F카운터와 제2터미널 3층 C카운터 앞에 위치해 있습니다.
오전에 비해 여행객들이 출국을 한 상태라 지금은 줄이 길지는 않습니다.
출국 전 인천공항 사전투표장에 오신다면 여유 있게 투표를 하실 수가 있을 것 같습니다.
간혹 기다리시는 분들 중 주민등록증을 갖고 오지 않으신 분들도 보이는데요.
주민등록증 외에도 여권이나 운전면허증 등 사용 가능한 신분증만 있다면 투표할 수 있습니다.
한편 사전투표기간인 오늘과 내일 전국이 맑은 가운데 역시나 평년 수준을 웃도는 날씨가 이어지겠습니다.
영남지방에서는 사흘째 폭염주의보가 발효 중인데요.
사전투표가 끝난 토요일 밤부터 열기를 식혀줄 비 소식이 들어 있습니다.
비는 토요일 밤 서해안과 제주도부터 내리기 시작해 일요일에는 전국으로 확대되겠고요.
비가 내리면서 더위도 한풀 꺾이겠습니다.
사전투표는 전국 곳곳의 투표소장에서 오전 6시부터 오후 6시까지 하실 수가 있는데요.
선거 당일에 어려우신 분들이라면 꼭 미리 소중한 한 표를 행사하시기 바랍니다.
지금까지 인천공항에서 전해 드렸습니다.
(한유진 기상캐스터)
연합뉴스TV 기사문의 및 제보 : 카톡/라인 jebo23
▣ 연합뉴스TV 유튜브 채널 구독
https://goo.gl/VuCJMi
▣ 대한민국 뉴스의 시작 연합뉴스TV / Yonhap News TV
http://www.yonhapnewstv.co.kr/</t>
  </si>
  <si>
    <t>인천공항 사전투표소 '인산인해'…출국전 소중한 한표
[앵커]
인천국제공항 사전투표소 상황도 알아보겠습니다. 
황금연휴를 맞아 출국하는 분들이 많아서 그런지 투표소에 긴 줄이 늘어서 있다고 하는데요, 
김도연 캐스터, 그 곳 분위기는 어떤가요.
[캐스터]
네. 제 뒤로 길게 늘어선 줄 보이시죠,
지금 이곳에는 이렇게나 많은 시민들이 여행을 떠나기 전 잠깐의 시간을 내서 소중한 한표를 행사하기 위해 투표소장을 찾았습니다.
오늘 꼭 투표를 하기 위해서 비행기 시간보다 무려 네 시간이나 일찍 공항을 찾았다는 시민도 만나볼 수 있었는데요. 
줄이 정말 긴데도 불구하고 여행의 설레임과 함께인지 밝은 표정으로 투표하기를 기다리고 있습니다.
투표소장은 인천공항 3층 출국장 F구역 체크 카운터 인근에 위치해 있는데요.
투표소 공간 약 마흔 평에 투표용지발급기 10대, 기표소는 12곳이 설치돼 있습니다만 예상보다 많은 유권자들이 몰리고 있어 긴 줄이 늘어서 있는 상황입니다.
인천공항에서 사전투표 계획하신 분들은 시간적 여유를 두고 오셔야 할 것 같습니다.
간혹 기다리시는 분들 중 주민등록증을 갖고 오지 않아 당황 하시는 분도 보입니다.
주민등록증 외에도 여권이나 운전면허증 등 사용가능한 신분증만 있다면 투표할 수 있습니다.
사전투표는 오늘과 내일, 오전 6시부터 오후 6시까지 할 수 있습니다.
여행일정 때문에 선거일 투표가 불가능한 분들은 출국 전 이곳에서 편리하게 투표 하시면 되겠습니다.
한편 사전투표 기간이죠. 
오늘과 내일 비예보 나와있습니다.
모두 밤사이 약간 내리다 그치는 비에다가 양도 5mm 내외로 적어서 오전, 오후 시간대 사전 투표하는데 큰 지장은 없겠습니다.
이후 주말에는 전국이 맑겠고요.
대통령 선거일인 다음 주 화요일에는 남부 지방 곳곳에 비가 내릴 것으로 전망되고 있습니다.
오늘 내일 비예보가 있습니다만 강수량도 적고 시간대도 대부분 밤이니까요,
꼭 소중한 한표 행사하시기 바랍니다.
지금까지 인천공항 사전투표소에서 연합뉴스TV 김도연입니다.
연합뉴스TV : 02-398-4441(기사문의) 4409(제보), 카톡/라인 jebo23
▣ 연합뉴스TV 유튜브 채널 구독
https://goo.gl/VuCJMi
▣ 대한민국 뉴스의 시작 연합뉴스TV / Yonhap News TV
http://www.yonhapnewstv.co.kr/</t>
  </si>
  <si>
    <t>4월 10일 오전 서울시 마포구 합정동주민센터에서 ’21대 국회의원선거’ 사전투표 첫날 그룹 CIX(씨아이엑스) BX, 승훈, 배진영, 용희, 현석이 한표를 행사하기 위해 투표장에 입장하고 있다.
#CIX #씨아이엑스 #사전투표 #BX #승훈 #배진영 #용희 #현석
CIX, 씨아이엑스, 사전투표, BX, 승훈, 배진영, 용희, 현석</t>
  </si>
  <si>
    <t>우리나라의 정체성을 정하는 마지막 전쟁이 될 수도있는 4.15 총선!!
성경을 100%믿는 우리 기독교인은 이 나라 대한민국의 부르심을 지킬수있는 정당을 뽑아야합니다!
이번 총선은 보수 진보의 싸움이 아닌 교회와 사탄의 영적 전쟁입니다!
대한민국은 공산화 위기에 놓여있습니다. 경제, 안보, 문화, 교육등 여러분야가 무너졌습니다.
이번 선거로 더이상 교회가 세워지지 못할수도 있습니다.
정말 중요하고 소중한 한표를 잘 선택해서 자유대한민국을 지켜야합니다!
#훈튜브 #크리스천 #총선</t>
  </si>
  <si>
    <t>4월 10일 오후 서울시 성동구 성수동2가 제3사전투표소에서 ’21대 국회의원선거’ 사전투표 첫날 가수 '유선호'가 소중한 한표를 행사하기 위해 투표장에 입장하고 있다.
#유선호 #사전투표 
유선호,  사전투표</t>
  </si>
  <si>
    <t>오늘은 시트콤 "프렌즈"에 등장한 카메오 TOP10에 대해 알아보겠습니다
▶ 좋아요와 구독해주세요^^  https://goo.gl/D8VYpJ
▶ 한국 정식 와치모조 채널인 WatchMojo Korea입니다!
10위 벤 스틸러
로스와 레이첼이 헤어진 후 레이첼은 조이의 공연에 토미를 데려옵니다. 겉으로 보기에 토미는 지극히 평범한데요. 하지만 토미는 로스 앞에서만 미치광이로 돌변합니다. 결국 토미는 괜한 오리한테 화를 내다가 모두에게 실체가 탄로납니다. 벤 스틸러는 원래 웃긴 연기로 유명합니다. 프렌즈에서 보여준 스틸러 특유의 조울증 연기는 너무 웃기죠. 스틸러만큼 실감나게 소리를 잘 지르는 배우는 또 없을 것 같습니다.
9위 줄리아 로버츠
프렌즈는 시즌 2 방영 당시에 이미 대박을 치고 있었습니다. 에피소드 1개에서만 카메오가 한명도 아니고 무려 6명이 등장합니다. 그리고 5천만명 이상이 시청을 했죠. 브룩 쉴즈와 장 끌로드 반담도 카메오로 출연해 웃음을 선사했는데요. 또 크리스 아이작, 프레드 윌러드, 댄 카스텔라네타까지… 하지만 우리의 선택은 줄리아 로버츠입니다. 프렌즈에서 줄리아는 챈들러가 과거에 알았던 수지역할을 맡아 챈들러의 현재에 나타납니다. 연기할 당시 로버츠는 챈들러역의 매튜 페리와 사귀고 있었습니다. 그래서 그런지 둘은 케미가 잘 맞았죠.
8위 캐서린 터너
챈들러는 복잡한 과거가 있는데요. 아버지가 수영장을 관리하던 남자와 바람을 펴 부모님이 이혼을 했죠. 챈들러의 아버지역으로 캐스팅된 캐서린 터너는 신의 한 수였습니다. 극 중 챈들러의 아버지는 게이로 트랜스 젠더였는데요. 캐서린은 농염한 목소리로 이 역할을 연기합니다. 챈들러도 아버지를 닮아 목소리가 좋네요. 극 중 캐서린의 예명은 헬레나 핸드바스킷이고 공연 이름은 ‘Viva Las Gay-gas’이죠. 매튜는 여전히 캐서린을 아버지라고 부른다고 하네요.
7위 알렉 볼드윈
매서피쿼편에서 실제로 매서피쿼 출신인 알렉 볼드윈이 출연합니다. 피비의 남자친구 파커역할을 연기했죠. 극 중 파커는 매사에 긍정적인 캐릭터인데 이게 너무 지나치다 보니 밉상입니다. 알렉이 SNL에 처음 출연했을 때 대담한 코믹 연기를 보여줬는데요. 또한 알렉의 대사 타이밍은 완벽합니다. 순수한 아이들이 솔직한 것처럼 알렉도 하고싶은 말은 다합니다. 마치 항우울제를 먹고 디즈니랜드에서 노는 산타클로스처럼 말이죠. 알렉 머리에는 사진기도 있죠.
6위 수잔 서랜든
수잔 서랜든은 뺨을 찰지게 때리고 얼굴에 술을 잘 붓죠. 프렌즈에서 수잔은 드라마 “우리 생애 나날들”의 제시카 역할을 맡은 세실리아 먼로로 나옵니다. 극 중 제시카가 죽고 조이가 맡은 배역인 혼수상태의 드레이크가 제시카의 뇌를 이식 받습니다. 그리고 깨어나죠. 이로 인해 배역이 없어진 세실리아는 조이에게 제시카 캐릭터의특징을 알려주며 연기 코치를 해줍니다. 수잔은 이 역할로 에미상 후보에 오르게 됩니다.
5위 게리 올드만
누군가 나에게 침을 뱉는다면 이왕이면 유명한 사람인게 낫겠죠. 극 중 조이는 연기력이 부족한 캐릭터인데요. 그래도 조이는 상대 배우와 호흡을 잘 맞추는 모습을 보여줍니다. 조이와 최고의 호흡을 보여준 배우는 셰익스피어 배우 리차드, 바로 게리 올드만입니다. 극 중에서 리차드는 조이에게 좋은 배우의 스킬을 전수해주죠. 게리와 매튜의 케미는 “로스트 인 스페이스”보다 프렌즈에서 더 빛을 발했습니다. 게리는 에미상 후보에 올랐죠. 오스카상은 아니더라도 이게 어디에요 적어도 게리는 유머감각이 뛰어납니다. 
4위 크리스티나 애플게이트
시즌 6에서 레이첼의 막내 여동생 질이 등장했는데요. 이때까지만 해도 다른 여동생의 출연은 생각도 못했습니다. 잘못 생각했네요. 크리스티나 애플게이트가 연기한 레이첼의 여동생 에이미는 지나치게 솔직합니다. 또한 에린 브로코비치라는 가명을 쓰죠. 에이미역으로 리즈 위더스푼의 캐스팅이 실패하자 작가는 시트콤 배우 크리스티나를 섭외합니다. 밉상 에이미를 인상적으로 연기한 크리스티나는 프라임타임 에미상을 받았습니다.
3위 대니 드비토
스트리퍼하면 떠오르는 사람이 있으세요? 혹시 대니 드비토? 문 넘어로 조금은 얼빠진 바리톤 목소리를 듣는 순간 모두 누군지 눈치챘을 겁니다! 프렌즈에는 역대급 배우들이 출연했는데요. 그 중에서도 대니 드비토의 존재감과 퍼포먼스는 굉장했습니다. 대니의 그루브는 살아있네요. 옷을 찟어 가슴털도 보여줍니다. 피비가 스트리퍼를 원해서 좋은 구경 했네요. 이제 노래 “Tainted Love”만 들으면 대니가 생각날 것 같아요.
2위 브루스 윌리스
드디어 프렌즈에 영화 “다이하드”의 주인공 존 맥클레인이 출연했습니다. 여기서는 거칠고 감정 변화가 심한 상남자를 연기했죠. 느닷없이 치킨 보이로 변신한 것처럼 말이죠. 브루스는 매튜와 내기를 하는데요. 영화 “나인야드”가 흥행에 성공하지 못할 거라고 했죠. 그러나 영화는 대박이 터졌고 브루스는 프렌즈 출연료를 기부했습니다. 브루스는 에미상으로 만족해야겠네요. 에미상도 꽤 괜찮으니까요.
1위 브래드 피트
이번 순위에서 1위는 방청객들의 환호만 들어도 알 수 있죠. 브래드 피트는 로스의 고등학교 뚱뚱보 친구 윌로 나옵니다. 윌은 ‘레이첼 그린이 싫어’ 클럽의 공동 창립자이자 레이첼에 관한 거짓 소문을 퍼뜨렸죠. 원래 브래드는 자신이 출연한 영화 “스파이 게임”을 홍보하기 위해 프렌즈에 출였는데요. 당시 아내였던 제니퍼와의 케미가 더 화제가 되었습니다. 브래드의 연기는 에미 후보에 오를 만큼 인상적있습니다. 브래드가 과거 뚱보 윌의 모습을 재연했으면 더 좋았을 것 같습니다. 피비의 대사에 한표를 던지고 싶네요.</t>
  </si>
  <si>
    <t>오늘한표주세요</t>
  </si>
  <si>
    <t>[목포MBC 뉴스데스크]
 4.15국회의원 총선거에서 
가장 달라진 점 가운데 하나는 투표연령이 
만 18세까지 낮아졌다는 점입니다.
 고등학교 재학 중인 학생들까지 
한 표를 행사할 수 있다는 것인데, 
전라남도 교육청이 학내 선거교육을 
강화하기로 했습니다.
 김 윤 기자가 보도합니다.</t>
  </si>
  <si>
    <t>패널 : 박정훈 경남공공정책연구원장 / 안일규 부산경남미래정책 사무처장
경남지역 이슈를 심층분석하는 시간, 헬로 이슈토큽니다.
오늘은 경남의 총선 격전지 분석 마지막 시간으로
김해시을 선거구를 분석해 볼텐데요,
김해을 선거구는 김해지역 중 
장유와 주촌, 내외동을 중심으로 
대단위 아파트 단지가 밀집해 있어 
젊은층 유권자가 많은 선거구이기도 합니다. 
최근 총선에서는 진보 정당이 강세를 보였습니다만, 
이번 총선은 어떤 흐름으로 전개되고 있는지 판세 분석 해보겠습니다. 
오늘 함께 할 전문가 두분 소개합니다. 
박정훈 경남공공정책연구원장,
안일규 부산경남미래정책 사무처장, 반갑습니다. 
1. 오늘까지 이번 총선에서 경남의 격전지 다섯곳을 살펴봤습니다.
창원시성산구, 마산시합포구와 회원구, 양산시을, 창원시진해구였는데요,
김해시을 선거구가 이번 경남 총선에서 
격전지라고 불리는 이유는 무엇이라 분석합니까?
1-1. 안일규 처장은 현재 김해시을 선거구에 거주하고 있습니다.
격전지라 보이는 분석에 동의하십니까?
2. 안일규 처장은 현재 김해시을 선거구에 거주하고 있는 해당 유권자죠?
직업상 더욱더 면밀히 후보를 살펴봤을 것 같습니다. 
이번 총선에 김해시을 주요 출마자 면면을 짚어주시죠. 
2-1. 박정훈 원장은 정책 전문가입니다.
이번 후보자들의 공약을 누구보다 유심히 살폈을 것이라 생각되는데,
이번 김해시을 지역구에서 쟁점이 될만한,
표심을 결정할만한, 주요 정책, 무엇이라고 생각하십니까?
3. 그렇다면, 이것이 여론조사에서는 반영이 되었을지 궁금합니다.
경남 각 선거구별로 투표일을 앞두고 여론조사 결과가 상당히 요동치는 분위기인데요,
김해시을 선거구는 어떻습니까?
4. 현재 선거관련 방송법상, 4월 9일 0시를 기해 
이후 발표되는 여론조사는 방송에서 인용보도가 되지 않습니다.
투표일이 다가올수록 여론조사 결과가 가져다줄 여러 영향때문인데,
현재 김해시을 선거구는 무당층의 변동이 그리 없다,
유지될것이라 판단하는 건 무리일까요?
5. 유권자의 현명한 해석 필요한 부분, 꼭 염두에 두시길 부탁드립니다. 
자, 다음으로는, 이번 김해시을 선거구의 후보자간 선거 쟁점 볼까요?
가장 중요한 내용이, 장유소각장 증설입니다. 
후보간 어떤 차이, 공통점을 보이고 있습니까?
6. 동남권 관문공항은 결국 21대 국회까지 갖고올 수밖에 없게 되었고, 그래서 예견된 후보들간 쟁점이었습니다.
후보들간 정책의 차이에 의견을 보태주신다면요?
7. 후보들간 정책에 대한 근거가 확실하기 때문에,
누구는 맞고 누구는 틀렸다고 할 수 없습니다.
더군다나 거대양당 후보가 초박빙의 지지율을 보이는 가운데
막판 선거 운동이 치열할 것 같은데요,
기대하는 선거 방향이 있다면요?
7-1. 반대로 우려할 점은 아무래도 흑색선전이나 상호비방전이 아닐까합니다.
제언이 필요한 시점이라 보입니다. 
오늘은 
박정훈 경남공공정책연구원장,
안일규 부산경남미래정책 사무처장과 함께,
이번 경남의 이번 총선 격전지 
김해시을 선거구를 분석해봤습니다. 
현재 초박빙 구도인만큼
앞으로 남은 기간
더욱 치열한 경쟁이 이어질 전망인데요,
마지막까지 관심 놓지 마시고
유권자 여러분의 현명한 선택에 참고하시기 바랍니다.
총선전 헬로 이슈토크는 오늘로써 마무리합니다.
코로나19 확산을 막기 위한 
사회적 거리 유지하시되,
소중한 한표 꼭 행사하길 바랍니다.
시청해주신 여러분, 감사합니다.</t>
  </si>
  <si>
    <t>후보 아들ㆍ딸도 뛴다…'효도전쟁'도 후끈
[앵커] 
2주 앞으로 다가온 대선에서 후보들 못지 않게 선거운동에 열심인 사람들이 있습니다. 
바로 후보 자녀들인데요.
부모의 당선을 위해 뛰는 아들·딸들의 '효도열전', 홍제성 기자가 보도합니다. 
[기자]
대선일이 다가올수록, 후보 아들·딸들의 발걸음도 빨라지고 있습니다.
부모와 함께, 또는 따로 유세현장을 다니며 유권자들의 지지를 호소하기 위해섭니다.
이 가운데 범보수 후보 자녀의 공개 행보가 두드러집니다.
바른정당 유승민 후보 딸인 유담씨는 연예인급 외모로 가는 곳마다 카메라 세례를 받고 있습니다.
틈틈이 아버지를 도운 데 이어 지난 주말엔 대구 유세 현장에서 유권자들을 직접 만났습니다.
[유승민 / 바른정당 후보] "제 딸내미입니다. 유담입니다."
자유한국당 홍준표 후보 아들 홍정석씨는 경남 창원에서 아버지 선거운동을 돕는 모습이 포착돼 화제를 모았습니다.
홍씨는 아버지가 '스트롱맨' 이미지가 강하지만 집에서는 자상한 분이라고 강조하며 한표를 호소했습니다.
국민의당 안철수 후보 딸 안설희씨는 아버지의 선거운동을 조용히 돕는 것으로 알려졌습니다.
부산 마라톤대회에서 어머니 김미경 교수와 함께 달리는 모습이 카메라에 포착되기도 했습니다.
더불어민주당 문재인 후보 자녀들은 공개 지원에는 나서지 않는 모습입니다.
대신 민주당 경선에서 경쟁했던 안희정 충남지사의 아들 안정균씨가 '청년유세단'에 합류해 든든한 우군이 되고 있습니다.
정의당 심상정 후보 아들 이우균씨는 부모와 함께 가족 일상을 담은 영상에 출연해 눈길을 끌었습니다.
연합뉴스TV 홍제성입니다.
연합뉴스TV : 02-398-4441(기사문의) 4409(제보), 카톡/라인 jebo23
▣ 연합뉴스TV 유튜브 채널 구독
https://goo.gl/VuCJMi
▣ 대한민국 뉴스의 시작 연합뉴스TV / Yonhap News TV
http://www.yonhapnewstv.co.kr/</t>
  </si>
  <si>
    <t>[좀비덤 공익캠페인 1탄 | 투표합시다]
▶좀비덤과 함께하는 선거송! 투표합시다!
내가 만드는 대한민국 투표로 시작됩니다!
흥겨운 좀비덤 선거송 듣고 우리모두 투표소로~
정책과 공약 꼼꼼히 챙기고
신분증과 마스크 챙겨서 
소중한 한표 당당한 주권 행사합시다
2020년 4월 15일 수요일 제21대 국회의원 선거 
https://www.nec.go.kr/vt/main.do
사전투표: 4월10일(금)∼4월 11일(토) 오전 6시~오후6시
선거일: 4월 15일(수) 오전 6시~오후 6시 
*Special Thanks To. 쏘울크리에이티브(SoulCreative)
#좀비덤 #선거송 #투표합시다 #선거 #415총선 #국회의원선거 #선관위 #중앙선거관리위원회 #한표 #zombie #zombiedumb #election #animation
▶좀비덤 줄거리
우여곡절 끝에 인간 소녀 하나와 친구가 된 좀비덤들. 
이들의 평화로운 생활에 새로운 강적이 뛰어든다. 
좀비덤들과 하나를 내쫓고 문스트리트를 차지하려는 좀보이즈 3인방이다. 
수시로 문스트리트에 쳐들어와 좀비덤들을 잡아가려 하는 좀보이즈! 
이들의 침입으로부터 살아남아 문스트리트, 그리고 하나를 지켜야 하는 바보 좀비 좀비덤들의 
아웅다웅 좌충우돌 슬랩스틱 코미디, 적으로 만나 친구가 되어가는 우정의 대서사시가 다시 한 번 시작된다!
좀비덤 시즌2를 좀비덤 유튜브 채널에서 만나요!
매일매일 업로드되는 좀비덤의 새로운 영상들을 제일 먼저 만나고 싶다면 '구독'버튼을 눌러주세요!
--------------------------------------------------------------------------------------------
▶ 구독하기
https://bit.ly/2DYRQ5S
▶ 좀비덤 인스타그램
https://www.Instagram.com/zombiedumb/
▶ 좀비덤 페이스북
https://www.facebook.com/zombiedumb/
--------------------------------------------------------------------------------------------</t>
  </si>
  <si>
    <t>어제 마감된 21대 국회의원 선거 사전투표율이 역대 최대인 26.7%를 기록했습니다.
코로나19 사태 속에서도 확인된 뜨거운 투표 열기가 본투표까지 이어질지, 선거 결과에는 어떤 영향을 끼칠지 주목됩니다. 
https://imnews.imbc.com/replay/2020/nwtoday/article/5722647_32531.html
#총선 #사전투표 #국회의원</t>
  </si>
  <si>
    <t>안녕하세요. 더불어민주당 충주시선거구 국회의원 후보, '김경욱' 입니다.
이제 선거가 3일 앞으로 다가왔습니다. 어제 그제 5만명이 넘는 충주시민들께서 사전 투표를 해 주셨습니다.
너무도 감사한 마음입니다. 4.15에는 18만 유권자 모두가 소중한 한표를 행사해 주시기를 바랍니다.
어제는 새벽 인력시장을 시작으로 살미, 수안보, 대소원, 호암동 유세, 
교현동, 호암동 상가방문, 늦은밤 법원사거리 인사까지 
하루종일 발로 뛰는 하루를 보냈습니다.
시민들 면면을 뵈면서 변화에 대한 열망을 온몸으로 느낄 수 있었습니다.
교통망 혁신을 통해 충주 도약의 기틀이 만들어지고,
원도심이 확실히 되살아나며, 
충주가 문화, 역사, 관광의 중심지이자, 안전하고 살기좋은 도시로 거듭나도록, 
제 모든 것을 바칠 각오입니다.
오늘도 열심히 뛰겠습니다. 감사합니다.
'김경욱' 올림
=======================
충주를 바꾸는 새로운 힘!
충주를 바꿀 수 있는 확실한 힘!
진짜 능력 '김경욱'
(전)국토교통부 제2차관
21대 국회의원선거 '충주시' 선거구
더불어민주당 후보 “김 경 욱”
=======================
'김경욱' 선거 사무소 위치 - 충북 충주시 탄금대로 39, 2층 (삼원로터리, 세일빌딩 2층)
김경욱 홈페이지 http://김경욱.com/
#국토부차관, #국토부전차관, #김경욱국토부차관, #국토부제2차관, #김경욱, #도시재생, #충주발전, #충주대기업, #충주시, #충주, #충주김경욱, #충주국회의원선거, #충주국회의원후보, #국회의원후보김경욱, #김경욱국회의원후보,
=======================</t>
  </si>
  <si>
    <t>01.21.2020 월요일
 [3월 3일은 투표일..”한인 한표가 당락 좌우”]
힘 있는 한인사회를 만들기 위해 하나 된 지지가 필요한 때라는 목소리도 어느 때보다 커지고 있습니다.
취재: 김민우 기자
진행: 하성욱 보도국장
#투표참여 #유권자등록 #한인정치력 #3월3일선거</t>
  </si>
  <si>
    <t>사상 첫 대선 사전투표 마감…나들이객도 '소중한 한표'
[앵커]
사전 투표율이 역대 최고 기록을 세운 가운데 서울역과 인천공항 등에 설치된 투표소에도 긴 줄이 이어졌습니다. 
나들이길을 나서면서도 투표를 잊지 않는 시민들이 많았습니다. 
현장에 신새롬 기자 나가있습니다. 
신새롬 기자.
[기사]
네, 저는 서울역에 대합실에 마련된 사전투표소에 나와 있습니다. 
조금 전인 6시, 이틀에 걸쳐 진행된 이번 19대 대선의 사전투표가 마감됐습니다. 
제 뒤로는 6시가 되기 전 투표용지를 받아든 시민들이 소중한 한표를 행사하는 모습을 볼 수 있는데요.
오전부터 시작된 투표 열기는 오후에도 이어져 많은 시민들이 이곳 투표소를 찾아 길게 줄을 지어 기다렸습니다.  
중앙선관위에 따르면 사전 투표한 유권자는 1천만명을 넘겨 국민 5명 중 1명이 선거일 이전에 투표를 마쳤습니다.
현장에서도 투표율만큼 투표에 대한 관심과 뜨거운 열정을 느낄 수 있었습니다. 
열차시간을 코 앞에 두고도 투표소를 찾은 시민도 있었는데요. 
긴 줄에도 모두 차분하게 차례를 지키며 투표를 하는 모습을 볼 수 있었습니다.
이제 잠시 후부터 이곳 사전투표소에서는 관외투표자들의 투표함을 개봉해 분류하는 작업이 시작될 예정입니다. 
어제 하루동안 이곳 서울역 3층에 마련된 사전 투표소를 찾은 유권자들은 7천7백명이 넘었습니다.
대통령 선거 사상 처음 치러지는 사전투표인데다, 투표 절차도 간편했기 때문인데요.
인천국제공항 이용객들도 어제 하루 8천5백여 명이 투표한 것에 이어 오늘은 오후 4시를 기준으로 8천6백여명이 투표를 마쳐 어제의 기록을 넘어섰습니다.
서울역 사전투표소에서 연합뉴스TV 신새롬입니다. 
연합뉴스TV : 02-398-4441(기사문의) 4409(제보), 카톡/라인 jebo23
▣ 연합뉴스TV 유튜브 채널 구독
https://goo.gl/VuCJMi
▣ 대한민국 뉴스의 시작 연합뉴스TV / Yonhap News TV
http://www.yonhapnewstv.co.kr/</t>
  </si>
  <si>
    <t>#4월총선#일잘하는민주당#패트선180석</t>
  </si>
  <si>
    <t>그 어느 때보다 뜨거웠던 제18대 대통령선거가 치러졌습니다. 손에 다 꼽기도 어려울만큼 많은 스타들이 투표 인증샷을 공개하거나 투표소에서의 모습이 포착돼 눈길을 끌었는데요. 대통령 선거에 나선 스타들의 모습은 어땠을까요? 지금 바로 공개할게요~
12월 19일 18대 대통령선거가 치러졌습니다. 높았던 투표율만큼이나 많은 스타들의 투표하는 모습이 공개돼 눈길을 끌었는데요.
색시~한 투표패션 대결을 예고했던 엄정화와 이효리는 그 예고만큼이나 눈에 띄는 투표패션을 선보였습니다.
오전 8시경 자택 인근의 투표소를 찾은 이효리는 골드프린트가 들어간 블랙 레깅스에 블랙코트를 매치한 투표패션으로 시선을 사로잡았는데요. 여기에 블랙선글라스와 붉은 립스틱으로 포인트를 줘 '색시한 투표패션'을 완성했습니다.
[현장음: 이효리]
정화언니가 포기해가지고 서로 예쁘게 입자고 통화했어요. 원래 색시 대결을 하자고 했는데 언니가 너무 부담스럽다며 그냥 예쁘게 입자고 그러시더라고요.
색시 대결보다는 그냥 예쁘게 입고 투표소를 찾았다는 이효리는 투표를 마친 벅찬 소감을 전했는데요.
[인터뷰: 이효리]
Q) 지금 기분은?
A) 되게 가슴 벅차고요. 제 손으로 나라를 위해서 뭔가 한 표할 수 있다는 게 뭔가 굉장히 기쁜 거 같아요.
선거일 전부터 투표 독려에 힘썼던 이효리는 마지막까지 투표의 중요성을 알렸습니다.
[현장음: 이효리]
저도 아침 일찍 와서 투표를 했는데요. 여러분 투표하지 않는 사람은 불평할 자격도 없습니다. 그렇죠? 자기 나라의 자기 주인은 자기 손으로 뽑는 것만이 진정한 민주주의 국가의 시민이 아닌가 싶습니다. 여러분 투표합시다!
이효리의 투표 인증샷이 공개되고, 많은 이들의 관심이 자연스레 엄정화에게로 옮겨졌는데요. 오전 11시경 인근 투표소를 찾은 엄정화는 모던한 느낌의 블랙코트와 모자로 심플하면서도 단정한 투표패션을 선보였습니다.
투표를 마친 엄정화는 SNS를 통해 "투표 완료. 부부들이 손잡고 투표하시는 모습. 너무 행복해보여요~ 색시. 언제나 될 수 있을까나~ 그나저나 이효리 완승!!!"이라는 글을 남겨 색시 패션 대결의 승리는 이효리가 차지했음을 알 수 있었는데요.
패션대결로 이목을 집중시킨 이효리와 엄정화는 물론, 좀처럼 그 모습을 드러내지 않는 스타들도 투표소에서 목격됐습니다.
온 가족이 함께 투표소를 찾은 이영애는 브라운컬러의 패딩코트 차림이었는데요. 추운날씨에도 불구하고 투표소에는 이미 많은 시민들이 투표를 위해 줄을 서 있었습니다.
이영애 부부 역시 자신의 차례를 기다리며 줄을 섰는데요.
[현장음: 이영애]
추운데 고생 많으세요..
[인터뷰: 이영애]
Q) 쌍둥이들은 잘 크고 있나요?
A) 네. 잘 크고 있어요.
[인터뷰: 이영애]
Q) 복귀는 언제쯤?
A) 저도 빨리 뵙고 싶은데 저도 기다리고 있어요. 좋은 작품.
줄을 서 있는 동안 조곤조곤 근황을 전한 이영애. 평소와는 조금 다른 사인을 하고요. 투표용지를 받은 후 소중한 한 표를 행사했습니다.
신비주의의 대명사 심은하 역시 남편과 함께 투표소를 찾았는데요. 투표소 밖으로 길게 늘어선 줄에서 블랙 점퍼차림의 심은하를 만날 수 있었습니다. 심은하는 패딩점퍼의 후드를 쓰고 자신의 차례를 기다리고 있었는데요.
[현장음: 심은하]
감사해요 정말 감사합니다. 많은 분들이 오늘 투표하셨으면 좋겠고 오늘 중요한 날이잖아요. 저희도 좋은 분이 좋은 대통령이 나왔으면 좋겠다는 마음으로 줄서서 기다리고 있고 여러분들도 다 투표하셨으리라 생각하고 어려운 시기에 힘내시고요. 파이팅 하세요. 너무 춥네요.</t>
  </si>
  <si>
    <t>21대 총선 사전투표 첫날인 10일, 전국 3,508개 사전투표소에는 투표를 위해 모여든 시민들로 장사진을 이루며 역대최고 투표율을 기록했습니다. 
중앙선거관리위원회는 10일, 최종 투표율이 12.14%로 집계됐다고 밝혔습니다. 지역별로는 전남이 가장 높았고, 전북, 광주, 세종·강원, 경북, 경남, 충북, 서울 순이었습니다.
2016년 20대 총선 때 사전투표율은 12.2%로 낮은 편이었지만 이번엔 코로나19 사태로, 많은 유권자가 몰릴 것으로 예상되는 15일 선거당일을 피해 사전투표를 하는 유권자가 늘어난 것으로 보입니다. 
10일 오후 서울 서초구 양재2동 사전투표소에는 관내·외 가릴 것  없이 많은 유권자들이 현장을 찾아 소중한 한표를 행사했습니다.
대통령과 국무총리, 여당 대표 등 지도부 인사들도 사전투표에 참여해 유권자들에게 투표를 독려했습니다. 
청와대는 문 대통령이 이날 오전 김정숙 여사와 함께 서울 종로구 삼청동 주민센터에 설치된 사전투표소를 찾아 소중한 한 표를 행사했다고 밝혔습니다. 
정세균 국무총리와 이해찬 더불어민주당 대표를 비롯한 당 지도부 인사들도 이날 사전투표를 마쳤습니다. 다만, 미래통합당 지도부는 15일 당일 투표하는 것으로 전해졌습니다.   
11일까지 이어지는 21대 총선 사전투표는 오전 6시부터 오후 6시까지며 신분증만 지참하면 어느 지역에서나 투표가 가능합니다. 유권자는 비치된 소독제로 손을 소독한 후 일회용 비닐장갑을 착용하고 지역구와 비례대표 기표용지 2장을 받아 기표 후 투표함에 투입하면 됩니다. 타 지역 유권자는 기표 후 봉투에 넣어 봉인한 다음 투표함에 투입하면 됩니다. 
문화저널21 박명섭 기자</t>
  </si>
  <si>
    <t>#찍자우리415 #찍자우리사이로 #찍자 #총선 #선거 #415 #국회 #국회의원 #후보 #소망 #챌린지 
▶https://vote2020.sbsnews.co.kr (소망보기) 
▶http://naver.me/FSNfDA8r (선물신청)
고양이를 구조하는 고양이탐정 옥탐정도 4.15 선거를 앞두고 랜선으로 소망을 이야기하는 총선 챌린지 "찍자! 우리 사이로[4.15]"에 참여했습니다. 
옥탐정은 "아직까지 동물 학대에 대한 강력한 처벌이 이뤄질 수 있는 공약이 부족하다"며 "특히 길고양이를 학대하고 살해하는 나쁜 사람들을 혼내줄 수 있는 강력한 처벌이 하루라도 빨리 이뤄지면 좋겠다"고 바람을 전했습니다. 
그는 "우리 국민들이 동물보호법, 동물복지 공약을 내세운 후보자들을 잘 선별해서 4월 15일 꼭 소중한 한표 투표해달라"며 "우리 소중한 가족들을 위해서 지킬 수 있는 약속을 한 후보자들을 꼭 선택해주시길 부탁 드린다"고 말했습니다. 
원문 기사 더보기 
https://news.sbs.co.kr/y/?id=N1005743762
[선거특집영상] 기사 더보기 
https://news.sbs.co.kr/y/t/?id=10000000258
[4·15 총선] 기사 더보기 
https://news.sbs.co.kr/y/i/?id=10000050873
#SBS뉴스 #SBSNEWS #SBS_NEWS #에스비에스뉴스 #4·15_총선 #선거특집영상
▶SBS 뉴스 채널 구독하기 : https://n.sbs.co.kr/youtube 
▶SBS 뉴스 라이브 : https://n.sbs.co.kr/youtubeLive , https://n.sbs.co.kr/live 
▶SBS 뉴스 제보하기
홈페이지: https://n.sbs.co.kr/inform 
애플리케이션: 'SBS뉴스' 앱 설치하고 제보 - https://n.sbs.co.kr/App 
카카오톡: 'SBS뉴스'와 친구 맺고 채팅 - https://pf.kakao.com/_ewsdq/chat 
페이스북: 'SBS뉴스' 메시지 전송 - https://www.facebook.com/sbs8news 
이메일: sbs8news@sbs.co.kr 
문자: #6000 
전화: 02-2113-6000 
홈페이지: https://news.sbs.co.kr/ 
페이스북: https://www.facebook.com/sbs8news 
트위터: https://www.twitter.com/sbs8news
카카오톡: https://pf.kakao.com/_ewsdq
인스타그램: https://www.instagram.com/sbsnews</t>
  </si>
  <si>
    <t>오는 3월 선거에서 현역인 제키레이스 검사장을 상대로 LA카운티 검사장 직에 도전하는 조지 개스콘 전 샌프란시스코 검사장이 27일 한인타운을 찾아 한표를 호소했습니다. 조지 개스콘 후보는 1978년 LA 경찰국에 입문한 후 LAPD 부국장의 자리에 오르는 등 LA에서 그의 공직 생활의 기반을 다졌고 애리조나 주 메사 경찰국장 그리고 샌프란시스코 경찰청장을 거쳐 지난 2011년부터 2019년까지 샌프란시스코 검사장으로 활약해왔습니다.
오랜 공직 경험을 지닌 개스콘 후보는 LA 카운티 자체의 다양성과 복잡성을 충분히 인식하고 있다고, LA 카운티 검사장으로 당선되면 LA 카운티는 물론 한인 커뮤니티 현안 해결에 주력하겠다고 밝혔습니다. 한인을 비롯한 다양한 인종의 커뮤니티 센터를 개설하고, 카운티 내 정신 건강 프로그램 증설, 범죄 율 낮추기, 그리고 최신 기술을 활용한 환경 개선 등에 주력하겠다고 합니다.
특히 한인 타운 내 노숙자와 정신질환 관련 그리고 마약과 약물 오남용에서 오는 문제점들을 해소하기 위한 든든한 중재자의 역할을 하겠다고 다짐했습니다. 또, 한인 커뮤니티 등 소수 계를 대변하는 목소리가 부족한 상황을 개선하기 위해 각 커뮤니티에서 스태프를 영입할 계획입니다.
한국TV, 안수빈 기자입니다.
영상편집: 안수빈
영상촬영: 김동열
▣ 한국TV 8시 데일리 뉴스는 평일 오후 8시에 한국TV 실시간으로 확인하실 수 있습니다. 
▣ 한국TV 실시간 방송 보기 : https://bit.ly/2IAO2Ks
▣ 한국TV 뉴스 보기
 ◇ PC : http://www.tvhankook.com
 ◇ iOS : https://apple.co/38RFavz
 ◇ Android : https://bit.ly/2MbnOQw
모바일앱 : App store와 Google play store에서 Hankooktv를 검색해 주세요.
▣ 제보안내
 ◇ 전화: 1-323-692-2061
 ◇ 이메일: jebo.hktv@gmail.com</t>
  </si>
  <si>
    <t>설명들썩들썩 자꾸만 웃음이 나는 이곳, 이곳은~
어른의 마음을 정화시켜주는 청정지대! 
말레이시아 한국국제학교 초등학생 임원선거 유세 현장입니다. 사회를 맡은 전교 회장을 비롯해 부회장 출마에 나선 후보들이 어찌나 진지하고 똑부러지는지~유권자들은 누구에게 한표를 행사할지 몹-시 갈등하는 모습이었는데요! 급기야 유권자들의 마음을 얻기 위해 BTS까지 소환(?)한 기호1번과 뜻밖의 공약을 내걸어 현장을 웃음바다로 만든 기호2번의 박빙 승부! (몹-시 귀염주의ㅠㅠ하시고요) 김정숙 여사가 우리 어린이들의 천진난만 동심의 세계로 안내해드립니다. ^^ 
김정숙 여사는 3월 13일 오후(현지시간) 말레이시아 한국국제학교에 방문했습니다.
(*말레이시아 한국국제학교는 부모 중 한사람만 한국인이면 다닐 수 있는 곳으로 재작년 정식 개교한 곳입니다) 이날은 한국국제학교의 전교 부회장 선거가 있는 날로 유권자들의 마음을 사로잡기 위한 후보 학생들의 발표를 듣는 시간을 가졌는데요. 
기호1번 강동후 학생과 기호2번 김건우 학생의 공약을 진지하게 들은 김정숙 여사는 "모두 다 굉장한 후보다. 마음을 울리는 발표였다."며, 칭찬을 아끼지 않았습니다. 대체 후보들은 어떤 공약을 내걸었던 걸까요? 엄격하고 근엄하고 진지한 ㅎㅎ 전교 부회장 선거 유세 풍경부터 유치원생들에게 동화책을 읽어주는 김정숙 여사의 동화 구연까지! 흐뭇한 만남-* 문워크에서 풀로 켜드립니다^^</t>
  </si>
  <si>
    <t>#버거킹#더콰트로치즈x#통모짜x
[비교리뷰] 버거킹 더 콰트로치즈x VS 통모짜x 먹방ㅣ
Burgerking Mukbang
버거킹 신상라인 더 콰트로 치즈X 와 통모짜X 
비교리뷰 해봤습니다~ 기본 라인과 X 라인의 차이점,
두 상품 각각의 매력포인트를 비교해 봤어요
예상을 뒤엎고 통모짜X 에게 한표를 줬습니다~
오늘도 정말 고생 많으셨습니다!
우리네 영혼을 위하여~ Cheers!!
※ 좋아요와 구독은 빌리에게 큰 힘이 됩니다~!
본방 : 매주 금요일 밤 9시 업로드
랜덤 : 나머지 요일 중 0~2개 업로드
접속 : billypub2020@gmail.com
후원 : https://toon.at/donate/billy2020
인스타 : https://www.instagram.com/billy_village
블로그 : https://blog.naver.com/2pacgelo</t>
  </si>
  <si>
    <t>_xD83D__xDC9C_순풍 산부인과 Ep.89 줄거리_xD83D__xDC9C_
평소 동네 아줌마들과 친분이 두터운 영규는 아줌마들의 후보 추천으로 반장선거에 출마한다. 영규는 현 반장의 비리를 묵과할 수 없다며 후보 진출 소감을 밝힌다. 동네 전체가 반장선거로 술렁이고, 영규는 집에 선거 캠프를 차리고 동네 주민들의 지지를 얻기 위한 작업을 서두른다. 현 반장은 영규를 불러내어 쓰레기 분리수거 및 반상회 불참시에도 묵인해주겠다는 등 회유책을 쓰며 후보 자진사퇴를 종용하지만 영규는 굽힘 없이 선거에 나선다. 드디어 선거가 치러지고 영규가 한 표 차이로 동네 반장에 당선된다. 영규는 잠을 못 이루고 일어나 새벽 공기를 마시며 동네 발전을 위한 원대한 구상을 한다.
#순풍산부인과 #SoonpoongClinic #순풍산부인과레전드</t>
  </si>
  <si>
    <t>(앵커)
이제 3시간 반쯤 뒤면
공식적인 선거 운동이 모두 마무리됩니다.
오늘 뉴스에서는
여야 정당과 후보들의
마지막 호소를 들어보고,
눈여겨볼 대목들을 짚어보겠습니다.
먼저 민주당부터 보겠습니다.
여권의 후보들은
안정적인 국정 운영을 위해
전폭적인 지원이 필요하다며
유권자들의 지지를 호소했습니다.
이재원 기잡니다.
(기자)
공식 선거 운동의 마지막 날.
출근길 유세를 마친
더불어민주당 후보들은
시장과 골목을 돌며
유권자와 밀접 접촉에 나섰습니다.
여권 후보들이 표심을 파고들기 위해
마지막까지 호소하는 한마디는
바로 '안정적인 국정 운영'.
문재인 정부의 개혁 과제 완수를 위해서는
여당 후보에 대한 전폭적인 지지가
필요하다며 지지층과 부동층의 표심을 자극했습니다.
(인터뷰) 조오섭 후보/더불어민주당(광주 북구갑)
"여러분의 한표 한표가 모아져서 커다란 대한민국의 정의를 만듭니다. 그래서 꼭 한표 행사해주십요. 기호 1번 더불어 민주당을 선택해주십시요."
(스탠드업)
이해찬 대표를 비롯한 당지도부도
여권의 심장부에서
전폭적인 지지를 이끌어내기 위해
마지막까지 지원 사격에 나섰습니다.
지도부는 투표함을 열어보기 전에는
승부를 장담할 수 없다는 말로
호남 지역의 지지층 결집을 호소했습니다.
특히, 안정적인 원내 1당 확보를 위해서는
비례 대표에 대한 압도적인 지지도
필요하다며 더불어시민당에 대한
호남 유권자의 지지를 유도했습니다.
(싱크) 이해찬 상임선대위원장/더불어민주당
"민주당이 1당이 되고 과반을 바라보려면 (더불어)시민당이 미래한국당을 넘어 비례대표 1위를 해야 합니다. 그러나 문재인 정부를 지지하는 표가 갈려 있어서 아직도 어려움을 겪고 있습니다."
금뱃지를 위해 숨가쁘게 달려왔던
여권 후보들의 뜨거운 선거전은
안정적인 국정 운영이라는 말로 마무리됐습니다.
MBC News//////</t>
  </si>
  <si>
    <t>전국의 사전투표소는 곳곳에서 줄이 길게 이어졌습니다. 마스크를 쓰고, 서로 1미터 간격을 유지해야 하는 불편 속에서도, 서둘러 소중한 한 표를 행사하려는 발길이 끊이지 않았는데요.
https://imnews.imbc.com/replay/2020/nwdesk/article/5722201_32524.html
#총선 #사전투표 #투표소</t>
  </si>
  <si>
    <t>’원조 친노’ 박재호 수성에 나서
지역 기반 바탕으로 선거전 나서
’보수의 여전사’ 이언주 전략공천으로 부산행
전국적 인지도 앞세워 표심 공략
[앵커]
4·15 총선의 격전지를 살펴보는 시간입니다.
부산 남구을은 이번 총선의 최대 격전지 가운데 한 곳으로 꼽힙니다.
더불어민주당 박재호 의원과 미래통합당 이언주 의원 등 현역 의원이 출마했습니다.
현역 의원에다 여야 맞대결을 펼치며 치열한 접전을 예고하고 있습니다.
박종혁 기자가 보도합니다.
[기자]
공식 선거운동이 시작한 뒤 맞은 첫 휴일.
부산 남구을 지역구에서는 지지를 호소하는 후보들의 치열한 거리 유세전으로 선거 분위기가 달아올랐습니다.
여당에서는 초선 의원인 박재호 후보가 출사표를 던졌습니다.
박 후보는 20대 총선에서 '원조 친노'를 내세우며 당선되어 이번 총선에서 지역구 수성에 나섰습니다.
올해 착공하는 우리나라 최초 트램으로 교통과 관광 그리고 환경 문제 등을 한 번에 해결하겠다는 포부로 유권자를 만납니다.
박 후보는 4번 도전 끝에 당선하면서 탄탄한 지역 기반을 바탕으로 지역민들에게 다가갑니다.
[박재호 / 더불어민주당 후보 : (제 직통 전화 번호가 있는 명함을 주민들에게 드립니다.) 자기들 억울한 일도 있고 동네를 어떻게 만들어 달라는 것도 있고, 다양한 의견을 듣고 있어요. 그것이 아마 동네 주민들에게 제가 그래도 가까이 있는 국회의원, 언제든지 내 말을 들어주는 국회의원으로….]
보수의 여전사로 불리며 전략공천을 받고 부산으로 내려온 이언주 후보도 득표전에 나섰습니다.
이 후보는 경기광명을에서 재선을 하고 이번 총선에서는 지역구를 바꾼 겁니다.
이 후보는 전국적 인지도를 무기로 바꾼 지역구의 유권자에게 지지를 호소합니다.
특히, 경제와 외교·안보 분야 등에서 현 정부가 잘못하고 있다며 정권 견제론을 내세우며 표심을 두드립니다.
[이언주 / 미래통합당 후보 : (이번 선거에서) 가장 중요한 것은 3년 동안 문재인 정권이 잘했다고 생각하는지. 아니면 그 기조가 좀 바뀌어야 하는지. 이대로는 안된다고 생각하는지. 만약에 안 된다고 생각한다면 견제할 세력을 반드시 뽑아야 합니다.]
부산 남구을은 지난 15대부터 19대 국회의원까지 내리 보수 후보가 당선한 곳입니다.
20대에는 진보 후보가 당선되기는 했지만, 그만큼 보수 세가 강한 곳이라는 뜻입니다.
그런데 이번 총선에서는 지역구를 조정해 대학가와 새 아파트 단지가 남구을에 속하면서 상대적으로 유권자층이 젊어졌습니다.
최근 2차례 총선을 보면 여야 후보 득표율 차가 10%p 이내였습니다.
지역구 조정으로 변화된 유권자층의 표심이 어디로 향할지가 관건이라고 하겠는데요.
현역 여야 의원의 맞대결에서 남구을 유권자가 누구를 선택할지 관심이 쏠리고 있습니다.
YTN 박종혁[johnpark@ytn.co.kr]입니다.
※ '당신의 제보가 뉴스가 됩니다' YTN은 여러분의 소중한 제보를 기다립니다.
[카카오톡] YTN을 검색해 채널 추가 [전화] 02-398-8585 [메일] social@ytn.co.kr [온라인 제보] www.ytn.co.kr
▶ 기사 원문 : https://www.ytn.co.kr/_ln/0115_202004051825078185
▶ 제보 안내 : http://goo.gl/gEvsAL, 모바일앱, social@ytn.co.kr, #2424
▣ YTN 유튜브 채널 구독 : http://goo.gl/Ytb5SZ
ⓒ YTN &amp; YTN PLUS 무단 전재 및 재배포금지</t>
  </si>
  <si>
    <t>구독하기 좋아요버튼을 꾹꾹많이눌러주세요!!
재즈TV채널을 구독하시면 쉽고빠르고 새로운영상을 볼수가있어요!!</t>
  </si>
  <si>
    <t>촛불민심, 광화문 대통령 문재인입니다.
투표를 해야 나라가 바뀝니다.</t>
  </si>
  <si>
    <t>그렇습니다. 오늘(23일) 바른미래당 의총이 우여곡절 끝에 선거법과 공수처 등을 추인을 했습니다.
패스트트랙안으로 지정하는 걸 추인했는데요.
의총이 끝난 뒤에 손 대표는 이렇게 흡족한 미소를 지어서 사진 기자들이 기사 제목으로 손학규의 미소라고 제목을 달기도 했습니다.
오늘 표차는 12:11 한 표 차로 추인이 됐습니다.
패스트트랙에 반대하던 이언주 의원이 당원권 정지로 징계를 받으면서 결국 이 한표가 승부를 갈랐는데요.
지난번 의총에서 이 의원은 당원권이 없어서 의총장에 못 들어갈 때 당시 이러려고 나를 당원권 정지시켰냐라고 지금 따지기도 했는데요.
결과적으로 놓고 보면 이 의원의 당원권 정지가 패스트트랙을 가능하게 한 겁니다.
이 의원이 징계를 받은 건 지난 지방선거 기간 동안 열심히 선거운동하던 손학규 대표를 찌질하다라고 해서 막말로 징계를 받게 됐는데 이 징계의 원인 자체는 결과적으로 보면 손 대표가 된 셈입니다.
#박성태기자 #JTBC뉴스룸 #비하인드키워드
#여야4당 #패스트트랙추인 #선거법_공수처
_xD83D__xDCE2_ JTBC유튜브 구독하기 (http://bitly.kr/5p)
✍ JTBC유튜브 커뮤니티 (http://bitly.kr/B9s)
▶ 기사 전문 (http://bit.ly/2W35Nqi)
▶ 뉴스룸 다시보기 (http://bitly.kr/774)
▶ 공식 홈페이지 http://news.jtbc.co.kr
▶ 공식 페이스북 https://www.facebook.com/jtbcnews
▶ 공식 트위터 https://twitter.com/JTBC_news
방송사 : JTBC (http://www.jtbc.co.kr)</t>
  </si>
  <si>
    <t>1. 총선 소식입니다. 미래통합당은 차명진 후보의 세월호 유가족에 대한 막말 논란을 수습하려고 안간힘을 쓰고 있습니다. 제명한 김대호 후보의 세대 비하 논란에 이어 악재가 연달아 터졌다고 보는 겁니다. 오늘(9일) 당 지도부가 대국민 사과를 했습니다.
2. 총선이 가까워지면서 여야는 앞다퉈 공약을 쏟아내고 있습니다. 지역의 숙원 사업을 추진하겠다거나 대학생들에게 특별장학금을 준다는 내용들입니다. 선심성 공약이 아니냐는 지적도 나옵니다.
3. 이번엔 다른 정당들의 움직임을 보겠습니다. 민생당과 정의당 그리고 국민의당은 거대 양당을 향해 동시에 포문을 열었습니다. 꼼수로 위성정당을 만들었다거나 포퓰리즘 경쟁을 하고 있다고 비판했습니다.
4. 선거법에 따라 오늘(9일)부터는 새로 여론조사를 하더라도 결과를 발표할 수가 없습니다. 언론사들이 어제와 오늘 마지막 여론조사를 쏟아낸 이유이기도 합니다. 그 가운데 눈길을 끄는 결과만 모아 봤습니다.
5. 선거 점점 다가오면서 '말말말' 소개해드리게 되는데, 광주의 한 통합당 후보가 방송 연설에서 이런 얘기 했습니다. 먼저 들어보시죠. 
☞ '차명진 막말'에 허리 숙인 통합당…"한 번만 기회 달라"
☞ 당 제명 결정에도…김대호·차명진 "끝까지 선거" 폭주
☞ 흉기 들고 돌진, 욕 퍼붓고 빰 때리기도…유세현장 '난동'
☞ 대형 국책사업, 모든 대학생에 100만원…앞다퉈 '선심 공약'
☞ 민생·정의·국민의당, 여야 '위성정당' 조준…합동 포사격
☞ '깜깜이 선거' 돌입…마지막 여론조사로 본 격전지 판세는
☞ 코로나 국면 속 총선 '투표율 걱정'…사전투표가 변수로
#총선 #사전투표 #JTBC뉴스룸
☞JTBC유튜브 구독하기 (https://bit.ly/2hYgWZg)
☞JTBC유튜브 커뮤니티 (https://bit.ly/2LZIwke)
#JTBC뉴스 공식 페이지 
(홈페이지) http://news.jtbc.co.kr
(APP) https://bit.ly/1r04W2D
페이스북 https://www.facebook.com/jtbcnews
트위터 https://twitter.com/JTBC_news
인스타그램 https://www.instagram.com/jtbcnews
☏ 제보하기 https://bit.ly/1krluzF 
방송사 : JTBC (http://www.jtbc.co.kr)</t>
  </si>
  <si>
    <t>여야, 막판까지 한표 호소…일꾼론 vs 심판론
[앵커] 
어젯밤 늦게까지 재·보선 유세를 지원했던 여야 지도부는 이제 겸허하게 유권자의 선택을 기다리고 있는데요.
오늘 아침까지도 한 표를 호소했습니다. 
이준서 기자입니다.
[기자] 
새누리당은 이번 선거에서 시종 강조해왔던 '지역일꾼론'에 마지막까지 힘을 실었습니다.
이번 재·보선 지역이 대체로 낙후된 곳이라고 점에서 지역을 발전시킬 집권 여당에 힘을 실어달라고 강조했습니다.
[김무성 / 새누리당 대표] "지역발전을 제대로 이뤄내려면 지역살림에 대한 이해도가 높고 약속한 일을 제대로 해낼 수 있는 추진력을 가진 유능한 지역일꾼과 무엇보다도 집권 여당의 힘이 필요하다…"
[이인제 / 새누리당 최고위원] "우리 당이 이번 보궐선거에서 '지역일꾼론'을 들고 나온 것은 아주 잘한 일입니다. 우리는 결과를 겸손하게 받아들이면 된다…"
새정치민주연합은 '성완종 리스트' 파문을 고리로 투표로서 박근혜 정권을 심판해달라고 호소했습니다.
'성완종 사면 논란'을 정조준한 박근혜 대통령의 대국민 메시지를 '물타기'로 규정하고 맹비난했습니다.
[문재인 / 새정치연합 대표] "투표만이 답입니다. 국민들께서 투표로 박근혜정권의 경제실패와 인사실패, 부정부패까지 3패를 심판해주십시오."
[전병헌 / 새정치연합 최고위원] "새누리당의 물타기에 악용되지 않도록 부족하지만 제1야당에게 힘을 보태주십시오."
여야 지도부가 정국의 기로가 될 '재·보선 성적표'를 받아들 시간이 얼마 남지 않았습니다.
연합뉴스TV 이준서입니다. 
연합뉴스TV 제보:02-398-4409, yjebo@yna.co.kr
(끝)</t>
  </si>
  <si>
    <t>2017년 5월 9일은 19대 대통령선거가 있는 날 입니다.
투표를 하는 것은 결국 자신의 치아를 관리 하는 것과 같습니다.
당장 아프지 않아도, 당장 씹을만 한다하더라도, 육안으로 보이지 않는 곳에서
많은 문제들이 발생하고, 그 것이 결국 여러분의 건강을 해칩니다. 
개인의 삶과 연관이 없다고 느껴지는 것이 정치라고 하지만,  
충치처럼, 우리가 미리 스스로 관리해주지 않으면 보이지 않는 곳 부터 서서히 썩어 갈 것입니다. 
국가의 충치를 예방하는 일은 쉽습니다. 여러분이 저희 병원을 찾아 오시 듯이, 지금바로 투표소를 검색하셔서 
지지하는 후보를 뽑으시고, 대한민국에 희망을 심으세요!</t>
  </si>
  <si>
    <t>27년 공직생활을 마치고
고향 울주에서 정치를 시작한 지 꽤 시간이 흘렀습니다.
그동안 많은 분들이 도와주시고 응원해 주셨습니다.
그 첫 번째 결실의 시간이 눈앞에 다다랐습니다.
그동안 저에게 보내주신 지지와 응원
진심으로 감사드립니다.
또한 저 서범수를 끝까지 믿고,
선택해 주시길 부탁드립니다.
얼마 전 딸아이가 유세차에 올라
편지를 보내왔습니다.
딸아이의 편지 속에서
저의 마음에 큰 파장을 울린 한마디가 있었습니다.
울주군민들께서 믿고 보내주신 선택에
지금의 절실함을 잊지 말고
울주군민분들께 꼭 다시 돌려 드리란 말이었습니다.
유세차 위에서 딸아이가 흘린 눈물의 무게만큼
더욱 진심으로 군민을 위해서 일하겠습니다.
문재인 정권 3년에 망가질 대로 망가져버린
대한민국의 현실을 바로잡을 수 있는 방법은
투표뿐입니다.
투표를 통해 국민 여러분들께서
오만한 문재인 정권을 심판하고
저 서범수가 대한민국과 울주군의
새로운 역사를 쓰는데
앞장설 수 있는 힘을 주시길
다시 한 번 간곡히 부탁드립니다.
한번도 경험해 보지 못한 나라가 아닌
우리가 경험하고 살아왔던 위대한 대한민국으로
다시 돌아가야 합니다.
울주군민 여러분,
여러분의 소중한 한표 한표가
내 고향과, 내 나라 그리고 내 자식들이 살 미래를
바꿀 수 있습니다.
감사합니다.</t>
  </si>
  <si>
    <t>우리의 자존심을 지켜갑시다! - 0406 용호삼성시장(이기대시장) 유세
#이언주TV
[자유의 길 영상프로덕션]에서 이언주TV를 제작, 운영하고 있습니다.  
# 후원방법 
1. 이언주TV 구독하고 알림설정! 
2. 이언주TV 업로드 영상 '좋아요' 누르기 
3. 자율구독료 : 302-1370-2217-51 농협은행[예금주 : 길유영(자유의길)]
**자율구독료는 좋은 방송을 만드는데 큰 도움이 됩니다. 
# 문의: km7846201@gmail.com</t>
  </si>
  <si>
    <t>에이펙스 뉴스 그룹 채널 구독 
apex News Group Subscribe - https://bit.ly/2JoOjl1
[apex news] 가수 홍진영이 제21대국회의원선거 사전투표를 위해 11일 오후 서울 청담동 주민센터를 찾아 소중한 한표를 행사했다. 2020. 04. 11
#홍진영</t>
  </si>
  <si>
    <t>2019년 2월 13일
경남 산청 군청에서.. 강민구 대장님의 군수 소환 신공~~
산청 군수 는 즉각 해명을 하라~</t>
  </si>
  <si>
    <t>*투표 방법*
여러분이 생각하시는 최고의 컨텐츠 후보 번호 혹은 
후보 컨텐츠이름을  EX)1번 or 층간소음 상황극 
*#57001212* 번호로 문자를 보내주시면 됩니다.
여러분의 소중한 한표 한표를 소중히 집계하도록 하겠습니다!
(문자 한 통당 정보이용료 100원이 부과되며, 
기한은 2015년 1월 27일 24시 까지입니다.)
다수 중복 투표가 허용되며, 다수 중복 투표란 자신이 
뽑고 싶은 후보가 둘 이상일때, 하나의 후보를 뽑으신 다음
다른 후보를 뽑아도 결과에 반영이 되는 시스템입니다.
하지만 한 후보를 중복 투표하는 건 결과에 반영이 되지 않습니다. 
올바르게 투표가 이루어졌다면,결과 확인이 가능한 링크 문자가 옵니다.
영상 재미있게 시청하셨다면 좋아요(따봉)과 구독 잊지 말아주세요!!
댓글로 소중한 의견과 따뜻한 응원의 한마디, 꼭 남겨 주세요:)
*지금 보고 계신 동영상의 재생목록은 아래 링크를 클릭해주세요!
공지사항 재생목록: *http://goo.gl/DsFYPb*
*아래 링크를 클릭하시면 해당 사이트로 이동합니다!!
★울산큰고래 in me 다운받기: http://goo.gl/FoSPqa
★생방송 보는곳: http://goo.gl/jP4tH6 (생방시간: 매일밤 8시)
★팬카페: http://goo.gl/vXZHqn
★페이스북: http://goo.gl/zZ2KqL
★카카오스토리 채널: http://goo.gl/EAIcjH
*고래패밀리 크루들의 채널도 많이 들러주세요!!
★울산큰고래의 일상: http://goo.gl/bn8hXT
★타로 유튜브: http://goo.gl/2WAvLD
★저스트펄슨 유튜브: http://goo.gl/3H8AHK
★두디 유튜브: http://goo.gl/mfKVMS
★레알이다이 유튜브: http://goo.gl/gQj2ec
★알벨도 유튜브: http://goo.gl/bDrpDZ
★왈도 유튜브: http://goo.gl/WPtE9W
★도길 유튜브: http://goo.gl/fCgv7I
★사모장 유튜브: http://goo.gl/AmjqWR
COPYRIGHT ⓒ 2015 ULSANBIGWHALE ALL RIGHTS RESERVED.</t>
  </si>
  <si>
    <t>구글주식 나에겐 꿈이 있습니다.
어찌 어찌 유튜브를 통해서 유튜브 에드센스는 못내고 마침내 구글의 비젼에 한표를 던졌습니다. 
드디어 유튜브 구글주식 알파벳 크래스 C에 구글 주주가 되었죠. 
앞으로 여러분과 함께 미국 주식 알파벳의 주식 공부를 함께 해나갈 작정입니다.
한번도 가보지 못한 길
함께 공부하며 평생 잘사는 방법 지속적인 소득을 만드는 방법을 함께 나누겠습니다.</t>
  </si>
  <si>
    <t>{앵커:총선을 하루 앞두고,부산경남 지역 여야는 모두 일분 일초를 쪼개가며 유세전을 펼치고 있습니다.
경합지는 여전히 안갯속 혼전중인데,PK지역의 이른바 '숨어있는 여당표'가 얼마나 나타날지,그리고 투표당일 궃은 날씨도 변수로 남았습니다.
김성기 기자입니다.}
{리포트}
{수퍼:새누리당 여의도연구원/북강서갑,연제 PK '초박빙'지역}
새누리당 씽크탱크인 여의도연구원이 선거 막판까지 예의주시한 곳은,부산 
북강서갑과 연제입니다.
김해 갑*을과 창원 성산보다,오히려 더 안갯속이란 자체 판단입니다.
지금까지 여론조사 수치가 무의미할 정도로,여야 모두 섣불리 결과를 점치지 못하고 있습니다.
{수퍼:새누리당 후보합동 기자회견/오늘(12일),부산시의회}
새누리당은 선거 마지막날까지도,반성과 읍소전략을 유지했습니다.
{수퍼:'초심','반성'...안정적 지역발전에 호소}
현역 100% 재공천과 공천파동을 의식해 '초심'을 강조했고,단골메뉴인 안보도 들고나왔습니다.  
{싱크:}
{수퍼:김정훈/새누리당 부산시당 공동선대위원장/"우리 부산에서 국정의 발목을 잡는 세력,안보를 하찮게 생각하는 세력이 나오는 것을 막아주시실 간곡히 당부드립니다."}
{수퍼:더불어 민주당 후보합동 기자회견/오늘(12일),부산역}
더민주는 새누리 1당 독점으로 지역이 추락을 거듭했다며,싹쓸이만은 막아달라고 호소했습니다.
{수퍼:여당 독점 견제...'1석이라도  달라'}
김해 2곳 등 낙동강벨트에서 기대감을 높이는 경남 야권과 달리,부산은 아직 확실한 1석조차 장담못하고 있습니다.
{싱크:}
{수퍼:김영춘/더민주 부산시당 공동선대위원장/"우리 부산의 쪼그라드는 경제를 살리기 위해서라도 여당,야당 간의 경쟁이 있는 정치를 회복시켜주십시요."}
{수퍼:국민의 당 집중유세/오늘(12일),부산 사직시장}
호남에서 수도권으로 녹색바람을 확산시키는 국민의 당도,양당 체제에 실망한 PK표심을 정당투표로 이끌어내는데 주력했습니다.
{싱크:}
{수퍼:이상돈/국민의 당 중앙선대위원장/"부산경남은 우리나라 선거에서 항상 캐스팅보트를 행사했던 곳입니다.이번 선거에서 우리 국민의 당을 지지해주시길 부탁드립니다."}
{수퍼:영상취재 박영준 국주호}
창원 성산 지역구 확보에 사활을 건 정의당도,부산 출신 비례대표 5번 후보를 배출할 수 있다며,역시 정당투표에 한표를 호소했습니다.
{수퍼:연령별 투표율,궃은 날씨 등 변수}
PK지역의 이른바 '숨어있는 여당표'가 얼마나 나타날지,궃은 날씨에 60대 이상 노년층 투표율이 얼마나 될지가 변수로 남았습니다.
KNN김성기입니다.</t>
  </si>
  <si>
    <t>2주 앞으로 다가온 11월 4일 중간선거에서 캘리포니아 주 하원 65지구 결선 후보로 나선 영 김 후보가 LA한인타운에서 선거 기금 모금을 위한 행사를 갖었습니다. 영 김 후보 역시 한인 유권자들의 소중한 한 표 한표를 부탁했습니다. 보도에 신지희 기잡니다.
Reported by 신지희 기자
Original Air Date: 10/22/14
Like our Facebook page: Facebook.com/la18KoreanTV
Follow us on Twitter: @LA18PrimeNews 
Visit www.LA18.tv</t>
  </si>
  <si>
    <t>역대급 사전 투표..전국 평균 밑돌아
 이틀간 치러진 사전투표에서 
울산의 최종 투표율은 
25.97%로 집계됐습니다.
 울산의 역대 선거에서 
2번째 높은 사전 투표율이지만,
전국 17개 시도 가운데 
11위를 기록하며 
전국 평균을 밑돌았습니다.
 조윤호 기잡니다.
 (리포트)
 궂은 날씨에도 유권자 
발길이 꼬리에 꼬리를 뭅니다.
 남녀노소, 투표 연령층도 
다양합니다.
 (인터뷰)최연순/중구 태화동
-"너무 많아서 지금 다시 왔어요. 
좀 조용할 것 같아서 오늘 왔는데 
사람들이 더 많네요. 오전보다.."
 쉴새 없이 몰려드는 
사전투표 행렬은 
선거관리인마저 
혀를 내두를 정돕니다.
 (인터뷰)박봉식/선거관리인
-"아침부터 지금까지 줄이 계속 이어지고 있는데 
어제 너무 와서 사실 오늘 적을 거라고 예상을 했는데 
지금 황당하고 놀랍습니다."
 코로나19로 분산 투표가 
늘었고, 소중한 한표를 
행사하겠단 의지도 커진 것으로 
풀이됩니다.
 (인터뷰)권현배/중구 우정동
-"코로나 때문에 지금 시국이 시급한데 그래도 
저는 그냥 '국민으로서 투표를 해야 된다' 
생각하기 때문에.."
 브릿지:오늘 오후 4시를 
기준으로 울산의 사전투표율은 
지난 2018년 지방선거 사전투표율 21.48% 를
 뛰어 넘었습니다.
 울산 사전투표 최종투표율은 
유권자 4명 중 1명 꼴인 
25.97%,
 3년전 대선보다 낮았지만 
지난 2014년 사전선거가 
도입된 이후 역대 두번째 
높은 투표율입니다.
 하지만 전국 평균을 
밑돌며 17개 시도 가운데 
11위를 기록해 최근 두 차례 
선거와 다른 모습을 보였습니다. 
 코로나19 총선은 투표율에 
따라 특정 정당에 유리하단 
공식이 틀릴수도 있다는 
분석이 나오는 가운데 
각당마다 손익계산에 
분주한 모습입니다.
 유비씨 뉴스 조윤홉니다.@@</t>
  </si>
  <si>
    <t>미스터트롯 결승전에 올라간 이찬원을 위해 
문자 투표 독려 영상을 만들었습니다. 
이 영상을 보고 이찬원에게 소중한 한표 한표를 투표해주세요!!
여러분의 소중한 한표가 이찬원에게 도움이 많이 됩니다.
꼭 미스터트롯 10시 방송에서 문자 투표 같이 해주세요!!
감사합니다!!</t>
  </si>
  <si>
    <t>민주주의, 후보, 투표에 대하여 시민에게 물었습니다. 각자가 가진 생각과 개념은 달라도 권리의 소중함은 같았습니다. 
유권자, 여러분은 누구에게 소중한 한표를 주시겠습니까?</t>
  </si>
  <si>
    <t>삼보를 위해 똘똘 뭉친 홍일지구대
tvN 라이브 매주 (토일) 밤 9시 방송
------------------------------------------------------------------
 ▶[tvN] 구독 http://www.youtube.com/channel/UC78PMQprrZTbU0IlMDsYZPw?sub_confirmation=1
 ▶[라이브] 지금 뜨는 동영상 : http://www.tving.com/smr/vod/player/P/C01_B120178254?from=youtube
 ▶[tvN] 라이브 : http://www.tving.com/live/player/C00551
------------------------------------------------------------------</t>
  </si>
  <si>
    <t>■ 홍준표 / 경남도지사
[앵커]
오늘 저희 뉴스인의 인터뷰. 홍준표 경남지사를 초대했습니다. 오늘은 올해 대선에 조금 생각 있다라는 말을 했습니다. 만나보겠습니다. 안녕하십니까? 나와 주셔서 고맙습니다. 
[인터뷰] 
고맙습니다.
[앵커] 
오늘도 그 트레이드마크, 빨간 넥타이를 매셨군죠. 
[인터뷰] 
홍가니까. 
[앵커] 
트럼프도 빨간 넥타이 많이 매더라고요.
[인터뷰]
거기는 홍가도 아닌데 왜 그러죠? 
[앵커] 
트럼프보다 더 전부터 빨간 넥타이를 많이 매셨던 거죠? 
[인터뷰]
그렇죠. 
[앵커] 
얼마 전에 대란대치. 천하대란일 때는 대란대치로 풀어야 된다라고 하셨는데 우리나라도 지금 트럼프 같은 지도자가 필요하다고 생각하십니까? 
[인터뷰] 
지금 우리나라뿐만 아니라 우리나라를 둘러싸고 있는 세계 4강의 지도자를 보면 전부 국수주의자입니다. 트럼프, 푸틴, 시진핑, 그다음에 아베. 그 사람들은 거국 국수주의자들입니다. 우리나라를 둘러싸고 있는 거국 국수주의자들이 세계를 지배하고 있어요. 또 유럽에도 남미에도 세계적으로 좌파가 몰락했습니다.
그런데 유독 우리나라만 지금 좌파 광풍 시대를 맞고 있어요. 이렇게 되면 대한민국이 살 길이 있겠습니까? 그래서 우리나라도 결국은 좌파정권 탄생하는 것은 국민들이 바라지 않을 겁니다. 
[앵커] 
대신에 우리도 극우 국수주의 지도자가 나와야 된다고 말씀하시는 겁니까?
[인터뷰]
거국 국수주의 지도자가 아니고 좌파 정부를 일컫는 지도자는 탄생하면 대한민국은 극히 어려워질 것이다, 이런 이야기입니다. 
[앵커] 
그러면 트럼프, 시진핑, 아베, 푸틴 대적할 수 있는 우리나라의 지도자는 그 정도에 맞는 스트롱맨, 아주 캐릭터가 강한 사람이 돼야 된다라고 보시는 건가요?
[인터뷰] 
지금 그럴 수밖에 없죠. 지금 앉아서 나 소통 그거 참 좋은 말이야. 경청 좋은 말이에요. 그렇게 외치는 소위 유약한 좌파 지도자 만나서 대한민국이 살 수 있겠느냐 이겁니다. 국민들이 때가 되면 알 거라고 봅니다.
[앵커] 
그 유약하지 않은 좌파가 아닌 지도자는 본인 말씀하시는 거죠? 
[인터뷰] 
아니, 제 이야기가 아니고 나중에 대선 국면에 가면 국민들이 스트롱맨을 찾을 수밖에 없을 것이다, 그 뜻입니다.
[앵커] 
지금 나와 있는 대선 주자들 통틀어서 홍 지사님 말고 또 스트롱맨... (중략)
▶ 기사 원문 : http://www.ytn.co.kr/_ln/0101_201703081513271643
▶ 제보 안내 : http://goo.gl/gEvsAL, 모바일앱, 8585@ytn.co.kr, #2424
▣ YTN 유튜브 채널 구독 : http://goo.gl/Ytb5SZ
[ 한국 뉴스 채널 와이티엔 / Korea News Channel YTN ]</t>
  </si>
  <si>
    <t>[목포MBC 뉴스데스크]
 4.15 총선 앞두고 전남 864개 투표소 설치가 마무리됐습니다.
 투표소마다 코로나 19 방역 소독을 마쳤고, 
자가격리자들도 오후 6시 이후 
투표를 할 수 있습니다.
 김안수 기자가 취재했습니다.</t>
  </si>
  <si>
    <t>제작일: 1967-04-21
대통령 선거가 다가오자 각 정당의 후보들이 전국 유세에 나섬.
-대통령 후보를 낸 각 정당의 선거유세.
-공화당의 김종필 의장 중소도시, 농어촌 찾아 유세.
-신민당 윤보선 후보 광주를 기점으로 전북 유세 모습.
-4월 17일 공화당 박정희 후보 충남 대전에서 첫 선거유세.
-박정희 후보, 제2차 5개년 계획은 농공병진 정책으로 도시와 농촌이 다같이 잘 살수 있도록 하는 것이라고 강조하면서 조국 근대화의 역사적 과업을 이룰 수 있게 지지해줄것을 호소.
-김종필 공화당 의장, 이효상 국회의장 참석.</t>
  </si>
  <si>
    <t>사전투표 D-1…여야 '꼭 한표달라' 지지 호소
[앵커] 
사전투표를 하루 앞두고 여야 지도부는 전국에서 지원유세를 벌이며 지지를 호소했습니다. 
국회 취재기자 연결해 자세한 내용 들어보겠습니다. 
정주희 기자.
[기자]
네, 더불어민주당은 접경지역인 강원을 찾습니다.
추미애 상임선대위원장을 비롯한 선대위 지도부는 강원도 속초와 양양, 강릉을 차례로 돌면서 "평화가 곧 경제"임을 부각한다는 전략입니다.
홍영표 공동선대위원장은 전북 익산과 임실, 남원, 무주에서 압승을 위한 지지를 호소할 예정입니다. 
자유한국당 지도부는 '투트랙' 선거 지원을 이어갑니다.
홍준표 대표는 외신기자클럽 간담회에 참석해 후반전에 돌입한 지방선거 대응 전략을 밝히며 고공지원에 나섭니다.
김성태 원내대표는 충남 천안과 경기도 안성을 돌며 지지를 호소할 계획입니다.
바른미래당은 전국 곳곳에서 동시다발 유세를 벌입니다.
우선 박주선 선대위원장은 충남에서 중원 공략에 나섭니다. 
손학규 선대위원장과 유승민 선대위원장, 김동원 원내대표는 울산과 부산, 대구, 광주로 흩어져 지원유세를 펼칩니다.
민주평화당은 조배숙 공동선대위원장이 서울에서 '사전투표 격려 캠페인'을 벌이는 한편, 김경진 상임선대위원장을 필두로 광주 유세 총력전을 펼칩니다.
정의당은 서울, 인천, 경기 등 수도권과 제주에서 표심 공략에 나섭니다.
[앵커] 
내일 시작되는 사전투표에 대해서도 자세히 설명해주시죠.
[기자] 
네, 지방선거와 국회의원 재보궐선거의 사전투표가 내일(8일)부터 이틀간 전국 3천512개 사전투표소에서 일제히 실시됩니다.
유권자들은 오전 6시부터 오후 6시까지 주민등록증이나 여권, 운전면허증 등 신분등을 지참하면 별도 신고없이 어느 사전투표소에서나 미리 투표에 참여할 수 있습니다.
가까운 사전투표소의 위치는 중앙선거관리위원회 홈페이지나 스마트폰 앱 '선거정보'에서 확인할 수 있습니다. 
지금까지 국회에서 전해드렸습니다.
연합뉴스TV 기사문의 및 제보 : 카톡/라인 jebo23
▣ 연합뉴스TV 유튜브 채널 구독
https://goo.gl/VuCJMi
▣ 대한민국 뉴스의 시작 연합뉴스TV / Yonhap News TV
http://www.yonhapnewstv.co.kr/</t>
  </si>
  <si>
    <t>#총선은한일전 #대구 #미통당한표도주지말자
여기는 4.15대첩 D-1 동성로 한복판! 
총선은 한일전 입니다! 
미통당에게 단 한표도 주지맙시다! 
길거리 호소를 들어주세요! 
-대구의소리 조석의 거리호소
대구가 바뀌면, 세상이 바뀐다!</t>
  </si>
  <si>
    <t>명드 중의 명드 통 메모리즈를 아직도 못 보셨다구요?
걱정 마세요! 친절히 요약본을 당신께 보여드립니다!
다음 회차도 기대해주세요(∗❛⌄❛∗)
#통메모리즈 #이전채널</t>
  </si>
  <si>
    <t>- 채널 구독하기 :  http://goo.gl/VngrBu
- 찬이 인스타그램 : https://goo.gl/zG0Y9a
- 찬이 상황극컨텐츠 재생목록 : https://goo.gl/YPIBqS
*게임설명
- 제 많은 시청자 분들은 아직 투표권이 없는 걸로 알고 있습니다.
투표권이 있는 부모님들께 하러가자고 말씀드려 보세요.
부모님께서 하신 한표가 여러분의 미래를 만듭니다.
◎마인크래프트 
◎Minecraft</t>
  </si>
  <si>
    <t>대한민국 국민을 대시할, 국민일꾼을 뽑는 자리! 국회의원 선거가 코앞으로 다가왔습니다. 올바른 한표를 위해 꼭 알아야하는 것들, 지금부터 살펴보겠습니다.
오는 4월 15일, 제21대 국회의원선거가 치러집니다. 이번 선거부터는 투표권이 확대되면서 만 18세 이상부터 투표가 가능한데요. 오전 6시부터 오후 6시까지 투표가 실시되고, 투표장에는 반드시 본인임을 확인할 수 있는 신분증, 이를테면 주민등록증, 여권, 운전면허증, 공무원증, 학생증 등을 반드시 지참해야 합니다. 한편, 올해 선거는 코로나19 감염 예방을 위한 마스크도 필수인데요. 더불어 코로나19 감염확산 방지를 위해, 투표절차는 다음과 같이 실시됩니다. 
먼저 마스크를 착용하고 투표소에 가면 발열 체크를 받습니다. 이때 37.5도 이상의 발열이 있는 경우, 임시기표소에서 투표하도록 조치됩니다. 한편, 이상이 없다면 손 소독 후 비치된 비닐장갑을 착용한 뒤 앞 사람과의 1m 거리를 유지한 채 본인확인을 실시하는데요. 확인이 완료되면 투표용지를 수령하는데, 이때 투표용지는 총 2장을 받게 됩니다. 한 장은 지역구 투표용지, 다른 한 장은 비례대표 투표용지인데요. 순서대로 한 명의 후보자, 한 개 정당에 각각 투표해주시면 됩니다.
이외에도 투표소 안 밖에서 불필요한 대화 자제하기, 어린 자녀 등은 가급적 투표소에 동반하지 않기, 투표소 가기 전과 후 흐르는 물에 비누로 꼼꼼하게 30초 이상 손씻기를 철저히 지켜야 하는데요. 대국민 감염예방 수칙과 함께, 소중한 권리인 투표권을 행사하시기 바랍니다.
민주주의의 근간이 되는 제도인 투표!투표는 소중한 국민 권리인데요! 소중한 한표 행사와 더불어 코로나19 감염 예방을 위한 개인위생수칙을 잘 지켜! 행복한 대한민국 만들기에 동참하길 바랍니다. 지금까지 의정부tv 김예은입니다.</t>
  </si>
  <si>
    <t>이주여성도 소중한 한표…투표 체험교실 열려
[앵커] 
대통령 선거에 누구를 뽑을지 결정하셨나요?
결혼 이주여성들로 우리 사회 구성원으로 선거에 대한 관심이 높은데요.
이들은 위한 체험교실이 부산에서 열렸습니다. 
김재홍 기자입니다.
[기자]
결혼 이주여성들이 투표함에 투표 용지를 넣고 있습니다.
표정은 다소 긴장돼 보이지만 누구 못지 않게 진지합니다. 
다문화 가정의 선거 참여 의식을 높이려고 실제와 비슷한 투표와 개표를 체험하는 교육입니다.
모의 후보들이 후보로 나서 공약 발표를 하고 이를 토대로 누구를 뽑을지 정하는 등 모든 과정이 실제 선거처럼 진행됩니다. 
[김민정 / 베트남 이주여성] "오늘 투표교육을 들어보니까 한국에서 어떻게 선거를 하는지 알 수 있었습니다. 그래서 선거 때 자신감이 생길 것 같습니다."
이처럼 다문화 가정 여성들도 한국의 선거를 많이 궁금해합니다. 
선관위는 모든 게 낯선 이들에게 이번과 같은 체험 교육이 한국 사회의 구성원으로 살아가는 데에 큰 도움이 될 것으로 기대하고 있습니다. 
[류일도 / 부산진구선관우 지도주임] "다문화 가족의 한국사회 조기정착에 기여하기 위하여 본 행사를 개최하고 있습니다. 오늘 행사를 통해서 이분들이 저희 한국사회의 선거문화에 대해서 조금 더 가깝게 다가오지 않았나 생각됩니다."
결혼 이주여성들은 자신들의 소중한 한표가 한국사회를 이루는 토대가 될 것으로 기대하고 있습니다. 
연합뉴스 김재홍입니다.
연합뉴스TV : 02-398-4441(기사문의) 4409(제보), 카톡/라인 jebo23
(끝)</t>
  </si>
  <si>
    <t>통통영상 : http://www.yonhapnews.co.kr/tongtongtv/index.html
걸그룹 구구단이 5·9 대통령 선거를 앞두고 5일 오전 서울 청담동 주민센터를 찾아 사전투표에 참여했다. 
사전투표는 선거 당일 투표에 참여할 수 없는 유권자가 전국에 설치된 투표소에서 미리 투표할 수 있는 제도로, 2013년 4월 재보궐 선거 때 처음 도입됐다.
사전투표 시간은 4일과 5일 오전 6시부터 오후 6시까지다. 전국 읍·면·동에 1개씩 3천507개의 사전투표소가 마련됐다.
또 유권자들이 많이 오가는 서울역, 용산역, 인천국제공항 등에도 사전투표소가 설치됐다.
사전투표는 별도 신고 없이 신분증만 있으면 전국 어느 투표소에서나 할 수 있다.</t>
  </si>
  <si>
    <t>6월4일은 지방선거일입니다. 
아무리 비판하고 화내고 욕하더라도 
국민이 투표하지 않으면
권력자는 국민을 두려워하지 않습니다. 
투표를 해야 권력이 국민을 두려워합니다. 
투표를 하라고 안 해도
내가 좋아하는 사람이 후보로 나왔다면  
투표를 하러 가겠지요. 
그런데 두 후보 모두 찍기 싫다,  
이럴 때는 대부분 투표하지 않게 됩니다. 
둘 다 싫을 때는 
그 둘을 다시 비교해 봐야 됩니다.
어떤 사람이 덜 싫은가.  
최악과 차악 밖에 
선택의 기회가 없을 때는 
차악을 선택하는 것이 
이 환경에서는 최선입니다.
투표를 할 때는 
지역주의에 의해서 해서는 안 됩니다. 
특정 지역에서는 공천만 받으면 무조건 당선 된다면, 
국민이 투표할 필요가 없어집니다. 
그들은 투표하는 국민을 쳐다보지 않고
공천을 주는 위만을 쳐다볼 뿐입니다.
이것은 우리 스스로 
국민의 투표권을 포기하는 것과 같습니다.  
지역주의 뿐만 아니라
학연, 혈연, 종교 등이 기준이 돼서는 안됩니다. 
도지사로서, 시장으로서, 군수로서 적임자냐, 
그에 합당한 기준을 가지고 
투표를 해야 합니다. 
혹 바쁘셔서 투표할 수 없다면
5월 30일, 31일 사전 투표를 할 수 있습니다.
주민등록증만 있으면
전국 어디에서도 투표가 가능합니다.
대한민국의 주권은 국민에게 있습니다.
그러나 권력은 투표하지 않는 국민을 
두려워하지 않습니다. 
이걸 꼭 명심하셔서 
국민의 소중한 한표 권리를 꼭 행사하시고
주위에도 투표를 하도록 권유하세요.</t>
  </si>
  <si>
    <t>이 영상을 중국에 있는 탈북민들에게 퍼뜨려 주시면 아주 좋습니다!!</t>
  </si>
  <si>
    <t>핫한 미용실에서 4명의 디자이너들이 대결을 시작했습니다
좀비, 백신, 고양이미용사 중
당신은 누구에게 한표를 주실건가요??
최후의 승자가 누구인지 영상속으로 들어가볼까요 ~~
리더는 어떻게 탄생되는지
조직을 바꾸는 리더는 어떤 리더인지
한번 알아 봅시다!!
#미용실 #고양이 #백신</t>
  </si>
  <si>
    <t>김무성 "회초리 때리는 부모 심정으로"…충청서 한표 호소
[연합뉴스20]
[앵커]
총선을 8일 앞두고 선거운동도 중반에 접어들었습니다. 
새누리당 김무성 대표는 '캐스팅보트'를 쥔 충청권을 찾았는데요.
현 상태로는 과반도 어렵다며 절실하게 한 표를 당부했습니다. 
박경준 기자입니다.
[기자]
새누리당 김무성 대표는 1박2일 일정으로 충청을 찾았습니다.
20년 만에 지역정당 없이 치러지는 선거에서 무주공산인 중원을 잡아야 이길 수 있다고 판단한 것으로 보입니다.
공식 선거운동 시작 후 엿새간 전국을 쉴새 없이 누벼서인지 목소리는 잠겨 있었습니다.
그러나 이대로는 150석도 어렵다는 당 자체 분석이 나와 위기감이 고조된 탓에 부지런히 유세차에 올라 마이크를 잡았습니다.
특히 공천 파동에 염증을 느낀 지지층의 투표 포기를 우려하면서 다시 한 번 새누리당을 지지해 달라고 호소했습니다.
[김무성 / 새누리당 대표] "여러분이 투표장에 안 나가시겠다 하면 새누리 과반수는 미달하게 됩니다. 우리에게 표를 줌으로써 우리의 회초리를 때린다 하는 부모의 심정으로…"
김 대표는 집권 여당이 승리해야 충청 지역도 발전할 수 있다고 목소리를 높였습니다.
현재 야당 의원이 현역인 지역구 위주로 움직이면서 유권자들과의 스킨십으로 중원 탈환에 안간힘을 쓰는 모습이었습니다.
[김무성 / 새누리당 대표] "충효의 고장 충청이 제대로 서야 나라가 바로 설 수 있습니다. 충청이 새누리당에 표를 몰아줘야 충청이 힘을 받을 수 있습니다."
충청 유세 첫날 대전과 충북에서 표밭을 다진 김무성 대표는 둘째날에는 약세 지역인 전북에 잠시 들렀다 다시 충남으로 올라와 중원 표심을 공략할 예정입니다.
연합뉴스TV 박경준입니다.
연합뉴스TV : 02-398-4409(제보) 4441(기사문의), 카톡/라인 jebo23
(끝)</t>
  </si>
  <si>
    <t>사전투표 D-1…여야 '꼭 한표달라' 지지 호소
[앵커] 
사전투표를 하루 앞두고 여야 지도부는 전국에서 지원유세를 벌이며 지지를 호소했습니다. 
국회 취재기자 연결해 자세한 내용 들어보겠습니다. 
정주희 기자.
[기자]
네, 더불어민주당은 접경지역인 강원 속초와 양양 등을 돌며 '평화'를 부각하는데 주력했습니다.
그동안 보수정당이 우위를 보여온 지역이지만, 판문점 훈풍과 한반도 비핵화 이슈를 내세워 승기를 잡겠다는 계획입니다.
추미애 상임선대위원장은 "3선에 도전하는 최문순 강원지사 후보가 평창올림픽을 평화올림픽으로 만들어냈다"고 치켜세우며 "평화가 경제를 만들어낸다"고 강조했습니다.
홍영표 공동선대위원장은 전북 지역을 훑으며 여당을 압도적으로 지지해달라고 호소했습니다.
자유한국당 지도부는 '투트랙' 선거 지원을 이어갔습니다.
외신기자클럽 간담회에 참석한 홍준표 대표는 최저임금의 급격한 인상, 근로시간 단축 등 문재인 정부의 경제정책을 비난하며 "정부의 독주를 견제할 힘을 달라"고 말했습니다.
김성태 원내대표는 충남 천안과 경기도 안성에서 유권자들을 만났습니다.
김 원내대표는 "지난 13개월간 문 대통령은 정치보복에만 몰두했다"며 "한국당만이 문재인 정권을 견제하고 비판할 수 있다"고 강조했습니다.
바른미래당은 전국 곳곳에서 동시다발 유세를 벌였습니다.
손학규 선대위원장은 울산을 찾아 "민주당이 싹쓸이 하면 민주주의는 망한다"고 주장했습니다.
박주선 선대위원장은 충남에서 중원 공략에 나섰고, 유승민 선대위원장과 김동철 원내대표는 부산, 대구, 광주로 흩어져 지원유세를 벌였습니다.
민주평화당은 '호남에서 여당의 폭주를 견제해야 한다'면서 김경진 상임선대위원장을 필두로 광주 총력 유세에 나섰습니다. 
정의당은 서울, 인천, 경기 등 수도권과 제주에서 표심을 공략했습니다. 
[앵커] 
내일 시작되는 사전투표에 대해서도 자세히 설명해주시죠.
[기자] 
네, 지방선거와 국회의원 재보궐선거의 사전투표가 내일(8일)부터 이틀간 전국 3천512개 사전투표소에서 일제히 실시됩니다.
유권자들은 오전 6시부터 오후 6시까지 주민등록증이나 여권, 운전면허증 등 신분증을 지참하면 별도 신고없이 어느 사전투표소에서나 미리 투표에 참여할 수 있습니다.
가까운 사전투표소의 위치는 중앙선거관리위원회 홈페이지나 스마트폰 앱 '선거정보'에서 확인할 수 있습니다. 
지금까지 국회에서 전해드렸습니다.
연합뉴스TV 기사문의 및 제보 : 카톡/라인 jebo23
▣ 연합뉴스TV 유튜브 채널 구독
https://goo.gl/VuCJMi
▣ 대한민국 뉴스의 시작 연합뉴스TV / Yonhap News TV
http://www.yonhapnewstv.co.kr/</t>
  </si>
  <si>
    <t>달수빈이 제21대 국회의원 선거 사전투표 날인 4월 11일 오전 서울 상암동 주민센터에 마련된 투표소에서 소중한 한 표를 행사했다.
대한민국 제21대 국회의원 선거는 2020년 4월 15일에 실시되는 대한민국의 국회의원 총선거다. 만 18세 이상의 유권자가 처음으로 참가하는 첫 선거이자, 준연동형 비례대표제가 적용되는 첫 선거이다. 이번 선거로 선출되는 제21대 국회의원 수는 300인으로, 2020년 5월 30일부터 4년 임기를 수행하게 된다.
사전투표는 오는 10~11일 각각 오전 6시부터 오후 6시까지 이틀간 진행된다. 주민등록증, 운전면허증, 여권, 기타 관공서 또는 공공기관에서 발행한 사진이 부착된 본인의 신분 증명서를 지참해야 투표가 가능하다.
[티브이데일리 정다이 기자 news@tvdaily.co.kr]
#달수빈 #사전투표 #dalsoobin</t>
  </si>
  <si>
    <t>안녕하세요 여러분들~!! 제가 이번에 네이버 그라폴리오 캐롤 공모전에 참여했어요! 여러분들의 한표가 저를 먹여 살립니다 흑흑...
투표 해주시면 감사하겠습니다
네이버 로그인으로 편하게 할수 있어요!(좋아요 및 댓글도 남겨주시면 감사하겠습니다 ㅠㅠ)
https://grafolio.naver.com/works/1120318
[홍대/합정]레슨 및 동영상 레슨 문의는 메시지 또는 카톡 soul0099로 연락 부탁드립니다 ^^(카톡 플러스 친구도 가능해요)
-기본적인 강좌 영상악보는 네이버 카페에 있습니다 ^^
기타치러 오실래요 카페
http://cafe.naver.com/comeplayguitar
페이스북
https://www.facebook.com/SoyulSoul
카카오톡 플러스 친구도 부탁드려요!
#carol #christmas #캐롤송</t>
  </si>
  <si>
    <t>기득권을 무너뜨려 우리나라 정치의 미래를 밝혀주십시오.
1번•2번 정당 이대로 괜찮으신가요? 
위성정당까지 만들어 더 큰 기득권을 챙기려는 저급한 정치는 국민의 수준을 낮춰보는 것입니다.
깨어있는 시민의 힘으로 1,2번 정당과 후보를 심판해 주시고, 기호8번 이영철에게 소중한 한표를 모아주십시오.
기득권과 갑질이 없는 평등한 사회, 상호존중이 넘치는 새로운 정치의 희망을 만들어 주십시오.</t>
  </si>
  <si>
    <t>▶ 생방송 : http://afreeca.com/brainzerg7
#김윤환 #김학수 #민찬기</t>
  </si>
  <si>
    <t>삼보 주임의 퇴임식, 그리고 지구대를 떠나기로 마음먹은 정오
tvN 라이브 (토일) 밤 9시 방송
------------------------------------------------------------------
 ▶[tvN] 구독 http://www.youtube.com/channel/UC78PMQprrZTbU0IlMDsYZPw?sub_confirmation=1
 ▶[라이브] 지금 뜨는 동영상 : http://www.tving.com/smr/vod/player/P/C01_B120178254?from=youtube
 ▶[tvN] 라이브 : http://www.tving.com/live/player/C00551
------------------------------------------------------------------</t>
  </si>
  <si>
    <t>한입에 넣었을 때 맛있는것!
부추 익혀서 올려 먹는 것!
상상해 보았는가_xD83D__xDE0B_
곱창에 한표를 하고 싶다면, 당장 웨이브에서 한표 고!
다운로드▶️ http://bit.ly/2XrXWn3</t>
  </si>
  <si>
    <t>✔ 제21대 국회의원 선거·재보궐 선거 13일 앞으로 다가와
✔ 준연동형 비례대표제 도입, 선거권 연령 만 18세 이상 조정
✔ 코로나19로 총 51개국 86개 공관 재외선거사무 중지
✔ 오늘부터 선거운동 본격 시작
✔ 재외선거, 오는 6일까지 세계 곳곳 재외투표소에서 진행
✔ 재외국민 투표권 행사 불편함 없도록 긴밀히 협업
✔ 코로나19 확산…미국·유럽 등 우리 공관 재외선거사무 중지
✔ 선거 종료 시까지 긴장의 끈 늦추지 않을 것
✔ 안전한 투표환경 조성·공명선거 지원 위한 대책
✔ 투·개표소 방역 소독, 선거 당일 유증상 시 임시기표소 투표
✔ 확진자 투표권 보장…거소투표·생활치료센터에 사전투표소 마련
✔ 각종 탈·불법 선거운동 철저히 단속·처벌
✔ '금품수수, 사이버 공간 가짜뉴스 여론조작' 중점 단속
✔ 공무원 선거중립 유지, 공직기강 엄정 확립
✔ 선거 분위기 편승한 행정공백 방지
✔ 오는 10일~11일 사전투표 실시
✔ 후보자·관계자들, 선거운동 기간 대면접촉 최소화
○브리핑 전문○
[추미애 법무부 장관]
   법무부 장관입니다. 
   존경하는 국민 여러분 제21대 국회의원 선거와 기초단체장 및 지방의원 재보궐선거일이 이제 13일 앞으로 다가왔습니다. 
   이번 선거는 공직선거법 개정으로 준연동형 비례대표제가 도입되고, 선거권 연령이 만18세 이상으로 하향 조정된 이후 첫 번째로 치러지는 선거입니다. 
   또한, 코로나19라는 국가적 위기 상황 아래서 실시되는 선거입니다. 
   국내뿐만 아니라 해외에서도 코로나19가 확산됨에 따라 중앙선거관리위원회에서는 총 52개국 78개 공관의 재외선거사무를 중지하였습니다. 
   이로 인해 많은 국민들께서 걱정이 많으실 것으로 생각됩니다. 
   정부는 중앙선거관리위원회와 함께 비상한 각오로 안전한 투표환경 조성에 모든 노력을 다하겠습니다. 
   오늘부터 본격적인 선거운동이 시작됩니다. 
   코로나19의 여파로 인해 가짜뉴스 생산과 유포 등 사이버 공간에서의 불법선거운동이 늘어날 것으로 예상됩니다. 
   이에 정부는 공정하고 안전한 선거를 지원하기 위한 정부의 입장을 말씀드리고, 국민 여러분들의 협조를 당부드리고자 합니다. 
[강경화 외교부장관]
재외선거는 어제 4월 1일 시작되어 4월 6일까지 세계 곳곳에 마련된 재외투표소에서 진행될 예정입니다. 
외교부는 우리 재외 국민 여러분들이 투표권 행사에 불편함이 없도록 지난해부터 중앙선거관리위원회가 긴밀히 협업하여 열심히 준비해 왔습니다. 
그러나 최근 중앙선거관리위원회는 코로나19의 세계적 확산에 따라 미국과 유럽 등 일부 국가 주재 우리 공관들의 재외선거사무를 불가피하게 중지하였습니다. 
이는 각국 정부가 이동제한, 지역폐쇄 등 행정명령을 발동함으로써 정상적인 선거실시가 어려워진 상황과 감염위험이 높은 곳에서 치르는 선거로 인해 우리 재외국민들의 안전과 건강에 미칠 영향을 고려할 고심에 찬 결정이었습니다. 
이들 국가에서 우리 재외 국민들의 소중한 참정권 행사가 이루어지지 못하게 된 것을 매우 안타깝게 생각하며, 해당 지역 재외 국민 여러분들의 이해를 당부드립니다. 
한편, 재외선거가 실시되고 있는 국가들도 코로나19 상황이 갈수록 심각해 지는 등 어려움이 예상되는 경우가 많기 때문에 외교부는 선거가 종료될 때까지 긴장의 끈을 늦추지 않겠습니다. 
우리 재외공관들이 동포사회와 잘 협력하여 재외 국민들의 투표권 행사가 안전한 가운데 원만하게 진행될 수 있도록 최선의 노력을 다하겠습니다. 
[진영 행정안전부장관]
행정안전부장관입니다. 
안전한 투표환경 조성과 공명선거지원을 위한 정부대책을 말씀드리겠습니다. 
첫째, 국민 여러분께서 안심하고 투표할 수 있도록 범정부 차원에서 지원하겠습니다. 
선거전후로 투 개표소 전체에 대한 방역소독을 실시하고, 선거 당일 이상증상이 있는 유권자는 별도로 마련된 임시기표소에서 투표할 수 있도록 하겠습니다. 
둘째, 코로나19 확진자의 투표권 행사를 최대한 보장하겠습니다. 
코로나19 확진자는 거소 투표와 생활치료센터에 마련된 사전 투표소에서 투표하실 수 있습니다. 
발열 등 증상이 없는 자가격리자의 경우 안전하게 투표할 수 있는 방법을 관계기관과 검토 중에 있습니다. 
셋째, 각종 탈법 ·불법 선거운동에 대해서는 검찰과 경찰 등 범정부 차원의 역량을 총동원하여 철저히 단속하게 처벌하겠습니다. 
특히, 금품수수, 사이버 공간에서의 가짜뉴스와 여론 조작 등을 중점 단속하겠습니다. 
넷째, 공무원의 선거중립을 유지하고 공직기강을 엄정 확립하겠습니다. 
국민의 봉사자로서 공무원이 선거에 관여하는 일이 없도록 감찰활동을 강화하고, 위법사항에 대해서는 엄중히 조치하겠습니다. 
아울러, 선거 분위기에 편승한 행정공백이 발생하지 않도록 공직기강 확립에도 만전을 기하겠습니다. 
존경하는 국민 여러분 여러분의 한표 한표가 모여 대한민국의 미래를 만들어갑니다. 
소중한 참정권을 반드시 행사하여 주시기 바랍니다. 
선거 당일 투표가 어려운 유권자께서는 4월 10일과 11일 이틀간 진행되는 사전투표를 활용하여 주시기 바랍니다. 
특히, 코로나19 대응상황에서 안전한 선거를 위해서는 투표소 내 사회적 거리두기 실천이 중요합니다. 
투표소에 오실 때는 반드시 마스크를 착용하시고 투표소에서는 발열 확인, 앞 사람과의 거리두기 등 투표 사무원의 안내에 적극적으로 협조여 주시기를 부탁드립니다. 
후보자와 선거사무 관계자 여러분께서도 선거운동기간에 직접적인 대면접촉을 최소화하는 등 사회적 거리두기에 동참해 주시기를 부탁드립니다. 
정부도 중앙선거관리위원회와 함께 안전한 투표환경을 조성하기 위해 최선을 다하겠습니다. 
다시 한번 국민 여러분의 적극적인 투표 참여와 협조를 부탁드립니다. 
감사합니다. 
-
다가오는 제21대 국회의원 선거와 관련해
정부가 대국민 담화문을 발표합니다. 
브리핑 현장 연결합니다. 
#국회의원선거 #대국민담화문 #정부
○일시: 2020. 4. 2.(목) 10:00
○장소: 정부서울청사 합동브리핑룸
○브리퍼: 
- 추미애 법무부 장관
- 강경화 외교부 장관
- 진영 행정안전부 장관
_xD83D__xDCCC_코로나19 특별생방송 시청하기
https://goo.gl/benFeq (구독_xD83D__xDC4D_)
_xD83D__xDCCC_KTV SNS LIVE 채널 바로가기
▶페이스북 https://goo.gl/4JJZzN
▶유튜브 https://goo.gl/7yuedv
▶트위터 https://goo.gl/Aen58u
▶네이버TV https://tv.naver.com/ktv
▶TV채널 https://goo.gl/F7p7kR</t>
  </si>
  <si>
    <t>김영삼
"아무리 닭의 목을 비틀지라도 새벽이 온다는 것을 잊어서는 안됩니다." 
김대중 
"죽더라도 타협을 거부하는 것이 영원히 사는 길이라고 생각했었습니다."
김종필 
"내 일찍이 정치는 '허업'이라 그랬어. 정치인이 열매를 맺어놓으면 국민이 따먹지." 
정치는 말의 예술이라고 하죠. 옛 정치인들의 말에는 촌철살인의 힘과 격조있는 풍자가 있었습니다. 품격의 품(品)자가 입 구(口)자 세 개로 이뤄진 건 말이 쌓이고 쌓여 그 사람의 품격을 만든다는 의미일 겁니다. 3김시대에 비하면 나라 살림은 좋아졌지만 정치의 품격은 어디로 간 걸까요. 민의를 아우르는 정치인은 보이지 않고, 정치꾼의 혀가 이성을 마비시키는 세상을 살고 있습니다.
국회의원들의 가슴에 붙어 있는 금배지입니다. 지름 1.6cm, 무게는 6g에 불과하지만 민의의 상징인 저 금배지의 무게는 계량화하기 어려울 겁니다. 60년 전 뇌물 혐의로 재판을 받는 국회의원들조차 '선량의 상징'을 차고 법정에 설수 없다며 금배지를 떼고 나왔다고 하죠. 하지만 요즘 유권자들이 목도하는 풍경은 황량하고, 삭막합니다. 
차명진
"세월호 유가족이 문란한 행위를 했다는"
윤호중
"황교안 애마'를 타고 '박형준 시종'을 앞에 데리고" 
김대호
"30대 중반에서 40대는 논리가 아닙니다." 
최강욱
"(윤석열 총장이) 망나니처럼 행동한 결과가" 
주동식
"광주는 80년대의 유산에 사로잡힌 도시" 
이해찬
"저렇게 천박하고 주책 없는 그런 당하고" 
청와대 하명수사 의혹으로 기소된 백원우 전 민정비서관은 어제 통합당을 향해 "쓰레기 정당"이라는 막말까지 했습니다. 정말 낯이 뜨거워집니다. 민심에 대한 경외감 혹은 두려움, 그 어떤 것도 느껴지지 않는 말들을 듣고 있자면 21대 국회라고 달라질게 없을 듯해 답답해집니다. 그래서 개화기 국어학자인 주시경 선생의 말씀을 꺼내봅니다. 
"말과 글이 거칠면 그 나라의 일이 다 거칠어지고, "말이 망하면 나라가 망한다." 
대한민국 정치의 막말DNA, 갈등DNA, 그리고 3류DNA를 바꿀 순 없는 건지. 그래서 이번 투표에는 정치를 바꾸려는 유권자의 간절한 열망이 담겨야 합니다. 그런 진심을 담는다면 국민을 부끄럽게 만드는 저 3류 정치를 조금이라도 바꿀 수 있지 않을까요. 
오늘 앵커가 고른 한마디는 "열망을 담은 투표"였습니다.
[Ch.19]  사실을 보고 진실을 말합니다.
_xD83D__xDC4D__xD83C__xDFFB_ 공식 홈페이지 http://news.tvchosun.com/
_xD83D__xDC4D__xD83C__xDFFB_ 공식  페이스북 https://www.facebook.com/tvchosunnews/
_xD83D__xDC4D__xD83C__xDFFB_ 공식 트위터 https://twitter.com/TVChosunNews
* 뉴스제보 : 이메일(tvchosun@chosun.com), 카카오톡(tv조선제보), 전화(1661-0190)</t>
  </si>
  <si>
    <t>오늘 극한상사에서는,
코로나19로 자가격리 중인 유권자들이 
투표하는 방법에 대해서 이야기했는데요.
정부가 관련 지침을 내놨습니다.
우선,
보건소로부터 자가격리 통지를 받은 
사람들 가운데
선거당일 
증상이 없어야 투표할 수 있습니다.
거주지와 투표소까지는
도보 또는 자차를 이용해야 하고요,
대중교통은 금지됩니다.
투표장에 도착한 뒤에는
일반 유권자와 접촉을 최소화 하기 위해서
별도의 장소에 대기를 하고요,
일반 유권자의 투표가 모두 끝난 뒤,
6시부터 투표에 참여하게 됩니다.
일반 유권자 수가 많은 경우 자가격리자의 대기 시간은 그만큼 길어집니다.
자가격리자가 이용하는 기표소는 일반 유권자와 따로 마련돼 있습니다.
투표를 마친 자가격리자는 거주지로 즉시 돌아와야 합니다.
자가격리자의 이동 과정은 
지역별 여건과
여러 상황을 고려해서
1대1 관리자가 동행하거나 유사한 방법으로
관리를 하기로 했습니다.
이런 정부의 지침에
엇갈린 의견이 나오고 있는데요.
"자가격리자도 유권자다.
수많은 유권자들이 소중한 한표를 행사할 수 있어서 다행이다."
이런 의견과,
방역에 대한 우려감을 
드러내는 사람들도 있었습니다.</t>
  </si>
  <si>
    <t>그룹 펜타곤의 우석, 여원, 홍석, 진호, 키노가 4.15 총선 사전투표에 참여했다. 이날 펜타곤은 “소중한 한표 잘 행사하고 오겠다”고 소감을 전했다. 한편, 펜타곤은 지난 3월말 새 앨범 ‘COSMO’로 컴백해 활발한 활동을 벌였다. 
#PENTAGON
민중의소리 대중문화 채널 Vstar 채널을 구독하세요!  (Subscribe Channel~ ) https://goo.gl/3wwPMo
- 민중의소리 Youtube 채널 -
※현PD : https://goo.gl/i2b8Bq
- 뷔슷하(Vstar)를 만나는 방법 - 
▶ facebook  : https://www.facebook.com/vstar10
▶ instagram : https://www.instagram.com/vstar09
▶ twitter       : https://twitter.com/vopstar1
* 영상을 재편집 / 재업로드하는 것은 원칙적으로 금지합니다.
** Please enter subtitle of this video in your own language. 
Anybody can enter subtitle by referring to existing English subtitle.
(영어 자막을 제공하실 수 있습니다) 
: https://goo.gl/8iBtB7
*** 도를 넘어선 욕설, 비방, 유언비어 유포, 상대를 향한 혐오 표현 등은 관리자가 삭제합니다. 여러 팬들 그리고 많은 시청자가 오가는 공간입니다. 댓글란은 자신의 마음과 생각을 공유하는 곳으로 활용해 주시기 바랍니다. ***</t>
  </si>
  <si>
    <t>[앵커]
오늘(10일)과 내일 이틀 동안 21대 총선의 사전투표가, 3천508개 사전투표소에서 실시됩니다.
코로나19 사태로 마스크와 비닐장갑까지 동원되는 사상 초유의 투표 현장이 될 텐데요.
어떤 점에 유의해야 하는지 이하린 기자가 알려드립니다.
[기자]
투표소에 가기 전, 신분증 외에 마스크도 챙겨야 합니다.
다만, 마스크를 쓰지 않았다고 투표를 못 하는 건 아닙니다.
'1m 거리두기'를 위해 붙여놓은 바닥 테이프를 따라 대기줄에 서면 됩니다.
투표소 입구에서는 일일이 발열 체크도 진행됩니다.
체온이 37.5도 이상이거나 호흡기 이상 증상이 있는 사람은 다른 선거인과 동선이 겹치지 않도록 별도로 설치된 임시 기표소에서 투표합니다.
발열 체크를 통과한 유권자는 비치된 소독제로 손을 소독한 후 위생장갑을 끼고 투표소에 들어갑니다.
용지를 투표함에 넣는 과정은 이전과 같습니다.
전체 사전투표소 가운데 8곳은 코로나19 확진을 받아 생활치료센터에 격리된 유권자들을 위해 센터 내에 마련됐습니다.
선거관리위원회는 어린 자녀를 동반하지 말고 불필요한 대화는 자제해 달라고 당부했습니다.
또, 신분 확인 시 마스크는 잠깐 내려야 합니다.
전국의 사전 투표소에선 어제 방역 작업이 실시됐고, 오늘 투표가 끝나면 한 번 더 방역합니다.
투표시간은 오전 6시부터 오후 6시까지입니다.
YTN 이하린입니다.
▶ 기사 원문 : https://www.ytn.co.kr/_ln/0101_202004100653068284
▶ 제보 안내 : http://goo.gl/gEvsAL, 모바일앱, social@ytn.co.kr, #2424
▣ YTN 유튜브 채널 구독 : http://goo.gl/Ytb5SZ
ⓒ YTN &amp; YTN PLUS 무단 전재 및 재배포금지</t>
  </si>
  <si>
    <t>[앵커]
정치권은 북미 정상회담 등의 영향으로 관심이 낮을 거라는 우려와 달리 사전투표율이 20%를 넘기자 일제히 환영의 뜻을 밝혔습니다.
다만 그 의미에 대한 해석은 제각각 달랐습니다.
전준형 기자가 보도합니다.
[기자]
더불어민주당은 높은 사전투표율이 문재인 정부의 성공과 한반도의 평화를 바라는 국민적 열망이 드러난 것이라고 평가했습니다.
본 투표율도 덩달아 높아지면 줄곧 앞섰던 여론조사의 지지율이 그대로 최종결과까지 이어질 것으로 기대하고 있습니다.
일부 여성 의원들은 약속대로 머리를 파랗게 물들인 사진을 SNS에 게재하기도 했습니다.
[추미애 / 더불어민주당 대표 : 높은 사전투표율에 감사드립니다. 국민들께서 새로운 지방정부를 내 한표 한표로 참여해서 만들어내겠다는 굳은 의지라고 생각합니다.]
자유한국당은 높은 사전투표 열기가 문재인 정부를 심판하려는 투표자들이 몰렸기 때문으로 보고 있습니다.
본 투표에서도 이른바 '샤이 보수'로 불리는 숨은 지지층이 결집할 것으로 보고 격전지에 화력을 집중하고 있습니다.
[홍준표 / 자유한국당 대표 : 지금은 저희가 심판받는 게 아니고 이 정부가 지난 1년간 중산층, 서민들만 못살게 군 그 정책에 대해서 심판하는 그런 선거입니다.]
바른미래당은 높은 사전투표율을 두고 특정 정당의 유불리를 해석할 어떠한 근거도 없다면서, 전체 투표율이 향상되면 정확한 민심이 보일 것이라고 전의를 다졌습니다.
민주평화당과 정의당도 지방선거에 대한 관심이 높은 사전투표율로 이어진 것으로 보고, 전략 지역 표심 공략에 열을 올리고 있습니다.
다만 본 선거일에는 전날 열리는 북미정상회담의 영향으로 유권자의 관심이 다소 떨어질 수도 있어 높은 사전투표율이 최종 투표율 상승으로 이어질지는 지켜봐야 할 것으로 보입니다.
YTN 전준형입니다.
▶ 기사 원문 : http://www.ytn.co.kr/_ln/0101_201806100619277483
▶ 제보 안내 : http://goo.gl/gEvsAL, 모바일앱, 8585@ytn.co.kr, #2424
▣ YTN 유튜브 채널 구독 : http://goo.gl/Ytb5SZ
[ 한국 뉴스 채널 와이티엔 / Korea News Channel YTN ]</t>
  </si>
  <si>
    <t>코로나19 자가격리자도 투표를 행사할 수 있는 길이 열렸습니다.
이번달 1일부터 14일까지 보건당국이나 지자체로부터 자가격리 통지를 받은 유권자 가운데 15일인 선거 당일 의심증상이 없는 유권자만 투표할 수 있습니다.
다만, 감염 노출을 최소화하기 위해 일반 유권자가 투표한 이후인 오후 6시부터 별도로 투표가 진행될 예정입니다.
선거 당일 자가격리 중인 유권자들의 외출 시간은 5시 20분부터 오후 7시로 제한되고, 반드시 오후 6시 이전에 투표소에 도착해야 합니다. 현행 선거법에 따르면 오후 6시가 지나서 도착한 사람은 투표에 참가할 수 없습니다.
또한, 투표소 이동 시 대중교통 이용은 금지되며, 마스크를 착용하고 도보나 자차로 이동해야 합니다.</t>
  </si>
  <si>
    <t>실제 소독 효과가 없는  가짜 손 소독제를 만들어 판매해 온 업체들이 적발됐습니다.
 이들 업체가 만든 불량 손 소독제 수십억 원어치는 이미 소비자에게 판매된 뒤였습니다.
 홍진아 기자가 보도합니다.
 [리포트]
 인천의 한 차량 세정제 공장.
 코로나19로  손 소독제 수요가 급증하자  지난 2월부터 무허가로 손 소독제를 만들었습니다.
 제품 일부는 소독 기능을 하는 에탄올 함유량이 기준치의 절반에도 못 미쳤습니다.
 [무허가 손 소독제 제조 업체/음성변조 : "(예전에 만들 때)기억을 더듬어서 메모해놨었는데, 하다 보니까 이게 아니더라고요. (에탄올 함량은 한 30% 미만이겠네요?)"]
 용기 겉면에는 허가받은 것처럼 의약외품 표시를 하고, 다른 업체 상호를 도용하기까지 했습니다.
 식약처 제조 기준에 따르면 손 소독제는 54.7%~70%의  에탄올을 함유해야 합니다.
 하지만, 물을 섞어 에탄올이 19% 미만으로 거의 맹물 수준인 제품을 만들거나,  에탄올보다 값싼 대체 원료를 넣은  손 소독제를 만들고선,  용기 겉면에는  함유량을 거짓으로 표시해 소비자를 속였습니다.
 가짜 손 소독제 등을 만들다 적발된 업체는 7곳,  이 가운데 업체 3곳에서만 지난 두 달간 이 같은 불량 손 소독제 56만 개, 33억 원어치를 시중에 유통해  모두 팔았습니다.
 [김시필/서울시 민사경 보건의약수사팀장 : "(에탄올 함량이 적으면) 바이러스라든지 세균의 살균력이 현저하게 떨어져서 손 소독제로서의 사용 가치가 없는 걸로…."]
 손 소독제를 사용할 때, 진짜 제품인지 확인하려면 의약외품 표시가 있는지 확인해봐야 합니다.
 그리고 이렇게 발랐을 때, 알코올 냄새가 나지 않으면 가짜 제품인지 의심해봐야 합니다.
 또 식약처 '의약품안전나라' 홈페이지에서도 허가받은 제품인지 확인할 수 있습니다.
 KBS 뉴스 홍진아입니다.</t>
  </si>
  <si>
    <t>사라진 한 아이를 애타게 찾는 두 명의 엄마
tvN 라이브 매주 (토일) 밤 9시 방송
------------------------------------------------------------------
 ▶[tvN] 구독 http://www.youtube.com/channel/UC78PMQprrZTbU0IlMDsYZPw?sub_confirmation=1
 ▶[라이브] 지금 뜨는 동영상 : http://www.tving.com/smr/vod/player/P/C01_B120178254?from=youtube
 ▶[tvN] 라이브 : http://www.tving.com/live/player/C00551
------------------------------------------------------------------</t>
  </si>
  <si>
    <t>시즌 초 유선배들이 벌써 문어를 시작했다는 소식을 접하고 달렸습니다. 올해는 유난히 수온도 많이 오르고 개체수가 상당히 많은 것 같습니다. 올시즌 문어낚시 매력에 푹 빠져 보시죠~!!!
영상 재미있게 보셨다면 좋아요~구독 감사합니다.~★</t>
  </si>
  <si>
    <t>탈원전 정책 어떻게 생각 하시나요? 여러분의 투표를 기다리고 있습니다. 댓글로 소중한 한표 남겨 주세요.
찬성 또는 반대로 표기 해주시면 됩니다.</t>
  </si>
  <si>
    <t>다친 삼보를 걱정하는 홍일지구대
tvN 라이브 매주 (토일) 밤 9시 방송
------------------------------------------------------------------
 ▶[tvN] 구독 http://www.youtube.com/channel/UC78PMQprrZTbU0IlMDsYZPw?sub_confirmation=1
 ▶[라이브] 지금 뜨는 동영상 : http://www.tving.com/smr/vod/player/P/C01_B120178254?from=youtube
 ▶[tvN] 라이브 : http://www.tving.com/live/player/C00551
------------------------------------------------------------------</t>
  </si>
  <si>
    <t>표류소녀를 너무  하고싶어서 깔아봤습니다</t>
  </si>
  <si>
    <t>누구를 찍어도 똑같은 정치! 
"어차피 안바뀌는데 투표를 해서 뭐해..."
젊은 세대들이 투표에 무관심한 이유를 파해쳐 본다.
그리고 이슈포커스에서 '미혼남'으로 인기를 독차지 하는 스티브강 출연자가 얼굴 빨개진 까닭은?</t>
  </si>
  <si>
    <t>존엄사를 결심한 양촌, 아버지에게 '엄마 호흡기 떼자'
tvN 라이브 매주 (토일) 밤 9시 방송
------------------------------------------------------------------
 ▶[tvN] 구독 http://www.youtube.com/channel/UC78PMQprrZTbU0IlMDsYZPw?sub_confirmation=1
 ▶[라이브] 지금 뜨는 동영상 : http://www.tving.com/smr/vod/player/P/C01_B120178254?from=youtube
 ▶[tvN] 라이브 : http://www.tving.com/live/player/C00551
------------------------------------------------------------------</t>
  </si>
  <si>
    <t>가성비 좋은 국산차! 에 한표 던지는 1인 입니다.
단 내구성 개선요구에도 한표!!
감동할 차를 만나기를......
-----------------------------------------------------------------------------------
투명언더코팅은 똑똑한 소비자의 선택 상품!!</t>
  </si>
  <si>
    <t>21대 국회의원 선거일인 다음 주 수요일에는 5부제와 상관없이 누구나 공적 마스크를 구매할 수 있습니다.
식품의약품안전처는 선거 당일, 주말처럼 출생연도 끝자리와 상관없이 모두에게 공적 마스크를 판매한다고 밝혔습니다.
또 이를 위해 선거 전날 마스크를 약국별로 100개씩 추가로 공급하고, 당일 공급량을 두 배로 늘릴 방침입니다.
하지만 1주일에 한 번, 한 사람이 마스크 2개씩만 살 수 있도록 한 구매 제한은 그대로 유지됩니다.
식약처는 국민이 마스크를 쓰고 투표에 참여할 수 있도록 공급량을 확대했다고 설명했습니다.
※ '당신의 제보가 뉴스가 됩니다' YTN은 여러분의 소중한 제보를 기다립니다.
[카카오톡] YTN을 검색해 채널 추가 [전화] 02-398-8585 [메일] social@ytn.co.kr [온라인 제보] www.ytn.co.kr
▶ 기사 원문 : https://www.ytn.co.kr/_ln/0103_202004112209177099
▶ 제보 안내 : http://goo.gl/gEvsAL, 모바일앱, social@ytn.co.kr, #2424
▣ YTN 유튜브 채널 구독 : http://goo.gl/Ytb5SZ
ⓒ YTN &amp; YTN PLUS 무단 전재 및 재배포금지</t>
  </si>
  <si>
    <t>[앵커]
'감염 걱정 없이 선거 치르겠다'
정부는 위생 장갑 착용부터 앞사람과 거리 두기까지, 여러 수칙을 마련해 감염 예방에 나섰는데요.
사전투표 첫날, 정작 지침이 짐이 되거나, 무용지물인 경우가 나오는 등 혼선이 빚어졌습니다.
손효정 기자입니다.
[기자]
코로나19 감염 예방을 위해 투표장 입구에 마련된 비닐장갑입니다.
손 소독제를 바른 뒤 장갑을 껴야 하는데, 미끄러워 불편하다는 지적이 잇따랐습니다.
특히 기표 뒤 용지를 봉투에 넣어 밀봉하는 게 힘들다는 반응이 많았습니다.
[이춘자 / 충청남도 홍성군 : 나는 봉투가 열려야 하는데 집어넣기가, 비닐장갑 끼고 버거워요.]
이 때문에 도장을 엉뚱한 후보나 당에 표시한 경우도 있습니다.
[최경순 / 서울 응암3동 : 미끄러우니까 쑥 미끄러져 내려가는 거야. 제대로 힘도 못 주고 도장은 찍혔는데 반밖에 안 찍혔어요.]
앞사람과 거리 두기 수칙은 투표장에 들어갈 땐 잘 지켜졌지만, 나올 땐 흐지부지됐습니다.
투표할 때는 1m씩 떨어져 줄을 섰지만 투표하고 나올 때는 거리 두기 수칙이 지켜지지 않고 있습니다.
경기도의 한 사전투표소에선 마스크를 쓰지 않은 유권자를 직원이 들여보내지 않으려다 실랑이가 벌어졌는데,
[제보자 : 마스크 없으면 투표 못 한다는 게 확실한 방침입니까?]
[선관위 관계자 : 마스크 없이는 투표소에선 투표할 수 없고요.]
알고 보니, 마스크 착용은 의무가 아니었습니다.
[선관위 공보과 관계자 : 가급적 (마스크를) 쓰고 오시도록 했고, 마스크를 안 쓰고 오셨더라도 투표를 할 수 없는 건 아니다라고 다 알고 계시잖아요.]
선관위는 코로나19 사태 이후 처음 치른 사전투표에서 발견된 시행착오를 보완해 선거 당일 투표는 차질 없이 진행하겠다고 밝혔습니다.
YTN 손효정입니다.
※ '당신의 제보가 뉴스가 됩니다' YTN은 여러분의 소중한 제보를 기다립니다.
[카카오톡] YTN을 검색해 채널 추가 [전화] 02-398-8585 [메일] social@ytn.co.kr [온라인 제보] www.ytn.co.kr
▶ 기사 원문 : https://www.ytn.co.kr/_ln/0103_202004110428171877
▶ 제보 안내 : http://goo.gl/gEvsAL, 모바일앱, social@ytn.co.kr, #2424
▣ YTN 유튜브 채널 구독 : http://goo.gl/Ytb5SZ
ⓒ YTN &amp; YTN PLUS 무단 전재 및 재배포금지</t>
  </si>
  <si>
    <t>엄마를 죽이려던 이순재에게 배성우 '다신 엄마에게 가지 마요'
tvN 라이브 매주 (토일) 밤 9시 방송
------------------------------------------------------------------
 ▶[tvN] 구독 http://www.youtube.com/channel/UC78PMQprrZTbU0IlMDsYZPw?sub_confirmation=1
 ▶[라이브] 지금 뜨는 동영상 : http://www.tving.com/smr/vod/player/P/C01_B120178254?from=youtube
 ▶[tvN] 라이브 : http://www.tving.com/live/player/C00551
------------------------------------------------------------------</t>
  </si>
  <si>
    <t>안양시 만안구 국회의원 예비후보 장경순입니다.
경자년 새해가 밝았습니다.
만안구민 여러분 새해복 많이 받으시고 건강하십시오
금년에는 국회의원 선거가 있는 해입니다. 
4년에 한번씩 찾아오는 국회의원 선거입니다만 금년에는 의미가 더 크다고 할 수 있습니다.
문제인 정부 들어서서 3년차 접어들고 있는데요
대한민국은 사회, 정치,경제, 안보 어느 것 하나도 안정된 것이 없습니다.
그리고 서민의 삶의 질은 점점 암흑속으로 빠져들고 있습니다.
어느 곳을 가던지 지역주민 여러분들이 정말 못살겠다고 아우성들입니다.
영세사업자들, 개인사업자들은 문을 닫고요. 모두다 경제가 너무 힘들어졌다고 아우성들입니다.
특히 저희 만안구에는 동안구에 비해서 낙후된 곳이 많습니다.
뉴타운 사업이 취소가 되면서 우리 만안구는 이제 개발은커녕 빌라단지로 전락이 되고 있습니다.
안양5동, 안양9동 이 좋은 안양시 만안구가 빌라단지로 변한 것을 보고 있을 때 정치인의 한사람으로 가슴이 아픕니다.
이제 만안구도 변해야 합니다.
지난 20년간 저희 만안구는 한 개의 당에서 국회의원을 5선이나 하고 있습니다. 20년간 민주당에서 국회의원을 했는데요. 우리 만안구 무엇이 변했습니까?
출마할때마다 공약했지요. 공약 하나라도 지켜졌습니까?
우리 만안구민이 이제 스스로 깨달아야 합니다. 사람을 바꾸지 않으면 지역이 변할 수가 없습니다.
이제 바뀌어야 합니다. 만안구도 동안구처럼 잘사는 동네로 만들고 싶습니다.
저는 시의원 3선을 했고, 도의원 재선을 했습니다.
지방의원 5선을 하면서 그동안에 갈고 닦은 정치경력이 있습니다. 또한 많은 것을 배웠습니다.
지역주민의 삶의 애환을 누구보다 잘 압니다. 
구석구석 하나부터 열까지 개발시킬 자신이 있습니다.
이제 우리 만안구민은 더 이상 보고 있을 수가 없습니다. 저 장경순이 그런 것들을 하나하나 다시 바로 잡겠습니다.
우리 만안구민들도 삶의 질이 향상되고 주거환경이 개선되어야 한다고 생각합니다.
제가 시의원을 하면서 안양1번가 지하차도를 뚫는다는 공약을 하고 지금 1번가 지하차도로 많은 주민들이 동안구로 이동하는 것을 볼 때 저는 정말 지방정치를 잘했구나. 정말 저는 자랑스럽게 생각합니다. 
이러한 일들이 제가 시의원을 하면서도 동서연결 지하차도를 건설하는 일들을 했습니다만 정말 우리 만안구 그 이상의 발전은 없는 것입니다. 지금 할 일이 얼마나 많습니까?
성결대학교 앞에서부터 군포로 넘어가는 도로도 이제는 포화상태입니다. 군포로 넘어갈 수 있는 도로를 산을 터널만 쪼금 뚫어주면, 터널 500미터만 뚫어주면 얼마든지 안양8동에서 군포로 넘어가는 길이 바로 개통이 될 수 있는데, 이런 것 조차도 어느 하나 누구 하나 신경쓰는 사람이 없습니다.
만안구는 변해야 합니다. 만안구 지금 중앙로가 얼마나 포화상태입니까.. 늘어나는 차량들로 인해서 교통은 마비가 되고 있습니다., 성결대학교 앞에서부터 군포까지 지하차도를 뚫는다면 만안구의 교통도 많이 좋아진다고 저는 생각합니다.
그리고 안양예술공원 많은 돈을 들여서 잘 해놨습니다. 아주 깨끗하게 정비가 되었는데요. 그러나 행락철만 되면요. 우리 안양예술 공원을 찾는 분들이 다시는 안오겠다고 합니다. 차량이 들어가면 나올 수 있는 길이 없습니다. 이런것들도 저희 안양시에서는 하나의 숙제입니다. 이런 것들도 동안구로 유턴을 시키던지, 아니면 삼막동 먹자거리 골목 쪽으로 터널을 뚫던지 이런식으로 해서 만안구도 정말 개발 할 수 있는 곳 너무나 많습니다. 
우리 안양시민공원 분수대를 비롯해서 얼마나 잘해놨습니까 폭포도 잘해놓고 많은 사람들이 찾아옵니다. 그러나 그분들이 찾아와서 시민공원에서 즐기고 돌아가면서 아쉽다고 이야기 합니다.
그러한 시민공원을 잘 만들어 놓고 공원이 정말 많은 시민들이 찾는데, 거기에다가도 수리산에서 내려오는 짚라인이라든지, 레일바이크를 설치했을 때 더 많은 분들이 우리 안양과 만안구를 찾으면서 만족도를 느끼고 돌아갈 겁니다. 
존경하는 안양시민 여러분 이제 415총선이 백일도 채 남지 않았습니다. 이제 선택의 귀로에 섰습니다. 
여러분의 소중한 한표를 헛되이 하지 마시고 새로운 인물 저 장경순에서 소중한 한표를 모아 주실 것을 당부의 말씀을 드립니다. 
반드시 만안구가 우리 지역주민들의 삶의 질이 향상되고 발전하는 그러한 도시로 만들겠습니다. 
여러분들게 약속드립니다. 그동안 경청해 주신 여러분께 진심으로 감사드립니다.
새해 복 많이 받으세요
#안양 #안양시 #안양신문 #안양방송 #안양시청 #안양시의회 #동안구 #만안구 #안양예술공원 #안양경찰서 #안양소방서 #의왕시 #군포시 #과천시</t>
  </si>
  <si>
    <t>4월11일 투표하실땐, 두장의 투표용지가 나옵니다.
지역구 후보는 야권단일후보에게 한표를!
정당투표엔 통합진보당에게 한표를!</t>
  </si>
  <si>
    <t>tvN 월화드라마 시를 잊은 그대에게
매주 월화 밤 9시 30분 tvN 방송
의사가 주인공이 아닌 병원 드라마. 물리치료사, 방사선사, 실습생들의 일상을 시(詩)와 함께 그려낸 감성 코믹극
------------------------------------------------------------------
 ▶[tvN] 구독 http://www.youtube.com/channel/UC78PMQprrZTbU0IlMDsYZPw?sub_confirmation=1
 ▶[시를 잊은 그대에게] 지금 뜨는 동영상 : http://www.tving.com/smr/vod/player/P/C01_B120188658?from=youtube
 ▶[tvN] 라이브 : http://www.tving.com/live/player/C00551
------------------------------------------------------------------</t>
  </si>
  <si>
    <t>사전투표 D-1…여야 '꼭 한표달라' 지지 호소
[앵커] 
사전투표를 하루 앞두고 여야 지도부는 전국에서 지원유세를 벌이며 지지를 호소했습니다. 
국회 취재기자 연결해 자세한 내용 들어보겠습니다. 
정주희 기자.
[기자]
네, 더불어민주당은 접경지역인 강원 속초와 양양 등을 돌며 '평화'를 부각하는데 주력했습니다.
그동안 보수정당이 우위를 보여온 지역이지만, 판문점 훈풍과 한반도 비핵화 이슈를 내세워 승기를 잡겠다는 계획입니다.
추미애 상임선대위원장은 "3선에 도전하는 최문순 강원지사 후보가 평창올림픽을 평화올림픽으로 만들어냈다"고 치켜세우며 "평화가 경제를 만들어낸다"고 강조했습니다.
홍영표 공동선대위원장은 전북을 훑으며 여당을 압도적으로 지지해달라고 호소했습니다.
자유한국당 지도부는 '투트랙' 선거 지원을 이어가고 있습니다.
외신기자클럽 간담회에 참석한 홍준표 대표는 최저임금의 급격한 인상, 근로시간 단축 등 문재인 정부의 경제정책을 비난하며 "정부의 독주를 견제할 힘을 달라"고 말했습니다.
북미정상회담에 대해선 CVID, 완전하고 검증가능하며 불가역적인 비핵화가 아니라면 "회담을 중단·파기하는 것이 차라리 옳다"고 강조했습니다.
김성태 원내대표는 충남 천안과 경기도 안성에서 유권자들을 만났습니다.
바른미래당은 전국 곳곳에서 동시다발 유세를 벌였습니다.
박주선 선대위원장은 충남에서 중원 공략에 나섰습니다. 
손학규 선대위원장과 유승민 선대위원장, 김동철 원내대표는 울산과 부산, 대구, 광주로 흩어져 지원유세를 벌였습니다.
민주평화당은 '호남에서 여당의 폭주를 견제해야 한다'면서 김경진 상임선대위원장을 필두로 광주 총력 유세에 나섰습니다. 
정의당은 서울, 인천, 경기 등 수도권과 제주에서 표심을 공략했습니다. 
[앵커] 
내일 시작되는 사전투표에 대해서도 자세히 설명해주시죠.
[기자] 
네, 지방선거와 국회의원 재보궐선거의 사전투표가 내일(8일)부터 이틀간 전국 3천512개 사전투표소에서 일제히 실시됩니다.
유권자들은 오전 6시부터 오후 6시까지 주민등록증이나 여권, 운전면허증 등 신분증을 지참하면 별도 신고없이 어느 사전투표소에서나 미리 투표에 참여할 수 있습니다.
가까운 사전투표소의 위치는 중앙선거관리위원회 홈페이지나 스마트폰 앱 '선거정보'에서 확인할 수 있습니다. 
지금까지 국회에서 전해드렸습니다.
연합뉴스TV 기사문의 및 제보 : 카톡/라인 jebo23
▣ 연합뉴스TV 유튜브 채널 구독
https://goo.gl/VuCJMi
▣ 대한민국 뉴스의 시작 연합뉴스TV / Yonhap News TV
http://www.yonhapnewstv.co.kr/</t>
  </si>
  <si>
    <t>소녀전선이랑 데차 공모전 참가해볼까해요.
아직 그리는중이라..나중에 보시게 되면 한표 부탁드려요.
픽시브:https://pixiv.me/user_jrct4557
데비안:http://crossuook.deviantart.com/
트위터:  https://twitter.com/cross_uook
네이버:  http://blog.naver.com/crossuook
T스토리:http://crossuook.tistory.com/</t>
  </si>
  <si>
    <t>사전투표 하고 왔어요~~^^
내가 지지하는 후보~♡
내가 지지하는 정당에게♡
사랑듬뿍 ~~담아서~~♡
한표~~~~꾸~~~욱~~♡
찍어주고 왔어요~~^^
내 나라를 위해서~~♡
내 지역을 위해서~~♡
내 자신을 위해서~~♡
소중한 한표 꼭 행사하세요~~!!^^
사전투표 미리하고 선거날은 푹쉬자~^^</t>
  </si>
  <si>
    <t>남대문시장 길거리음식, 수수호떡, 가메골 만두, 남대문시장 맛집 BEST / Susu Hotteok, Namdaemun Dumpling, Korean Steet Food
점순이 수수호떡 (Susu Hotteok) - KRW 1,000 (USD 0.8)
남대문 가매골 만두 (Namdaemun Dumpling) - KRW 4,000 (USD 3.5)
점순이 수수호떡 (Susu Hotteok)
남대문시장에 위치한 수수가 들어간 점순이 호떡입니다!! 
남대문 시장하면 야채호떡이라고 생각하시겠지만 개인적으로 수수호떡에 한표를 줍니다!!
수수를 넣어 다른호떡과 다른 반죽색깔과 기름이 적어 담백한 맛이 정말 끝내줍니다!!
남대문 가매골 만두 (Namdaemun Dumpling)
36년 달인 왕만두!! 하루종일 만두 손님 줄이 끊이질 않는 만두 맛집입니다!
하루에 약 9,000개가 팔린다고하니 대충 맛이 짐작이 가시죠?!
조금 기다려야 먹어볼 수 있지만 만두를 먹어보면 시간이 아깝지 않다고 생각이 들거에요!!</t>
  </si>
  <si>
    <t>구독자 만명은 여러분들의 사랑과 관심의 기적입니다!
구독! 좋아요! 알림벨꾸욱!(알림벨은 실시간 알림)♥♥♥
영상 이외 손자와 할머니 방송 출연은? 아래♥♥♥♥
KBS1 인간극장 : 할머니 사랑합니다편
2017-11-13(금)~2017-11-17(금) 5부작
아래 링크를 누르시면 볼 수 있습니다↓
https://www.facebook.com/hong.junghan.7/videos/pcb.1828357780615942/1828355683949485/?type=3&amp;theater
KBS1 노래가 좋아 단 하나의 가족팀
2018-5-19(토) 74회 최종우승
2018-5-26(토) 75회 출연
아래 링크를 누르시면 볼 수 있습니다↓
https://www.facebook.com/hong.junghan.7/videos/pcb.1828359270615793/1828358393949214/?type=3&amp;theater                                  
KBS1 동행 : 할머니와 고등어편
2017-07-29(토) 120회
2017-08-26(토) 124회
아래 링크를 누르시면 볼 수 있습니다↓
https://www.youtube.com/watch?v=-J655zuHXq4&amp;t=2050s
EBS1 메디컬다큐-7요일 
2018-08-17(금)
2018-08-21(화) 오전 09시 40분 재방송♥♥♥
아래 링크를 누르시면 볼 수 있습니다↓
https://www.youtube.com/watch?v=fxKPpd3cEDY
안녕하세요♥
출연자 홍정한 손자와 채순연 할머니입니다.
저와 할머니의 삶이 꿈과 희망의 메세지가 되길 소망합니다!
저와 할머니의 사연은 
간단히 하자면 20년전 부모님을 대장암과 급성 간경화로 하늘로 떠나보낸뒤 최근 악성 뇌암 3등급(역형성 성상세포종)을 투병중이며 할머니께선 알츠하이머 치매와 원인불명 사이질성 폐렴을 투병중인 89세 친할머니를 보필하며 살고 있는 청년입니다.
모든 영상을 봐주시는 분들 너무 감사합니다^^.
연락문의는?
홍정한 손자 연락망 SNS♥
카카오톡 : zitcos@naver.com
홍팸까페 : https://cafe.naver.com/hongjunghantv
문의메일 : zitcos@naver.com
후원계좌 : 110-387-779962 신한은행 홍정한
페이스북 : https://www.facebook.com/hong.junghan.7
인스타그램 : https://www.instagram.com/junghanhong/</t>
  </si>
  <si>
    <t>당신의 한표가 한 아이의 인생을 바꿀수있습니다
http://produce48.mnet.com/pc/vote
한국데뷔 가즈아아아아아아앗
#미야와키사쿠라
#宮脇咲良
#프로듀스48</t>
  </si>
  <si>
    <t>통통영상 : http://www.yonhapnews.co.kr/tongtongtv/index.html
보이그룹 방탄소년단 멤버 랩몬스터, AOA 멤버 설현, 배우 박신혜, 정우성, 류준열, 공승연, 걸그룹 모모랜드 등이 9일 이른 아침부터 투표소를 찾아 소중한 한표를 행사했다. 19대 대통령선거 투표에 참여했다.
전국 1만3천964개의 투표소에서 제19대 대한민국 대통령을 선출하는 선거가 오전 6시부터 오후 8시까지 실시된다.
투표는 반드시 주소지 관할 지정된 투표소에서 해야 하며, 투표하러 갈 때는 본인의 주민등록증·여권·운전면허증이나 관공서·공공기관이 발행한 사진이 첩부돼 있어 본인임을 확인할 수 있는 신분증을 지참해야 한다.
투표소 위치는 선관위가 각 가정에 발송한 투표안내문이나 중앙선관위 홈페이지, 인터넷 포털사이트, '선거정보' 모바일 앱의 '내 투표소 찾기' 서비스 등을 통해 쉽게 확인할 수 있다.</t>
  </si>
  <si>
    <t>[사전투표 안내]
6.8일(금),9일(토) 06:00~18:00
오로지 군민과 오로지 장성을 위해
유두석의 모든것을 바쳤고
앞으로도 장성의 발전 멈추지 않고 이어가겠습니다.
장성 발전을 원하시는 
군민 여러분의 소중한 한표를 꼭 투표하세요!
장성은 역시 기호6번 유두석!</t>
  </si>
  <si>
    <t>_xD83D__xDC96_뽀로로, 타요, 띠띠뽀의 모든 동요가 좋다면 지금 바로 구독과
 좋아요를 클릭클릭!! https://www.youtube.com/channel/UCi0mZC22Uj3ww0w9KtkPgZQ?sub_confirmation=1
────
바나나 차차를 인디밴드 새벽공방 버전으로 감상해보아요
[가사]
바나나 차차 바나나 차차
다같이 랄랄랄 랄라 차차
바나나 차차 바나나 차차
다같이 랄랄랄 랄라 라
엄마 엄마 바나나나
yeah 진짜 맛나 엄마도 차차
아빠 아빠 바나나나
yeah 사주세요 아빠도 차차
oh 길으면 기기 차라차차차 hey
먹으면 힘이 으라차차차 hey
할머니도 yeah 할아버지도 yeah
모두 모두 모여라
바나나 차차 바나나 차차
다같이 랄랄랄 랄라 차차
바나나 차차 바나나 차차
다같이 랄랄랄 랄라 후
* 2절
노랑노랑 바나나나
yeah 너무 예뻐 에디도 차차
오빠 오빠 바나나나
yeah 나눠줘요 차차
oh 길으면 기기 차라차차차 hey
먹으면 힘이 으라차차차 hey
할머니도 yeah 할아버지도 yeah
모두 모두 모여라
바나나 차차 바나나 차차
다같이 랄랄랄 랄라 차차
바나나 차차 바나나 차차
다같이 랄랄랄 랄라 후
사랑해요 사랑해요
엄마 아빠빠 사랑해요
바나나 차차 바나나 차차
다같이 랄랄랄 랄라 라
#뽀로로X모모랜드 #바나나차차 #새벽공방 #콜라보레이션
영상 - 스튜디오 블랙빈
────
_xD83C__xDF1F_경쾌한 음악에 맞춰 뽀로로와 친구들과 신나게 바라밤을 춰볼까요?https://www.youtube.com/playlist?list=PL8Pu1_uhjvjow0K7OUYGZ4NluhIjWRkV1
_xD83C__xDFB6_타요 중장비와 함께 불러요! 타요 중장비송! https://www.youtube.com/playlist?list=PL8Pu1_uhjvjo_5jpDhdfmCC4Z7G9EfV7t
_xD83D__xDE0D_뽀로로, 타요와 함께 부르면서 익히는 생활습관 동요! https://www.youtube.com/playlist?list=PL8Pu1_uhjvjr7D2GsTkOLCEyBRLPYG4PS</t>
  </si>
  <si>
    <t>[날씨] 큰 일교차 유의…전국 대부분 건조특보
[앵커] 
서울은 건조경보가 기록적으로 길게 이어지고 있습니다. 
메마른 날씨 속에 일교차도 크게 벌어져 건강관리에 유의하셔야겠습니다. 
자세한 날씨는 기상캐스터 연결해 알아보겠습니다. 
김하윤 캐스터.
[캐스터]
네, 햇살이 드러났다 감춰지길 반복하고 있습니다.
그래도 파란하늘에 공기질도 대체로 무난해서 잠깐 시간 내서 바깥에 나오기 참 좋은 날씨인데요.
사전투표가 내일까지 진행됩니다.
소중한 한표를 꼭 행사해 주시기 바랍니다.
건조한 날씨가 기록적으로 길게 이어지고 있습니다. 
서울에는 건조경보가 열흘째 발효 중이고요. 
그 밖의 대부분 지역에도 건조특보가 내려져 있습니다. 
특히 건조경보가 발령 중인 곳들로는 실효습도가 25% 이하로 낮아져 있는데요. 
충분한 수분섭취는 물론 불씨 관리도 잘 해주시는 것 잊지 마시기 바랍니다. 
그래도 곳곳에 비소식 들어 있습니다. 
오늘 오후부터 밤사이 강원도와 남부 내륙에 산발적으로 빗방울이 떨어지는 곳이 있겠고요. 
내일은 남부지방에, 일요일은 동해안과 제주도에 비가 오겠습니다. 
휴일에는 대기 불안정으로 인해 남부내륙에도 소낙성비가 쏟아질 텐데요. 
건조함을 완전히 해소시키기는 어렵겠지만, 특보가 일부 완화되거나 해제될 가능성이 높습니다. 
그 밖의 지역은 주말과 휴일동안 대체로 구름 많은 무난한 날씨를 보이겠고요. 
수도권은 내일 아침과 밤에 일시적으로 먼지수치가 오를 수 있겠습니다. 
기온은 평년수준을 오르내리며 온화하겠습니다.
지금까지 광화문에서 날씨 전해드렸습니다. 
(김하윤 기상캐스터)
연합뉴스TV 기사문의 및 제보 : 카톡/라인 jebo23
▣ 연합뉴스TV 유튜브 채널 구독
https://goo.gl/VuCJMi
▣ 대한민국 뉴스의 시작 연합뉴스TV / Yonhap News TV
http://www.yonhapnewstv.co.kr/</t>
  </si>
  <si>
    <t>걸그룹 베리굿(태하, 조현, 서율, 다예, 세형, 고운)이 8일 오후 서울 강남구 역삼동에 위치한 역삼1동 주민센터를 찾아 사전투표를 진행했다. 
아시아투데이 이홍근 기자</t>
  </si>
  <si>
    <t>[앵커멘트] 경기도가 이재명 경기도지사 취임 1년을 맞아 여론조사를 실시했습니다. 도정 운영에 대해서는 10명 중 6명이 잘했다고 답했고, 특히 24시 닥터헬기 운영에 대한 점수가 높았습니다. 자세한 내용, 한선지 기자입니다.
[리포트]
이재명 경기도지사의 지난 1년간 도정 운영에 대한 평가가 나왔습니다.
(부분CG 1) 경기도민 1천 명을 대상으로 조사한 결과, 응답자 열 명 중 여섯 명이 ‘잘했다’고 답했습니다. 
권역별로는 과천과 군포, 안양 등이 속한 남부권이 66%로 긍정적인 답변이 가장 높았고, 평균은 60.6%대였습니다.
정책 분야에 대한 질문에는 민선 7기 들어 새로 추진한 사업들이 후한 점수를 받았습니다.
(부분CG 2) 그중 무려 89%의 압도적인 지지를 받은 ‘24시간 닥터헬기 운영’ 사업이 가장 잘한 정책으로 꼽혔습니다.
‘경기도의료원 수술실 CCTV 설치’는 86%로 2위, 체납자 현장조사 업무를 하는 ‘체납관리단’이 그 뒤를 이었습니다. 
[인터뷰] 신민규 / 평택시 유천동
“닥터헬기 같은 경우는 골든타임을 다투는 거니까 소음 문제를 다 가감하더라도 충분히 도입돼야 한다고 생각하고 그게 활성화가 돼야죠.”
[인터뷰] 이아름 강성찬 / 수원시 권선동
“수술실 안에서 성추행이나 이런 것도 많이 일어나잖아요. 그것 때문에라도 CCTV는 달아야 된다고 생각합니다.”
동시에 2년 차로 접어든 이재명호에 대한 기대감도 높았습니다.
70%에 달하는 도민이 ‘지금보다 잘할 것’이라는 데 한표를 던졌습니다.
[인터뷰] 정재환 / 경기도 리서치팀장
“앞으로 경기도가 펼칠 공정사업을 비롯한 다양한 역점사업들이 도민사회의 높은 지지 속에서 추진될 수 있음을 시사한다고 풀이해볼 수 있겠습니다.”
앞으로 중점을 둬야 할 분야에서는 복지정책이 1순위였고, 경제∙일자리와 교통, 환경, 부동산 순으로 나타났습니다.
경기GTV 한선지입니다.
영상취재 : 최홍보 , 영상편집 : 김정환 , 영상그래픽 : 우윤정</t>
  </si>
  <si>
    <t>상수의 질투를 부르는 정오♥명호 스킨십  #포옹은_기본 #쓰담쓰담은_덤
tvN 라이브 매주 (토일) 밤 9시 방송
------------------------------------------------------------------
 ▶[tvN] 구독 http://www.youtube.com/channel/UC78PMQprrZTbU0IlMDsYZPw?sub_confirmation=1
 ▶[라이브] 지금 뜨는 동영상 : http://www.tving.com/smr/vod/player/P/C01_B120178254?from=youtube
 ▶[tvN] 라이브 : http://www.tving.com/live/player/C00551
------------------------------------------------------------------</t>
  </si>
  <si>
    <t>【 앵커멘트 】
더불어민주당 원내대표인
이인영 의원이 
4선 도전에 나선 곳, 
바로 구로구 갑 선거구죠. 
이를 저지하려는
도전자들도 저마다의 공약을
앞세워 유권자들에게 
한표를 호소하고 있습니다. 
구로구갑 후보들의 핵심공약 
정리했습니다.
엄종규 기잡니다.
【 기자멘트 】
더불어민주당 이인영 후보가
4선에 도전하며 내세운 건
구로의 가치입니다.
가치를 높이기 위한 핵심공약,
교통과 중소와 소상공인 육성입니다.
【 녹취 】
이인영
후보 / 구로갑 (더불어민주당)
【 기자멘트 】
미래통합당 김재식 후보는
상대의 4선 저지에 나선 만큼
국회의원 3선 초과 연임금지법안
발의를 들고 나왔습니다.
여기에 숙원사업인 1호선 
지하화에도 자신감을 내비쳤습니다.
【 녹취 】
김재식
후보 / 구로갑 (미래통합당)
【 기자멘트 】
정의당 이호성 후보는 민생에
집중했습니다.
특히 구민의 생명과 안전이
최우선이라며 광명서울고속도로
항동 지하터널 저지 등 일명
구로 4대 현안 해결을 약속했습니다.
【 녹취 】
이호성
후보 / 구로갑 (정의당)
【 기자멘트 】
합동연설회에 참석한
우리공화당과 민중당,
국가혁명배당금당 후보들도
핵심 공약을 내세워 표심에
호소했습니다.
【 녹취 】
황인규
후보 / 구로갑 (우리공화당)
【 녹취 】
유선희
후보 / 구로갑 (민중당)
【 녹취 】
김장원
후보 / 구로갑 (국가혁명배당금당)
【 기자멘트 】
할 일 많은 구로, 유권자들이
누구의 손을 들어줄지 
결정의 날이 다가오고 있습니다.
딜라이브 서울경기케이블TV 엄종귭니다.(끝)</t>
  </si>
  <si>
    <t>#임선비#롤#탑신병자#도멘#암흑리그
StarCraft:Remastered 스타크래프트 전문채널, 도재욱 TV에 오신분들!
구독/좋아요/댓글/공유 3개만요...
도재욱 방송국? ▶ http://www.afreeca.com/wodnrdldia</t>
  </si>
  <si>
    <t>(앵커)
투표 하루를 앞두고 재보선선거를 치르고 있는 부산 영도는 각 후보들의 막바지 총력전을 예고하고 있습니다.
오늘 하루 영도는 골목 골목을 누비는 여야후보들로, 종일 떠들썩할 것으로 보입니다.
송준우기자가 보도합니다.
(리포트)
그동안 지역내 시장등 사람들이 모이는 장소를 찾아 유세를 펼쳤던 새누리당 김무성 후보는, 오늘(23) 하루를 이른바 '기동유세' 방식으로의 전환을 선언했습니다.
차량을 타고 영도 곳곳을 누비는 것입니다.
김무성후보측은 성공적인 정치무대 복귀를 위해서는 당선뿐 아니라 높은 지지율 확보가 필수라고 보고, 마지막 한표까지 최선을 다한다는 계획입니다.
민주통합당 김비오 후보는 아침 출근길 영도다리 지지유세를 시작으로 하루를 시작합니다.
어제부터 48시간 집중유세를 선언한 김비오 후보측은 오늘 하루도 영도 곳곳을 누비며 지지호소와 함께 야권 단일화를 위한 마지막 릴레이 총력 유세를 펼칠 예정입니다.
민주당 중앙당 지도부의 대규모 지원 유세도 예고돼 있습니다.
김비오후보측과 단일화 논쟁을 벌이고 있는 민병렬후보측 역시 부산대교 아침출근 인사로 유세 마지막날을 시작하고 있습니다.
민병렬후보 역시 영도 곳곳을 누비는 이른바 골목길 유세를 선택했습니다.
 이와함께 김비오후보의 단일화 공세를 의식해 민주통합당측 단일화 공세의 문제점 역시 알려나간다는 계획입니다.
투표 하루전, 영도의 부동층을 잡기위한 여야 후보3명의 선거전이 어느날보다 뜨거워질 전망입니다.
knn 송준우입니다. 
- 부산경남 대표방송 KNN 송준우/songjwoo@knn.co.kr</t>
  </si>
  <si>
    <t>김도연(판타지오), 김소혜(레드라인), 유연정(스타쉽), 한혜리(스타제국), 윤채경(DSP), 강시라(청춘뮤직), 김소희(뮤직웍스)- ♬같은곳에서 @ 콘셉트 평가
-
▶ 지금 ′프로듀스101′ 홈페이지에서 당신의 소녀에게 투표하세요!
당신의 한표가 소녀들의 운명을 결정합니다! 
http://www.mnet.com/produce101
-
국민 걸그룹 육성 프로젝트 [프로듀스101] 
매주 금요일 밤11시</t>
  </si>
  <si>
    <t>진주갑 갈상돈! 진주의 운명은 당원동지의 손끝에!시장선거에서 46% 득표로 검증받은 후보 갈상돈!국민행복지수를 연구해온 정치학박사!시민과 진심으로 소통하는 공감능력을 가진 후보 갈상돈!강력한 정치력과 추진력!당원님의 소중한 한표를 간곡히 호소합니다.</t>
  </si>
  <si>
    <t>* 자율구독료:  490701-01-183911 국민(고성국)
* 정기구독 계좌이체 신청: http://www.ihappynanum.com/Nanum/B/QLUJSFZ0MJ
* ARS자동이체: 1877-1891
**구독료는 좋은 방송을 만드는데 큰 도움이 됩니다. 
# 문의:  kosungkook.tv@gmail.com/ 010-6657-3010</t>
  </si>
  <si>
    <t>한번만 가기에는 너무나 아쉬웠던 전망대, 탑오브더락 입니다.
- 명당을 차지하기위해선 꼭 한시간에서 최대 두시간까지 미리 가시는걸 추천합니다. 구석구석 사진찍을 공간이 많고, 시간이 생각보다 빨리가요. 멋진 엠파이어스테이트 빌딩의 건축과 뉴욕의 스카이라인, 또 감성촉촉 선셋까지 함께 볼수있기에 저는 탑오브더락에 한표를 던져요. 
- 앳홈트립은 여러번 전망대를 왔다갔다하는 수고를 덜고 한번에 원하시는 시간을 예약 후 방문하실 수 있도록 해드립니다. 업계 최저가는 물론이고, 추가금액도 받지않아요. 친절한 서비스는 덤으로 드려요.
우리 A Lounge 에서 만나요!
뉴욕 여행 No.1 앳홈트립과 함께하세요.
https://athometrip.com
카카오톡 채널 "앳홈트립"</t>
  </si>
  <si>
    <t>곱창은 맛 없는데 가면 비린 맛 나는데
족발은 어딜가나 평타.
그러니 족발이다!!!!!
자 족발팀은 웨이브에 들어가 한표를 보탭니다 _xD83D__xDE09_
다운로드▶️ http://bit.ly/2XrXWn3</t>
  </si>
  <si>
    <t>死票라니' 심상정 "소중한 한표, 저에게"…완주의지 강조
[앵커]
정의당 심상정 후보는 방송기자클럽 초청 토론회에 참석했습니다. 
대세 후보를 밀어주는 것이 오히려 사표라며 진정으로 원하는 후보에게 투표해달라고 당부했습니다. 
나재헌 기자입니다.
[기자]
정의당 심상정 후보는 방송기자클럽 주관 토론회에 참석해 진짜 개혁을 할 적임자임을 부각하며 지지를 호소했습니다.
정권교체는 이미 기정사실화된 만큼 정권교체를 위해 마음에도 없는 후보를 뽑을 필요가 없다며 자신을 찍는 표가 대한민국을 바꾸는 표가 될 것이라고 강조했습니다.
[심상정 / 정의당 후보] "대세에 의존하는 것이 바로 사표다. 마음 속 깊이 신뢰하는 후보에게 우리 국민여러분께서 소중한 한표 주십시오."
완주 의지도 재차 확인했습니다.
[심상정 / 정의당 후보] "(다른 후보들은) 당내 경선 때부터 고속도로를 타고 달려왔습니다. 저는 국도타고 오다가 이제 본선에서 고속도로에 이제 진입했습니다. 앞으로 속도를…(낼 것입니다)"
심 후보는 "진보정치가 현실정치에 적응하는 과정에서 많은 시행착오를 거친 끝에 정의당은 이제 합리적인 노선이 준비됐다"고 강조했습니다.
또 "우리나라 선거제도가 연동형 비례대표제였다면 제1야당에 도전할 힘을 가졌을 것"이라며, "대선을 계기로 국민이 선거법 개정에 힘을 실어준다면 수권정당으로 발돋움 하겠다"는 의지도 드러냈습니다.
연합뉴스TV 나재헌입니다.
연합뉴스TV : 02-398-4441(기사문의) 4409(제보), 카톡/라인 jebo23
▣ 연합뉴스TV 유튜브 채널 구독
https://goo.gl/VuCJMi
▣ 대한민국 뉴스의 시작 연합뉴스TV / Yonhap News TV
http://www.yonhapnewstv.co.kr/</t>
  </si>
  <si>
    <t>▣ 김기홍의 송곳니 구독 : https://bit.ly/2ZiJgse 
미통당 2중대 정의당의 실체를 알면
단 한표도 줄 수 없습니다.
정의당이 이렇게 박살이 난 것에 대해서는
언더 조직의 망나니 짓이 큽니다.
그 비밀스러운 이야기를 오늘 폭로합니다.</t>
  </si>
  <si>
    <t>VOTE : http://cafe.daum.net/pledis17/C9z2/14
8/17 LIKE SEVENTEEN 유닛무대 마지막 미션!! 
7/11 방송을 통해 선보인 두 팀의 무대를 보시고 다시 한번 보고싶다고 생각되는 한팀에게 소중한 한표 부탁드립니다.(투표는 팬카페를 통해 진행됩니다)
8/17 LIKE SEVENTEEN the last unit stage 
Vote for the team you want to see on the stage after watching today's broadcasting!</t>
  </si>
  <si>
    <t>GS편의점에서 생선구이를 간편하게 즐길수있다는점에서
한표 드리고 맛도 꽤 괜찮았어요. 딱 어제 잘구운 생선을 오늘
다시 데워서 먹는 느낌입니다. 가격은 글쎄요?
#참피디#먹방#혼술 #애주가티비 #술안주
광고나 협찬은 영상에 모두 표시하고 있으며 그 이외의 것은 모두
제가 구매후에 리뷰하는것입니다!
각종문의
 MAIL - ilovechampd@gmail.com
 INSTARGRAM - ilovechampd
해당 영상의 저작권은 CJ E&amp;M DIA TV에 귀속되어 있으며 해당
영상을 영리목적으로 사용시 제재를 받을 수 있습니다. 또한 비영리
목적으로 사용시 반드시 출처를 남겨주시기 바랍니다</t>
  </si>
  <si>
    <t>분노를 부르는 피혐의자 '선생님이라고 붙이세요!' 
tvN 라이브 매주 (토일) 밤 9시 방송
------------------------------------------------------------------
 ▶[tvN] 구독 http://www.youtube.com/channel/UC78PMQprrZTbU0IlMDsYZPw?sub_confirmation=1
 ▶[라이브] 지금 뜨는 동영상 : http://www.tving.com/smr/vod/player/P/C01_B120178254?from=youtube
 ▶[tvN] 라이브 : http://www.tving.com/live/player/C00551
------------------------------------------------------------------</t>
  </si>
  <si>
    <t>[앵커멘트]
지난 10일과 11일 이틀간 이어진 부산지역 사전투표율이 
25%를 기록했는데요. 지난 20때 총선 때보다 2배 이
상 높은 투표율인데요. 
하지만 아직 후보자를 선택하지 못한 부동층도 상당부분 있는
만큼 후보자들은 막바지 부동층 공략에 힘쓰고 있습니다.
박철우 기자입니다.
—————————————
(리포트)
10일과 11일 이틀 동안 진행된 사전투표.
부산에서는 전체 유권자 295만8,920명 중 75만4,8
28명이 사전투표에 참여했습니다.
투표율은 25.52%.
지난 20대 총선 사전투표율 9.93%보다 2배 이상 높았
습니다.
INT) 임기태 / 수영구 - 선거일 날 회사일이 좀 있어
서 미리 소중한 한표를 행사하려고 투표했습니다.
하지만 아직 후보자를 선택하지 못한 부동층도 상당 부분 있
습니다.
INT) 이준하 / 사상구 - 주민들 모두 가 편하게 사는
그런 후보를 뽑아야되잖아요. 그래서 그렇게 관심을 가지고
있어요.
이제 남은 건 본투표의 투표율과 표심.
유권자들은 지역 경제와 일자리 그리고 지역의 생활 여건 개
선 등에 대한 관심이 높았습니다.
INT) 양정구 / 부산진구 - 아무래도 경제 그런 쪽에 
모든걸, 지역도 그렇고 좀 유리한 쪽으로 찍으려고 해요.
특히 코로나19와 경제적 어려움 등에 따른 투표에 대한 관
심도가 어느 때보다 커지고 있는 상황.
총선에 임하는 후보자들도 이 부분에 집중하고 있습니다.
S/U) 박철우 기자/cwpark@tbroad.com - 
지난 총선에 비해 2배 이상 높은 사전투표율을 기록한 부산
. 하지만 부동층도 많아 여야 후보자들의 막바지 유권자들을
향한 표심공약도 계속되고 있습니다.
티브로드 부산뉴스 박철우(cwpark@tbroad.com)입니다.
촬영/편집 박동욱
(2020년 04월 13일 방송분)</t>
  </si>
  <si>
    <t>20180613 제7회 전국 동시지방선거 임수향 The seventh national simultaneous local elections
[ 더보기, See more : www.tvdaily.co.kr , m.tvdaily.co.kr ]
배우 임수향이 6.13 지방선거 투표를 위해 13일 오전 서울 용산구 한남초등학교를 찾았다.
'제7회 전국동시지방선거 및 국회의원 재보궐 선거' 당일 투표는 사전투표와 달리 반드시 지정된 투표소에서 해야한다. 투표 시에는 본인의 주민등록증, 여권, 운전면허증이나 관공서 및 공공기관이 발행한 사진이 붙어있는 신분증을 제시해야 한다. 
[티브이데일리 임은지 기자 news@tvdaily.co.kr]</t>
  </si>
  <si>
    <t>사표라니' 심상정 "소중한 한표, 저에게"…완주의지 강조
[뉴스리뷰]
[앵커]
정의당 심상정 후보는 방송기자클럽 초청 토론회에 참석했습니다. 
대세 후보를 밀어주는 것이 오히려 사표라며 진정으로 원하는 후보에게 투표해달라고 당부했습니다. 
나재헌 기자입니다.
[기자]
정의당 심상정 후보는 방송기자클럽 주관 토론회에 참석해 진짜 개혁을 할 적임자임을 부각하며 지지를 호소했습니다.
정권교체는 이미 기정사실화된 만큼 정권교체를 위해 마음에도 없는 후보를 뽑을 필요가 없다며 자신을 찍는 표가 대한민국을 바꾸는 표가 될 것이라고 강조했습니다.
[심상정 / 정의당 후보] "대세에 의존하는 것이 바로 사표다. 마음 속 깊이 신뢰하는 후보에게 우리 국민여러분께서 소중한 한표 주십시오."
완주 의지도 재차 확인했습니다.
[심상정 / 정의당 후보] "(다른 후보들은) 당내 경선 때부터 고속도로를 타고 달려왔습니다. 저는 국도타고 오다가 이제 본선에서 고속도로에 이제 진입했습니다. 앞으로 속도를…(낼 것입니다)"
심 후보는 "진보정치가 현실정치에 적응하는 과정에서 많은 시행착오를 거친 끝에 정의당은 이제 합리적인 노선이 준비됐다"고 강조했습니다.
또 "우리나라 선거제도가 연동형 비례대표제였다면 제1야당에 도전할 힘을 가졌을 것"이라며, "대선을 계기로 국민이 선거법 개정에 힘을 실어준다면 수권정당으로 발돋움 하겠다"는 의지도 드러냈습니다.
연합뉴스TV 나재헌입니다.
연합뉴스TV : 02-398-4441(기사문의) 4409(제보), 카톡/라인 jebo23
▣ 연합뉴스TV 유튜브 채널 구독
https://goo.gl/VuCJMi
▣ 대한민국 뉴스의 시작 연합뉴스TV / Yonhap News TV
http://www.yonhapnewstv.co.kr/</t>
  </si>
  <si>
    <t>그룹 (여자)아이들 미연과 소진, 수진이 11일 오전 서울 마포구 상암동주민센터에 제21대 국회의원 선거 사전투표를 하기위해 도착하고 있다. 
#(G)I-DLE #여자아이들 #미연 #소진 #수진</t>
  </si>
  <si>
    <t>[171109] 진짜 너무너무너무너무너무너무 올스타가 가고 싶은 마타
올스타 투표 주소 : http://vote.kr.lolesports.com/ko-KR#welcome
KT 서포터 마타 선수에게 한표를!
KT Rolster Official YouTube channel.
Thanks for watching subscribe &amp; comment!
★ kt Rolster Facebook : https://www.facebook.com/ktesports
★ kt Rolster Twitter : https://twitter.com/KTRolster_tw
KT Smeb : http://afreecatv.com/townboy
KT Score : http://afreecatv.com/rhehdqls123
KT Pawn : http://afreecatv.com/sutjr1006
KT Deft : http://afreecatv.com/ilku5569
KT Mata : http://afreecatv.com/dnjfdur2
[ kt 롤스터 영상 안내 ]
kt 롤스터 공식 계정에 업로드되는 영상과 사진의 편집을 금하고 있습니다.
영상의 일부를 편집하여 무단으로 게시하는 경우, 저작권 신고를 통해 해당 게시물이 삭제될 수 있습니다.</t>
  </si>
  <si>
    <t>여러분의 한표가 진보정치의 내일입니다.
진보집권의 내일을 만드는 배진교에게 주십시오.
뿌리부터 튼튼한 정의당
집권이 현실이 되는 정의당을 만들겠습니다.</t>
  </si>
  <si>
    <t>21대 총선 소중한 내한표는 5천만원입니다.
홍익인간 이화세계 21세기 세계의 중심은 모범국가 대한민국이며,우리 후손들에게 건강하고 행복한 나라를 물러주기 위해서 이번선거는 한일전입니다.
최선이 아니면 차선 차선이 아니면 차차선 주어진 주권은 민주주의  의무입니다.</t>
  </si>
  <si>
    <t>(서울=뉴스1) 김민우 PD, 이성실 인턴기자= 제19대 대통령 선거가 9일 오전 6시부터 전국 투표소에서 일제히 시작됐다. 각 투표소에는 이른 아침부터 소중한 권리를 행사하려는 시민들의 발길이 이어졌다.  
이날 서울 청운효자동 제1투표소에서 투표를 한 대학생 김근호씨(22)는 "새로운 대통령은 공감하고 소통을 많이 했으면 좋겠다"는 바람을 나타냈다. 이종규씨(80) 역시 "모든 국민이 화합해서 좋은 나라가 됐으면 좋겠다"고 했다.
이번 선거는 박근혜 전 대통령의 탄핵 및 파면으로 인해 앞당겨 실시되는 보궐선거로 오후 8시까지 투표할 수 있다. 당선 윤곽은 10일 새벽에 드러날 것으로 보인다. 오후 5시 현재 투표율은 70.1%다. 
[이 영상은 뉴스1에서 제작한 것으로, 허락없이 무단 복제할 수 없습니다]</t>
  </si>
  <si>
    <t>2016 민주시민교육 콘텐츠 공모전 입상작</t>
  </si>
  <si>
    <t>어제오늘(11일) 이틀 동안 진행된 21대 총선 사전투표가 조금 전에 끝났습니다. 천만 명 넘는 유권자가 참여했습니다. 지금 탄핵 직후 이뤄진 3년 전 대선과 거의 같은 투표율을 기록했다고 하는데요. 서울역 사전투표소를 바로 연결해보겠습니다.
#김소현기자 #JTBC뉴스룸 #2020우리의선택
☞JTBC유튜브 구독하기 (https://bit.ly/2hYgWZg)
☞JTBC유튜브 커뮤니티 (https://bit.ly/2LZIwke)
#JTBC뉴스 공식 페이지 
(홈페이지) http://news.jtbc.co.kr
(APP) https://bit.ly/1r04W2D
페이스북 https://www.facebook.com/jtbcnews
트위터 https://twitter.com/JTBC_news
인스타그램 https://www.instagram.com/jtbcnews
☏ 제보하기 https://bit.ly/1krluzF 
방송사 : JTBC (http://www.jtbc.co.kr)</t>
  </si>
  <si>
    <t>CLC가 투표에 참여한 소감을 전했다. CLC 멤버 장승연, 권은빈, 최유진, 오승희는 서울 성수동 성수2가제3동주민센터에서 진행된 사전투표에 참여했다. 이날 투표에서 멤버 권은빈은 "저는 첫 투표인데 드디어 진정한 성인이 된 기분이 든다  이렇게 중요한 일에 한표를 행사할수 있다는 것이 영광이다”라고 소감을 전했다. 
#CLC #씨엘씨
민중의소리 대중문화 채널 Vstar 채널을 구독하세요!  (Subscribe Channel~ ) https://goo.gl/3wwPMo
- 민중의소리 Youtube 채널 -
※현PD : https://goo.gl/i2b8Bq
- 뷔슷하(Vstar)를 만나는 방법 - 
▶ facebook  : https://www.facebook.com/vstar10
▶ instagram : https://www.instagram.com/vstar09
▶ twitter       : https://twitter.com/vopstar1
* 영상을 재편집 / 재업로드하는 것은 원칙적으로 금지합니다.
** Please enter subtitle of this video in your own language. 
Anybody can enter subtitle by referring to existing English subtitle.
(영어 자막을 제공하실 수 있습니다) 
: https://goo.gl/8iBtB7
*** 도를 넘어선 욕설, 비방, 유언비어 유포, 상대를 향한 혐오 표현 등은 관리자가 삭제합니다. 여러 팬들 그리고 많은 시청자가 오가는 공간입니다. 댓글란은 자신의 마음과 생각을 공유하는 곳으로 활용해 주시기 바랍니다. ***</t>
  </si>
  <si>
    <t>4·15 총선이 일주일여 앞으로 다가왔습니다. 사전투표는 10~11일(오전 6시~오후 6시) 진행됩니다. 적극적 지지층과 느슨한 지지층 모두 투표장으로 끌어들이려는 정당들의 총력전이 이어지고 있습니다. 
서울·경기·인천 등 수도권에만 121석이 걸려있습니다. 비례대표 47석을 뺀 지역구 253석 가운데 절반 가까운 의석이 수도권에 몰려있습니다. 수도권에서 승기를 잡으면 원내 1당이 될 가능성이 높습니다. 서울 박빙 지역이 어디인지 짚어 보겠습니다.
2020년 4월7일 방송된 한겨레라이브의 주요 내용을 갈무리했습니다.</t>
  </si>
  <si>
    <t>소통협력공간 UCC 공모전 1차 투표 이벤트!
- 사회혁신을 위한 PICK은? -
여러분의 소중한 한표를 기다립니다!
투표에 참여해주신 분들에게는 추첨을통해 온누리상품권을 드린다는점!
여러분의 많은 참여부탁드립니다.
​
▼ 투표하러가기 ▼
https://blog.naver.com/djsicenter/221893773022
투표 및 이벤트 기간 : 4월 6일 ~ 4월 9일 
투표 결과 발표 : 4월 15일
상품 : 온누리상품권 5천원권 (50명)</t>
  </si>
  <si>
    <t>코나의 쌍둥이 형제, 기아의 스토닉을 만나보았습니다. 저번에 리뷰한 코나편에 스토닉을 궁금해 하시는분들이 많이 계셔서, 저도 궁금해지더군요!! 
그래서 스토닉 편을 만들었습니다 ^^
코나랑 많이 고민하시는분들께 도움이 되었으면 합니다.
코나, 스토닉 을 리뷰하고 보니 이제는 티볼리도 궁금해지는군요.
전 좋은것 같네요 스토닉
이번에 쏘울 부스터도 잘나왔던데,,, 리뷰 해보고 싶다
https://www.youtube.com/watch?v=6UvRYS5PvbE
제가 좋아하는 뮤직비디오 감독님께서 만드신 쏘울부스터 광고에요.
영상미가 엄청납니다~1분 순삭각입니다.
저도 언젠간 이런 영상을 만들날이 오겠쥬
모닝풀옵 VS 스토닉깡통
여러분의 의견은 어떻게 되시나요.?
전 모닝풀옵에 한표를,,,ㅋㅋㅋ
이 리뷰 후 보시면 좋을 영상
1) 코나 1.6 DCT 휘발유 차알못리뷰
https://www.youtube.com/watch?v=AL0YAf_VIF8
2) 더 뉴 레이 차알못리뷰 
https://www.youtube.com/watch?v=nLCuVw6kiOA&amp;t=1s
3) K3 #차알못리뷰
https://www.youtube.com/watch?v=dm4CJo_GbGg
광고 &amp; 스폰문의 yunkidrift@gmail.com
#스토닉 #시승기 #자동차</t>
  </si>
  <si>
    <t>여러분의 표를 버리표로 만드시지 마시고 당선될분에게 찍어 주세요
이미 대세는 여철구 입니다.</t>
  </si>
  <si>
    <t>"의리를 지키는 원경환 후보를 과감하게 추천합니다"
- 선대위원장 이광재 -
'강원 원팀'으로 '강원도 클라쓰' 보여드리겠습니다.
원경환의 컨텐츠 확인하기
※ http://www.wongyeonghwan.com
#미스터강원도 #이광재 #원경환 #강원도 #홍천 #횡성 #영월 #평창 #함께해요 #더불어민주당 #국회의원 #4월15일 #결전의날
원경환 후보를 과감하게 추천합니다  - 강원도선대위원장 이광재 -</t>
  </si>
  <si>
    <t>지옥의 MT를 보여주마!' 양촌의 선포
tvN 라이브 매주 (토일) 밤 9시 방송
------------------------------------------------------------------
 ▶[tvN] 구독 http://www.youtube.com/channel/UC78PMQprrZTbU0IlMDsYZPw?sub_confirmation=1
 ▶[라이브] 지금 뜨는 동영상 : http://www.tving.com/smr/vod/player/P/C01_B120178254?from=youtube
 ▶[tvN] 라이브 : http://www.tving.com/live/player/C00551
------------------------------------------------------------------</t>
  </si>
  <si>
    <t>사전투표 D-1…여야 '꼭 한표달라' 지지 호소
[앵커] 
사전투표를 하루 앞두고 여야 지도부는 전국에서 지원유세를 벌이며 지지를 호소했습니다. 
국회 취재기자 연결해 자세한 내용 들어보겠습니다. 
정주희 기자.
[기자]
네, 더불어민주당은 접경지역인 강원을 찾아 "평화가 곧 경제"임을 부각했습니다. 
추미애 상임선대위원장은 속초에서 "강원지사 3선에 도전하는 최문순 후보가 평창올림픽을 평화올림픽으로 만들어냈다"고 치켜세웠습니다.
홍영표 공동선대위원장은 전북을 찾아 여당을 압도적으로 지지해달라고 호소했습니다.
자유한국당 지도부는 '투트랙' 선거 지원을 이어가고 있습니다.
외신기자클럽 간담회에 참석한 홍준표 대표는 "문재인 대 홍준표 대결구도로는 어렵지만, 인물상으로는 한국당 후보들이 비교우위에 있다"며 "정부의 독주를 견제할 힘을 달라"고 말했습니다.
김성태 원내대표는 오후부터 지원 유세 일정을 시작해 충남 천안과 경기도 안성에서 유권자들을 만납니다.
바른미래당은 전국 곳곳에서 동시다발 유세를 벌입니다.
우선 박주선 선대위원장은 충남에서 중원 공략에 나섰습니다. 
손학규 선대위원장과 유승민 선대위원장, 김동철 원내대표는 울산과 부산, 대구, 광주로 흩어져 지원유세를 벌였습니다.
민주평화당은 조배숙 공동선대위원장이 서울에서 '사전투표 격려 캠페인'을 벌이는 한편, 김경진 상임선대위원장을 필두로 광주 유세 총력전을 펼쳤습니다.
정의당은 서울, 인천, 경기 등 수도권과 제주에서 표심 공략에 나섰습니다.
[앵커] 
내일 시작되는 사전투표에 대해서도 자세히 설명해주시죠.
[기자] 
네, 지방선거와 국회의원 재보궐선거의 사전투표가 내일(8일)부터 이틀간 전국 3천512개 사전투표소에서 일제히 실시됩니다.
유권자들은 오전 6시부터 오후 6시까지 주민등록증이나 여권, 운전면허증 등 신분증을 지참하면 별도 신고없이 어느 사전투표소에서나 미리 투표에 참여할 수 있습니다.
가까운 사전투표소의 위치는 중앙선거관리위원회 홈페이지나 스마트폰 앱 '선거정보'에서 확인할 수 있습니다. 
지금까지 국회에서 전해드렸습니다.
연합뉴스TV 기사문의 및 제보 : 카톡/라인 jebo23
▣ 연합뉴스TV 유튜브 채널 구독
https://goo.gl/VuCJMi
▣ 대한민국 뉴스의 시작 연합뉴스TV / Yonhap News TV
http://www.yonhapnewstv.co.kr/</t>
  </si>
  <si>
    <t>이해찬 더불어민주당 당대표 후보가 25일 서울 올림픽공원 체조경기장에서 열린 제3차 정기전국대의원대회에서 정견발표를 하고 있다.
2018.08.25 일요서울TV 정대웅, 장원용 기자</t>
  </si>
  <si>
    <t>사전투표소 투표 ’한창’…시민들 발길 이어져
발열 검사 후 소독한 손에 위생 장갑 착용해야
전국 곳곳에 투표소 3,508개…8곳은 확진자 전용
[앵커]
오늘부터 21대 총선 사전투표가 시작됐습니다.
오늘과 내일, 이틀 동안 진행되는데요.
코로나19로 외부 활동을 조심하는 분위기에도 첫날 오전 시간 사전투표율은 지난 20대 총선보다 훨씬 높습니다.
사전투표소가 차려진 서울역에 취재기자가 나가 있습니다. 손효정 기자!
투표장 분위기는 어떤가요?
[기자]
이곳은 투표하러 나온 시민들의 발길이 계속 이어지고 있습니다.
서울역 사전투표소는 현재까지 700명이 넘는 시민들이 다녀간 거로 전해졌습니다.
모두 마스크를 쓰고 투표장으로 들어서고 있는데요.
현장에서 안내하는 수칙에 따라 앞사람과 1m 정도 떨어져서 대기하고 있는 모습입니다.
투표소에 들어가기 전에는 열 감지 카메라로 발열 검사를 한 뒤, 손을 소독하고 미리 마련된 위생용 비닐 장갑을 껴야 합니다.
체온이 37.5도가 넘거나 호흡기 증상이 있으면 별도로 설치된 임시 기표소에서 기표하도록 안내받습니다.
전국 곳곳에 설치된 사전 투표소는 모두 3천508개인데요.
이 가운데, 3천500개 투표소에 임시 기표소가 마련돼 있습니다.
나머지 8곳은 코로나19 확진자를 위한 투표소인데요.
격리 중인 유권자는 이 생활치료센터에 마련된 특별사전투표소에서 투표가 가능합니다.
서울, 경기, 대구에 각각 한 곳이 있고 확진자가 많은 경북에는 다섯 곳이 설치돼있습니다.
자가격리 대상자들을 위한 방안은 현재 논의 단계에 있습니다.
투표소 위치는 중앙선거관리위원회 홈페이지나 국번 없이 '1390'번으로 전화하면 확인 가능합니다.
[앵커]
그렇다면 지금 실시간 투표율은 얼마나 되나요?
[기자]
오전 10시 50분까지 전국 3천5백여 곳의 사전투표소에서 모두 3.72%, 163만8천 명이 넘는 유권자가 투표했습니다.
같은 시간, 지난 20대 국회의원 선거 사전투표율은 1.74%, 73만 천여 명이 투표했는데요.
지난 총선보다 이번 21대 총선에서 오전 시간 기준으로 두 배를 훌쩍 넘긴 투표율을 보이고 있습니다.
네 차례에 걸친 사전투표 경험으로 어느 정도 홍보가 돼 있었기 때문으로 보입니다.
또 이번 사전투표에는 처음으로 만 18세에 해당하는 유권자들이 투표에 참여했는데, 마찬가지로 영향을 줬을 가능성도 있습니다.
이틀에 걸친 최종 사전투표 투표자 수와 투표율은 내일 공개됩니다.
지금까지 서울역 사전투표소 현장에서 YTN 손효정입니다.
※ '당신의 제보가 뉴스가 됩니다' YTN은 여러분의 소중한 제보를 기다립니다.
[카카오톡] YTN을 검색해 채널 추가 [전화] 02-398-8585 [메일] social@ytn.co.kr [온라인 제보] www.ytn.co.kr
▶ 기사 원문 : https://www.ytn.co.kr/_ln/0103_202004101114297409
▶ 제보 안내 : http://goo.gl/gEvsAL, 모바일앱, social@ytn.co.kr, #2424
▣ YTN 유튜브 채널 구독 : http://goo.gl/Ytb5SZ
ⓒ YTN &amp; YTN PLUS 무단 전재 및 재배포금지</t>
  </si>
  <si>
    <t>2020년 4월 15일은 제 21대 대한민국 국회의원을 선출하는 날입니다.
대한민국 국민의 대표인 국회의원을 선출하는 날이자 국민의 한명으로서 주권을 행사하는 아주 중요한 날이기도 합니다.
현재 COVID-19 여파로 인하여 투표율이 저조할 예상이 지배적인데요. 
많은 분들께서 투표를 하시길 바라는 마음에서 영상을 제작하게 되었습니다.
깨어있는 시민의 조직된 힘이 대한민국의 미래를 결정합니다.
마스크와 개인위생, 그리고 줄을 서실 때에도 개인간 거리를 잘 유지해서 소중한 한표를 행사하시기 바랍니다.
또한 4월15일에는 많은 분들이 몰릴 가능성이 있기에. 선거 당일 투표가 어려운 선거인이 별도의 신고 없이 사전투표 기간 동안 전국 어느 사전투표소에서나 투표할 수 있는 제도가 있는데요. 아래 글을 확인하시고 참고 하시면 좋으실 것 같습니다.
[사전투표]
선거일 : 2020.4.10.(금)~4.11.(토) 오전 6시~오후 6시 2일간
선거권 : 선거일 현재 만 18세 이상인 국민 (2002.4.16. 이전 출생)
준비물 : 본인임을 확인할 수 있는 주민등록증, 운전면허증, 여권, 학생증,
               기타 관공서 또는 공공기관이 발행한 사진이 첩부된 신분증명서
[4.15 총선]
선거일 : 2020.4.15. (수) 법정공휴일, 재보궐선거 동시 실시 
투표시간 : 오전 6시~오후 6시
선거권 : 선거일 현재 만 18세 이상의 국민 (2002.4.16. 이전 출생)
선출인원 : 국회의원 300석 (지역구 253석, 비례대표 47석)
임기기간 : 4년 (2020.5.30.~ 2024.5.29.)
출마자격 : 선거일 현재 25세 이상의 국민
대한민국 화이팅!!</t>
  </si>
  <si>
    <t>잘못된 정책이나 
잘못된 악법을 이용하여
사회주의 노선을 가려는
문재인 좌파정권과 싸울 수 있는 정당은
현재로선 기호 7번 우리공화당 밖에 없습니다.
폭주하는 주사파 일당 토착 빨갱이들이
더 이상 이 나라를 망치지 못하도록
국민 여러분의 현명하고 소중한 한표
기호 7번 우리 공화당을 선택해주십시오.
반드시 싸워서 이기겠습니다.
이번 선거는 여느 선거 때와는 다릅니다.
자유민주주의 체제를 지키느냐
공산주의로 가는 제1단계
사회주의 개헌으로 가느냐 하는
엄중하고도 중차대한 선거전입니다.
꼭! 기억해주시고
지역구 기호 7번.
비례대표 기호 7번입니다.</t>
  </si>
  <si>
    <t>2019 PMCO 가을시즌 글로벌 파이널! 경기장 안팎의 다양한 모습들을
매우 자연스런(!?) 브이로그로 확인하세요!!
⠀
#모바일배그 #모바일배틀그라운드 #배그모바일 #모배 #PUBGMOBILE #PUBGM #국가대표EGCKRBLACK #베어 #CM존버</t>
  </si>
  <si>
    <t>文 안보챙기기ㆍ安 강원 첫 유세…전국 각지 한표 호소
[앵커] 
어제 네 번째 TV 토론회를 가진 대선 후보들은 오늘도 전국 각지에서 유권자들에게 한 표를 호소할 계획입니다.
더불어민주당 문재인 후보는 안보 역량 강화에 나서고, 국민의당 안철수 후보는 선거운동 시작 후 처음으로 강원에서 지지를 호소할 예정입니다.
오늘 하루 대선 후보들의 일정을 보도국 연결해 자세한 소식 살펴보겠습니다. 
김종성 기자.
[기자]
더불어민주당 문재인 후보는 안보 챙기기에 집중할 예정입니다.
문 후보는 오늘 오전 11시30분 국회 본청 앞 계단에서 안보 천군만마 국방안보 특보단 출정식을 개최합니다.
이와 별도로 하루 한 분야씩 정책 공약을 발표하고 있는 문 후보 측 선대위는 오늘은 식품 안전 관련 공약을 공개할 것으로 알려졌습니다.
자유한국당 홍준표 후보는 오늘 오전 11시 방송기자클럽 초청토론회에 참석한 후 오후에는 주한미국상공회의소 초청 특별간담회에 참석한 후 대한 노인회 초청 토론회에도 참석할 예정입니다.
이어 자유한국당의 텃밭으로 꼽히는 대구로 이동할 예정입니다.
홍 후보는 대선 출마선언을 했던 대구 서문시장에서 자유대한민국 수호를 위한 대구 대첩이라는 주제로 유세활동을 벌일 계획입니다.
국민의당 안철수 후보는 선거 운동 시작 이후 처음 강원도를 찾습니다.
안 후보는 춘천시 서면 애니타운을 찾아 문화·기술 관련 기업 관계자들과 간담회를 갖고 춘천 중앙시장에서 유세에 나섭니다.
이어 원주 문화의거리와 강릉 대학로 로터리에서 젊은 유권자들에게 한 표를 호소할 예정입니다.
바른정당 유승민 후보는 서울 유세활동에 집중합니다.
오전에는 서울 보라매공원과 여의도공원에서 유권자들을 만나고, 오후에는 대한노인회 초정 대선후보 토론회에 참석합니다.
오후에는 이화여대와 신촌거리, 홍대입구에서 젊은층에게 지지를 호소하기로 했습니다.
정의당 심상정 후보는 울산을 집중 공략합니다.
우선 울산 현대중공업을 찾아 조선산업 노동조합연대 협약식에서 노동자들을 만나고, 오후에는 현대중공업 사내하청노동자 고공농성장을 방문합니다.
이어 탈핵 정책 마련을 촉구하는 '잘가라 핵발전소' 100만 서명운동본부 서명전달식에도 참석할 계획이며, 울산 호계시장과 명촌 정문앞교차로에서 유세전도 벌입니다.
지금까지 보도국에서 전해드렸습니다.
연합뉴스TV : 02-398-4441(기사문의) 4409(제보), 카톡/라인 jebo23
▣ 연합뉴스TV 유튜브 채널 구독
https://goo.gl/VuCJMi
▣ 대한민국 뉴스의 시작 연합뉴스TV / Yonhap News TV
http://www.yonhapnewstv.co.kr/</t>
  </si>
  <si>
    <t>출근길 시민들 투표 ’한창’…고등학생도 투표
새벽 6시~오후 6시 투표소 운영…신분증 지참해야
전국 곳곳에 투표소 3,508개…8곳은 확진자 전용
[앵커]
21대 국회의원 선거 사전투표가 시작됐습니다.
오늘과 내일 이틀 동안 진행되는데요.
투표 현장은 코로나19 감염 확산 우려 등으로 서로 접촉을 조심하는 분위기입니다.
사전투표소가 차려진 서울역에 취재기자가 나가 있습니다. 박희재 기자!
투표장 분위기는 어떤가요?
[기자]
지금은 출근 시간이 거의 끝나가고 있는데요.
그런데도 현장엔 투표하러 온 시민들의 발길이 끊이지 않고 있습니다.
제가 있는 이곳 서울역 사전투표소를 찾는 유권자들은 열차를 타고 출근하는 분들이 많은 편입니다
코로나19 감염을 예방하기 위해 손 소독제로 소독하고, 준비된 위생 장갑을 낀 다음 투표하고 있습니다.
투표장 곳곳에는 행동수칙이 나온 안내판도 설치돼 있는데요.
마스크를 착용하고, 불필요한 대화를 자제하며, 앞사람과 1m 이상 거리를 두라는 등 내용이 담겨있습니다.
선거일을 닷새 앞두고 시작된 사전투표는 오늘과 내일 이틀 동안 진행됩니다.
이곳 사전투표소는 새벽 6시부터 오후 6시까지 열리는데요.
주민등록증이나 운전면허증 등 사진이 부착된 신분증이 있는 유권자들은 전국 곳곳에 설치된 사전투표소에서 투표할 수 있습니다.
[앵커]
코로나19 의심 증상자를 위한 임시 기표소도 마련돼있다면서요?
[기자]
코로나19 감염 확산을 우려해 유권자들은 발열 여부를 확인받고 투표장으로 들어서고 있는데요.
여기서 체온이 37.5도가 넘거나 호흡기 증상이 있으면 별도로 설치된 임시 기표소에서 기표하도록 안내하고 있습니다.
전국 곳곳에 설치된 사전 투표소는 모두 3천508개인데요.
이 가운데 3천500개 투표소에 임시 기표소가 마련돼 있습니다.
나머지 8곳은 코로나19 확진자를 위한 투표소인데요.
격리 중인 유권자는 이 생활치료센터에 마련된 특별사전투표소에서 투표가 가능합니다.
서울, 경기, 대구에 각각 한 곳이고 확진자가 많은 경북에는 다섯 곳이 설치돼있습니다.
선관위는 자가격리 대상자들을 위한 방안은 현재 논의하고 있다고 말했습니다.
투표소 위치는 선관위 홈페이지나 대표전화, 국번 없이 '1390'번으로 전화하면 확인 가능합니다.
[앵커]
실시간 투표율도 공개됐다면서요?
[기자]
아침 7시 50분까지 전국 곳곳에 있는 유권자들 사전투표율은 0.86%, 모두 37만6천여 명이 투표한 것으로 집계됐습니다.
같은 시간, 지난 20대 국회의원 선거 사전투표율은 0.36%, 14만9천여 명이 투표했는데요.
지난 총선보다 이번 21대 총선에서 아침 시간 기준으로는 두 배를 훨씬 넘긴 투표율을 보이고 있습니다.
네 차례에 걸친 사전투표 경험으로 어느 정도 홍보가 돼 있었기 때문으로 보입니다.
또 이번 사전투표에는 처음으로 만 18세에 해당하는 유권자들이 투표에 참여했는데, 마찬가지로 영향을 줬을 가능성도 있습니다.
사전투표 진행 상황은 선관위 홈페이지에서도 시간대별로 확인 가능합니다.
이틀에 걸친 최종 사전투표 투표자 수와 투표율은 내일 공개됩니다.
투표장 현장 소식, 새로운 내용 나오는 대로 전해드리겠습니다.
지금까지 서울역 사전투표소 현장에서 YTN 박희재입니다.
※ '당신의 제보가 뉴스가 됩니다' YTN은 여러분의 소중한 제보를 기다립니다.
[카카오톡] YTN을 검색해 채널 추가 [전화] 02-398-8585 [메일] social@ytn.co.kr [온라인 제보] www.ytn.co.kr
▶ 기사 원문 : https://www.ytn.co.kr/_ln/0103_202004100904102178
▶ 제보 안내 : http://goo.gl/gEvsAL, 모바일앱, social@ytn.co.kr, #2424
▣ YTN 유튜브 채널 구독 : http://goo.gl/Ytb5SZ
ⓒ YTN &amp; YTN PLUS 무단 전재 및 재배포금지</t>
  </si>
  <si>
    <t>★대선! 안드로메다 문재인 후보 편★
'대선 안드로메다' 팀이 문재인 후보를 납치했다!? 과연 문 후보는 안드로메다 여행을 무사히 마칠 수 있을 것인가...</t>
  </si>
  <si>
    <t>구독자 만칠천명은 여러분들의 소중한 나눔입니다♥♥♥
소개글♥↓
안녕하세요♥
저와 할머니의 사연은 20년전 부모님을 대장암과(어머니) 급성 간경화로(아버지) 하늘로 떠나보낸뒤 최근 악성 뇌암 3등급(역형성 성상세포종)을 투병중이며 할머니께선 치매 말기(식사 거부증 및 급격한 감정변화) 및 사이질성 폐렴을 투병중인 89세 친할머니를 보필하며 살고 있는 청년입니다.
 비록 보여지는 삶이 행복해보이지 않을지라도 저의 매 삶이 기도가 되길 바라며
많은 분들께 꿈과 희망의 메세지 전달자가 될 수 있도록 간절히 기도합니다.
그리고 묵묵하게 봐주시는 우리 구독자 여러분들께 진심으로 감사드립니다.
문의사항♥
카카오톡 : zitcos
개인메일 : zitcos@naver.com
후원계좌 : 110-387-779962 신한은행 홍정한
홍팸까페 : https://cafe.naver.com/hongjunghantv
페이스북 : https://www.facebook.com/hong.junghan.7
인스타그램 : https://www.instagram.com/junghanhong/
공중파 출연 아래 링크↓
KBS1 인간극장 : 할머니 사랑합니다편
2017-11-13(금)~2017-11-17(금) 5부작
아래 링크를 누르시면 볼 수 있습니다↓
https://www.facebook.com/hong.junghan.7/videos/pcb.1828357780615942/1828355683949485/?type=3&amp;theater
KBS1 노래가 좋아 단 하나의 가족팀
2018-5-19(토) 74회 최종우승
2018-5-26(토) 75회 출연
아래 링크를 누르시면 볼 수 있습니다↓
https://www.facebook.com/hong.junghan.7/videos/pcb.1828359270615793/1828358393949214/?type=3&amp;theater                                  
KBS1 동행 : 할머니와 고등어편
2017-07-29(토) 120회
2017-08-26(토) 124회
아래 링크를 누르시면 볼 수 있습니다↓
https://www.youtube.com/watch?v=-J655zuHXq4&amp;t=2050s
EBS1 메디컬다큐-7요일 
2018-08-17(금)
2018-08-21(화) 오전 09시 40분 재방송♥♥♥
아래 링크를 누르시면 볼 수 있습니다↓
https://www.youtube.com/watch?v=fxKPpd3cEDY
안녕하세요♥
저와 할머니의 삶이 유튜브를 통해 널리 알려지며 꿈과 희망의 메세지 전달자가 될 수 있도록 옆에서 꾸준하고 묵묵하게 봐주시는 우리 구독자 여러분들께 진심으로 감사드립니다.
사랑합니다!♥ 행복합니다!♥ 감사합니다!♥
저와 할머니의 사연은 저는 20년전 부모님을 대장암과(어머니) 급성 간경화로(아버지) 하늘로 떠나보낸뒤 최근 악성 뇌암 3등급(역형성 성상세포종)을 투병중이며 할머니께선 치매 말기(식사 거부증 및 급격한 감정변화) 및 원인불명 사이질성 폐렴을 투병중인 89세 친할머니를 보필하며 살고 있는 청년입니다. 제 삶을 봐주시는 한분 한분께 감사 인사를 드립니다.
#악성뇌암손자 #치매말기할머니 #휴먼다큐 #인간극장출연</t>
  </si>
  <si>
    <t>황교안 자유한국당 대표가 고심 끝에 '정치 1번지' 서울 종로구에 출마 선언을 했습니다.
오늘(7일) 오후 황 대표는 서울 여의도 한국당 당사에서 기자회견을 열고 서울 종로구에 출마하겠다는 입장을 밝혔습니다.
그는 건강, 안보, 경제 등 현 정부를 비판하며 "소중한 한표로 거짓 위선 정권을 무너뜨려 달라. 총선 승리를 이끌어내겠다"고 밝혔습니다.
이로써 이미 종로구 출마 의사를 밝힌 더불어민주당 이낙연 전 총리와 전직 총리끼리 '빅매치'가 성사됐습니다. 
원문 기사 더보기 
https://news.sbs.co.kr/y/?id=N1005638840
[뉴스영상] 기사 더보기 
https://news.sbs.co.kr/y/t/?id=10000000121
[4·15 총선] 기사 더보기 
https://news.sbs.co.kr/y/i/?id=10000050873
#SBS뉴스 #SBSNEWS #SBS_NEWS #에스비에스뉴스 #4·15_총선 #뉴스영상
▶SBS 뉴스 채널 구독하기 : https://n.sbs.co.kr/youtube 
▶SBS 뉴스 라이브 : https://n.sbs.co.kr/youtubeLive , https://n.sbs.co.kr/live 
▶SBS 뉴스 제보하기
홈페이지: https://n.sbs.co.kr/inform 
애플리케이션: 'SBS뉴스' 앱 설치하고 제보 - https://n.sbs.co.kr/App 
카카오톡: 'SBS뉴스'와 친구 맺고 채팅 - https://pf.kakao.com/_ewsdq/chat 
페이스북: 'SBS뉴스' 메시지 전송 - https://www.facebook.com/sbs8news 
이메일: sbs8news@sbs.co.kr 
문자: #6000 
전화: 02-2113-6000 
홈페이지: https://news.sbs.co.kr/ 
페이스북: https://www.facebook.com/sbs8news 
트위터: https://www.twitter.com/sbs8news
카카오톡: https://pf.kakao.com/_ewsdq
인스타그램: https://www.instagram.com/sbsnews</t>
  </si>
  <si>
    <t>제21대 국회의원 선거,
당신의 소중한 한표를 행사해주세요!</t>
  </si>
  <si>
    <t>2019년 4월 24일 바른미래당 오신환 의원이  패스트트랙 합의안에 25일 열리는 사법특별개혁위원회 전체 회의에서 반대표를 던지겠다고 밝히면서 고위공직자비리수사처법의 신속처리안건 지정이 어려워지게 된 가운데 김관영원내대표가 일단 최선을 다해 설득하겠다고 밝혔다. 하지만 논란이되는 사보임 문제에 관해서는 확답을 회피하였다.
[영상 제보 받습니다] 진실언론 팩트TV가 독자 여러분의 소중한 제보를 받습니다. 뉴스 가치나 화제성이 있다고 판단되는 영상을 (facttvdesk@gmail.com)로 보내주시면  적극 반영하겠습니다.
#팩트TV 정기후원회원이 되어주세요. ARS신청 1877-0411, 직접신청 https://goo.gl/1OjzfE
이 영상의 저작권은 팩트TV에 있습니다. 본 영상물은 공유 및 소스코드 배포에 한해 허용합니다. 그 외 임의적인 편집 및 가공은 영상출처를 밝힌다해도 본사의 허락없 이 사용할 경우 저작권법 위반에 해당합니다. 팩트TV http://facttv.kr
촬영 : 배희옥, 김대왕</t>
  </si>
  <si>
    <t>[앵커멘트]
수성이냐, 탈환이냐를 놓고 여야후보가 
치열한 접전을 펼치고 있는 사하구갑 선거구.
선거운동 마지막날
각 후보들은 최대한 많은 지역을 누비며
한표 지지를 호소했습니다. 
김윤정 기자입니다. 
————————————
(리포트)
서부산 최대 인구 밀집지역에서
여야 후보가 두번째 리턴매치가 
이뤄진 사하구갑 선거구.
기호 1번 더불어민주당 최인호 후보는
보수텃밭인 부산에서 일할 기회를 
한번 더 달라며 막판 유세전을 펼쳤습니다. 
막판 유세차량으로 이동해 가며
부동층 표심얻기에 나섰습니다. 
INT-최인호 / 사하갑 기호1번 최인호 후보 (더불어민주
당)
정말 크고 작은 많은 일들을 해냈습니다. 
하단 녹산선, 제2 대티터널 추진, 건설에 기초를 닦았습니
다. 
또 국내 승학산 치유의 숲, 괴정천 생태복원, 괴정동 도시
재생 
이런 크고 작은 많은 사업들을 벌여온 최인호가 앞으로 
4년 동안 잘 마무리해서 사하발전이 계속이어지도록 도와달라,
다시한번 일할 수 있는 기회를 달라 이렇게 호소를 드렸습니
다. 
기호 2번 미래통합당 김척수 후보는
유동 인구가 많은 지역을 중심으로
유권자들과 눈높이를 맞추며 선거운동을 펼쳤습니다.  
역시 유세차량으로 주민들이 몰려드는 
지역 곳곳을 찾아가 한표를 호소했습니다. 
INT-김척수 / 사하갑 기호2번 김척수 후보 (미래통합당)
하단오거리 교통체증 , 대티터널의 교통체증을 위해서 산복도
로를
개설해야 됩니다. 그중에 하단오거리 구청 뒷쪽 그리고 괴정
에
있는 동산병원 뒷길까지는 산복도로가 개설되어 있습니다. 
산복도로 중에 동산병원에서 동주대학까지의 산복도로가 
개설된다면 여기에 교통을 분산해서 많은 도움이 되리가 생각
합니다.
김척수 반드시 약150미터 동산병원에서 동주대학까지 신설도
로 중
산복도로를 개설하겠습니다. 
기호 8번 국가혁명배당금당 이숙희 후보도 
막판 얼굴 알리기에 나섰습니다. 
이번 PK 총선 여야 승부를 판가름 할 
낙동강 벨트권. 
이번 총선에서 사하갑 유권자들의 표심이 
여야 어떤 후보들에게 향할지
후보들의 막판 선거전도 치열해졌습니다. 
티브로드 부산뉴스 김윤정(yjkim@tbroad.com)입니다.
촬영/편집 박선녕
(2020년 04월 14일 방송분)</t>
  </si>
  <si>
    <t>-----------------------------
★신인상 투표 하러가기: http://goo.gl/qzTIiJ
---------------------------------------------------
여러분들의 도움에 힘입어 도티가
2014 아프리카TV 방송대상(BJ FESTIVAL)
신인상 후보에 선정되었습니다!!
이제 본격적인 투표경쟁이 시작되었는데요.
12월14일까지 매일매일 아프리카TV를 통해
도티에게 여러분의 소중한 한표를 
투표해 해주실 수 있습니다.
영상설명에 나온 방법대로 하루 한 번씩
투표에 참여해 주신다면 정말 감사하겠습니다 :D
다시한 번 관심과 응원에 고개숙여 감사드리며
소중한 시간을 내주시어 추천해주신 모든분들께
진심으로 고마운 마음을 전합니다 :D
*도티의 신인상 수상 공략*
신인상을 받게 된다면 진심으로 감사의 마음을 담아
마인크래프트 정품 이벤트등 상금 '전액'을 
시청자 여러분들께 전부 돌려드리도록 하겠습니다.
※ 추천을 위해서는 아프리카TV 아이디가 필요합니다
* With Sandbox Network *
＊2014 아프리카TV 방송대상 - '도티TV 신인상 만들기 프로젝트'
※도티의 생방송은 afreecaTV에서 보실 수 있습니다
- 방송국 홈페이지: http://live.ddotty.com
▶구독하기 &amp; 영상 좋아요 버튼을 꼭꼭 눌러주세요 :D
▶영상제작: 빅민 (http://www.youtube.com/chbigmin)
---------------------------------------------------
Hello !
Welcome to DDotty's YouTube channel.
My channel is filled with videos of me playing games
Usually Minecraft, Sometimes other games.
You can enjoy unique things everyday !
Watch videos and if you like it, subscribe me
Thank you!!
---------------------------------------------------</t>
  </si>
  <si>
    <t>엄마로서! 여성으로서! 남구 발전시킬 적임자는 이언주! - 문혜진 아나운서 지지발언(20.04.06)
#이언주TV #지지발언
[자유의 길 영상프로덕션]에서 이언주TV를 제작, 운영하고 있습니다.  
# 후원방법 
1. 이언주TV 구독하고 알림설정! 
2. 이언주TV 업로드 영상 '좋아요' 누르기 
3. 자율구독료 : 302-1370-2217-51 농협은행[예금주 : 길유영(자유의길)]
**자율구독료는 좋은 방송을 만드는데 큰 도움이 됩니다. 
# 문의: km7846201@gmail.com</t>
  </si>
  <si>
    <t>【 앵커멘트 】
지난 6.13 지방선거 당시 
한 표차로 낙선한 
후보가 있습니다.
그런데, 이 한 표가
유효표인지 
무효표인지를 놓고
논란이 커지면서
전국적인 화제가 
되고 있습니다.
장석영 기자의 
리포트를 보시고
판단해 보시기 바랍니다.</t>
  </si>
  <si>
    <t>사우디 여성 첫 '소중한 한표'…"뛸듯이 기뻐"
[앵커] 
중동의 산유부국 사우디아라비아에서 오늘 여성이 처음 선거에서 투표권을 행사하는 선거가 치러졌습니다. 
여성의 운전하는 것조차 금지해 여권의 후진국이라는 오명을 쓴 사우디에서도 변화의 바람이 부는 것일까요. 
사우디 현지에서 강훈상 특파원입니다.
[기자] 
여성의 운전이 금지되고 남성 보호자 없이는 여성이 혼자 외출도 할 수 없는 곳 사우디 아라비아.
이곳에서 여성에 참정권이 부여된 첫 선거가 치러졌습니다.
[노우라(25) / 사우디 여성] "처음 투표하게 돼서 너무 흥분됩니다. 이번 기회를 (여성 권리 향상에) 잘 이용해야 합니다. 뛰어 오를 것 같은 기분이예요."
사우디에서 여성의 입후보뿐 아니라 여성이 투표권을 행사하는 것은 1932년 건국 이후 83년만에 처음입니다.
이번 지방선거에선 284개 지방의회 의원 3천여명 가운데 3분의 2에 해당하는 2천여명이 선출됩니다.
이번 선거 참여는 여성이 사우디 사회에서 더욱 동등한 역할을 할 중대한 기회로 평가됩니다.
남성들도 일단 여성의 투표 참여를 환영하는 분위기입니다.
이번에 여성 참정권이 사상 처음으로 허용되기는 했지만 여성의 선거운동은 극히 제한돼 처음 선거에 나선 여성 후보들은 어려움을 겪었습니다.
선거 벽보나 유인물에 얼굴 사진을 쓸 수 없고 TV 광고나 모스크 같은 공중시설에서 선거 운동이 금지된 '얼굴 없는 선거'로 치러지고 있기 때문입니다.
이 때문에 여성들은 트위터, 페이스북과 같은 SNS를 통해 자신을 소개하고 호텔과 같은 실내에서 여성 유권자들을 모아 공약을 설명하면서 고군 분투하고 있습니다.
여성후보는 전체의 15% 정도인 1천명이 나섰습니다.
처음 투표를 한 사우디 여성들은 기쁨을 감추지 못했습니다. 
오늘 선거가 사우디아라비아에 어떤 변화를 가져올지 주목됩니다. 
사우디아라비아 리야드에서 연합뉴스 강훈상입니다.
연합뉴스TV : 02-398-4409(제보) 4441(기사문의), yjebo@yna.co.kr
(끝)</t>
  </si>
  <si>
    <t>가수 한여름이 10일 오전 서울 마포구 망원2동 주민센터에 제21대 국회의원 선거 사전투표를 하기위해 도착하고 있다.
#트로트샛별 #한여름 #사전투표 #21대총선 #Hansummer</t>
  </si>
  <si>
    <t>소중한 한표를 기호8번 김성환에게 꼭 투표해주세요.</t>
  </si>
  <si>
    <t>개학을 하면서 광주지역 초등학교에는 임원선거가 한창이다. 11일 광주 동구 계림초등학교 어린이유권자들이 기표를 위해 순서를 기다리고 있다./김영근 기자</t>
  </si>
  <si>
    <t>메도우이헌터에게 후원하기↓
[https://twip.kr/donate/horusb]
메도우이헌터의 영상 더보기↓
[https://goo.gl/UgMCvB] 
▶MedouiHunter Facebook : https://goo.gl/Mr7dGk
▶MedouiHunter Broadcasting : https://www.twitch.tv/horusb
- 기타 문의사항이나 피드백은
cldud1232@naver.com 으로 메일을 보내주세요 :)</t>
  </si>
  <si>
    <t>훈이의 인생살이 영상더보기!  : http://me2.do/xbhrlH2i
월드 클래스로 자리 잡은 대한민국의 kpop 아이돌!
이제 비빌에서 아시아를 대표할 
차세대 초대형 선진국형 돌아이돌그룹이 탄생한다
101명의 아재 연습생, 그들의 프로듀서는 바로 유튭을보고있는 당신! 
당신은 어느 아재에게 한표를 던질 것인가!
(훈이가 좋으면 좋아요 공대생이 좋으면 닥 비추)
당신의 구독이 아재의 야식매뉴를 결정한다!</t>
  </si>
  <si>
    <t>명드 중의 명드 통 메모리즈를 아직도 못 보셨다구요?
걱정 마세요! 친절히 요약본을 당신께 보여드립니다!
다음 드라마도 기대해주세요(∗❛⌄❛∗)
#통메모리즈 #이전채널</t>
  </si>
  <si>
    <t>[8회] 고음폭발! 메인 보컬을 사수하라! @′♬같은 곳에서′팀 연습
-
▶ 지금 ′프로듀스101′ 홈페이지에서 당신의 소녀에게 투표하세요!
당신의 한표가 소녀들의 운명을 결정합니다! 
http://www.mnet.com/produce101
- 
국민 걸그룹 육성 프로젝트 [프로듀스101] 
매주 금요일 밤11시</t>
  </si>
  <si>
    <t>‘천태만상’ 신드롬의 주인공! 윤수현의 첫 경연 무대가 펼쳐진다!
1위의 자리를 지키기 위한 ‘첫 우승자’ 박서진의 고군분투기!
트로트와 힙합의 만남! 조항조와 함께 색다른 무대를 꾸민 특급 래퍼는? 
얼씨구~절씨구~♬ 역대급 텐션으로 인생 무대를 만든 ‘흥부자’ 박구윤의 무대!
트로트 트로트는 즐거워!
'나는 트로트 가수다' 매주 수요일 밤 10시 방송 ♪
#나는트로트가수다 #박서진 #나트가 #트로트 #트로트가수</t>
  </si>
  <si>
    <t>[뉴스인사이드 조성욱 기자] 그룹 위키미키 엘리, 수연이 6.13 지방선거 사전투표를 독려했다.
그룹 위키미키 엘리, 수연이 8일 오후 서울 강남구 역삼2동주민센터에를 방문해 6.13 지방선거 사전투표를 실시했다.
오는 13일 치러지는 6.13 지방선거 사전투표는 8일과 9일 이틀간 전국 3천512개 사전투표소에서 일제히 실시된다.</t>
  </si>
  <si>
    <t>우리 꼬밍이들 모두 반장선거 하셨죠~?!
혹시 반장이나 부반장이 된 꼬밍이도 있나요?
오늘은 반장 선거 유형입니다!!
구독하기_https://www.youtube.com/channel/UCCJkwrmhIqWkSFV-sQol4Qw?sub_confirmation=1
밍꼬 인스타_https://www.instagram.com/mingggggo
밍꼬 페북_https://www.facebook.com/mingggggo</t>
  </si>
  <si>
    <t>[나레이션 : 밥쓰]
[편집 : 맥이]
☞ 이벤트 영상 링크 ☜
https://www.youtube.com/watch?v=4FcLRz5NI40
☞ 밥쓰 스튜디오 ☜
https://www.youtube.com/c/밥쓰스튜디오
☞ 제보 혹은 팬아트를 이곳으로! ☜
qortjfrl456@naver.com
디스코드 : 밥쓰#9791
(디스코드로 연락주실때는 메세지만 보내주세요)
(친구추가를 받고있진 않으며, 시도시 바로 차단됩니다)
ㅡㅡㅡㅡㅡㅡㅡㅡㅡㅡㅡㅡㅡㅡㅡㅡㅡㅡㅡㅡㅡㅡㅡㅡ
현재는 월~금 평일 동안만 영상을 업로드하며,
시간은 4시 30분과 6시 30분입니다
4시 30분 : 팩트체크
6시 30분 : 각 요일별 컨텐츠
ㅡㅡㅡㅡㅡㅡㅡㅡㅡㅡㅡㅡㅡㅡㅡㅡㅡㅡㅡㅡㅡㅡㅡㅡ</t>
  </si>
  <si>
    <t>[ 더보기, See more : www.tvdaily.co.kr , m.tvdaily.co.kr ]
[티브이데일리 정선욱 기자] 씨스타 소유가 4일 오후 서울 강서구 신월동 신강초등학교에 마련된 투표소에서 제6회 전국동시지방선거(이하 6·4 지방선거) 투표에 참여했다. 
이날 티아라 효민 지연 씨스타 소유 샤이니 민호를 비롯해 보이프렌드 영민 광민 걸스데이 혜리 등 많은 연예인들이 6•4 지방선거 투표에 나섰다.
이번 6•4 지방선거의 투표시간은 오전 6시부터 오후 6시까지로 12시간이다. 
투표소는 각 가정에 배달된 투표안내문에 자세히 나와 있다. 투표안내문이 없어도 중앙선거관리위원회 홈페이지 및 지방자치단체 홈페이지, 주요 포털 사이트에서 제공하는 '내 투표소 찾기' 서비스를 이용하면 자신의 투표소 위치를 쉽게 확인할 수 있다. 사전투표와 달리 정해진 투표소에서만 투표가 가능하니 유의해야 한다.
한편, 중앙선거관리위원회에 따르면 6•4 지방선거 사전투표율이 11.49%의 높은 수치를 기록했다. 지방선거 사전투표 기간인 지난 30일부터 31일까지 총 전국 4129만 6228명의 유권자 중 474만 4241명이 사전투표에 참여한 것으로 집계됐다
[티브이데일리 영상 정선욱 기자  news@tvdaily.co.kr ]</t>
  </si>
  <si>
    <t>"백인 지도층들이 권력을 이용해 우리의 투표를 막고 의견을 묵살한다고! 더 이상은 기다릴 수 없습니다. 투표권을 달라! (옳소.더는 안돼) 구걸이 아니라 요구합시다. 투표권을 달라" 
1965년, 마틴 루터 킹 목사의 흑인 투표권 투쟁을 그린 영화 셀마입니다. 당시 미국에선 흑인은 버스 앞자리에 앉을 수 없었고, 투표권는 단 1% 에게만 주어졌습니다. 루터 킹 목사는 흑인의 투표권을 요구하는 '셀마행진'을 계획했고 결국 참정권을 쟁취해냅니다. 그 과정에서 눈물은 물론 피도 흘려야했습니다. 흑인과 여성 등 사회적 약자들이 자유로운 투표권을 갖게 된 건 100년도 채 안 됐습니다. 
대한민국의 선거 역사도 이제 겨우 70년 남짓됐습니다. 1948년 5월 10일 치러진 총선거는 국민이 주권을 행사해 국회의원을 뽑은 우리나라 첫 선거입니다. 당시 투표율은 무려 95.5%에 달했다죠. '기권은 국민의 수치'라는 표어에서 첫 투표의 비장함이 엿보이고 아이를 포대기에 들쳐 업고 와 투표하는 모습에선 왠지 모를 설렘도 느껴집니다.
유권자 1명의 투표 파생 가치가 4660만원이라고 합니다. 국회의원이 임기 4년 동안 주무르는 예산을 유권자수로 나눈 액수입니다. 그러나 단순 계산일 뿐 최소 4년, 그 이상의 대한민국 미래를 결정지을 투표의 가치는 숫자로 환산하기 어렵습니다. 
1875년 프랑스는 국가체제를 묻는 국민투표에서 단 한 표 차이로 왕정국가에서 공화국 체제로 바뀌었습니다. 1923년, 히틀러는 한 표 차로 나치당의 당수가 됐다죠. 그 한 표가 아니었다면 세계 역사는 달랐을 지도 모릅니다. 
돈이 많든 적든, 지위가 높든 낮든, 대한민국 국민이기에 투표 용지는 똑같이 쥐어집니다. 그리고 네모난 투표 칸. 1cm 남짓의 이 작은 공간에서 나의 미래가 정해집니다. 우리의 내일을 맡길 옥석을 잘 가려내셨는지요? 
오늘 앵커가 고른 한마디는 '1cm 투표 칸의 가치' 였습니다.
[Ch.19]  사실을 보고 진실을 말합니다.
_xD83D__xDC4D__xD83C__xDFFB_ 공식 홈페이지 http://news.tvchosun.com/
_xD83D__xDC4D__xD83C__xDFFB_ 공식  페이스북 https://www.facebook.com/tvchosunnews/
_xD83D__xDC4D__xD83C__xDFFB_ 공식 트위터 https://twitter.com/TVChosunNews
* 뉴스제보 : 이메일(tvchosun@chosun.com), 카카오톡(tv조선제보), 전화(1661-0190)</t>
  </si>
  <si>
    <t>03.03.2020 화요일
 [한인 후보들, 막판 한표 호소..결선 투표인 12지구 당락은?]
존 이 시의원, 그레이스 유 후보 등 한인 후보들은 투표 당일까지도 열띤 유세를 펼쳤습니다.
취재: 전영웅 기자
진행: 하성욱 보도국장
#예비선거 #투표 #한인유권자 #막판한표</t>
  </si>
  <si>
    <t xml:space="preserve">채널구독과 좋아요는 제게 큰 힘이 됩니다♥
Share, Like, Subscribe and ENJOY♥
윤쨔미의 비디오 블로그(VLOG)♥
오늘은 6.4 지방선거였죠~? 
그래서 윤쨔미도 소중한 한표를 행사하고 왔습니다♥
가벼운 마음으로 영상일기를 제작해 보았는데요~
여러분도 가벼운 마음으로 봐주셨으면 좋겠어요♡
</t>
  </si>
  <si>
    <t>자두의 새로운 영상을 가장 빠르게 만나는 방법! 
지금 바로 안녕 자두야 공식 유튜브 채널 [구독][알림] 버튼을 눌러주세요.
[안녕자두야TV]  채널 구독하기▶https://goo.gl/28nvRV
살기 좋았던 자두네 동네가 점점 살기 힘들어지게 변하고.. 결국 걱정은 현실이 되고 만다. 과연 자두네 동네는 어떻게 될까? 시간을 다시 되돌릴 수만 있다면..... ♥♥♥♥더보기 버튼 꼭 클릭해주세요♥♥♥♥
6월13일이 무슨 날인지 알고 있나요? 바로 우리 동네 일꾼을 뽑는 전국동시지방선거가 열리는 날이에요!! 우리 동네가 더욱 발전하고 살기 좋은 곳으로 만들기 위해서라도 꼭 투표를 해야한다는 사실! 우리 어른들도  소중한 한표!! 잊지마세요!!!
\
▶ 안녕자두야 인기 상품 구매 : http://minishop.gmarket.co.kr/hellojadoo  
▶ 자두 컵피규어 특가 판매 : http://gmkt.kr/g5CRx0
▶ 자두 유튜브 구독하기 : https://www.youtube.com/hellojadooya
▶ 2017 최고의 인기 동영상 이어 보기 : https://goo.gl/BpFvzt
▶ 2017 자두 인기 송은 : https://goo.gl/1Gai5J
▶ 유투버들이 추천한 인기 영상은? : https://goo.gl/FB7jyA
▶ 안녕 자두 인기 영상 몰아 보기: https://goo.gl/psNsBE
▶ 안녕 자두야 시즌1 이어 보기 : https://goo.gl/bC38gn
▶ Facebook : https://goo.gl/pMzt6v
▶ Instagram : https://goo.gl/7v9SLG
#안녕자두야 TV #HelloJadooTV</t>
  </si>
  <si>
    <t>사전투표 마지막 날…오전 사전투표 순항 중
비닐장갑 끼고 투표…투표에 큰 무리 없어
마스크 착용·불필요한 대화 자제·1m 이상 간격
[앵커]
21대 국회의원을 선출하는 4.15 총선 사전투표 이틀째입니다.
사전투표 첫날인 어제(10일) 533만 명이 투표소를 찾으며, 역대 가장 높은 사전 투표율을 기록했는데요.
주말을 맞은 오늘 첫날보다 많은 유권자들이 사전투표소를 찾고 있습니다.
현장 취재 기자 연결해보겠습니다. 김우준 기자!
사전 투표소 현장 분위기 전해주시죠.
[기자]
사전투표 이틀째입니다.
시시각각 변하는 투표율을 보면, 역대 사전 투표 가운데 가장 높은 수치인데요.
제가 나와 있는 서울역 사전투표소는 아침에는 다소 한산했지만, 정오가 가까워지면서, 점차 유권자들이 몰리고 있습니다.
21대 총선 사전투표, 이전 투표와 가장 크게 다른 점은 제가 끼고 있는 장갑입니다.
저도 이곳에서 직접 사전 투표를 하고 왔는데,
투표소에 들어가기 전에 반드시 손 소독을 해야 하고, 일회용 장갑도 껴야 합니다.
장갑과 마스크를 껴야만 기표소에 들어갈 수 있는데, 직접 투표해보니 비닐에 미끌거리는 부분만 조심하면, 한 표를 행사하는 데는 큰 무리는 없습니다.
투표장 곳곳에는 행동수칙이 나와 있는 안내판도 볼 수 있는데요.
마스크를 착용하고, 불필요한 대화를 자제하며, 앞사람과 1m 이상 거리를 두라는 등 내용이 담겨있습니다.
제가 나와 있는 이곳 서울역 사전 투표소에는 주말을 맞아 열차를 이용해 이동하는 유권자들이 많이 찾고 있습니다.
사전 투표는 만 18세 이상 유권자가 주민등록증이나 운전면허증 등 신분증만 지참하면, 전국 어디서든 사전투표를 할 수 있습니다.
선관위 측은 마스크를 꼭 지참하고, 사전투표소를 찾을 것을 당부했습니다.
오늘 사전 투표는 어제와 마찬가지로 새벽 6시부터 오후 6시까지 가능합니다.
[앵커]
코로나19 감염을 우려에 사전 투표소에 임시 기표소도 마련돼 있다고요?
[기자]
사전투표소에 찾은 유권자는 빠짐없이 발열 체크를 합니다.
만약 체온이 37.5도가 넘거나, 호흡기 증상이 있으면, 따로 설치된 임시 기표소로 이동해 사전투표를 진행합니다.
전국 설치된 사전 투표소는 모두 3천508개인데요.
이 가운데 3천500개 투표소에 임시 기표소가 마련돼 있습니다.
나머지 8곳은 코로나19 확진자를 위한 투표소인데요.
격리 중인 유권자는 생활치료센터에 마련된 특별사전투표소에서 투표가 가능합니다.
오늘 역시 실시간 투표율이 공개됩니다.
현재 아침 11시 기준 이틀째 사전 투표율은 4.3%, 190만여 명이 투표했습니다.
어제 같은 시간 대비 0.6% 포인트 높은 수치입니다.
이전 선거 사전 투표율을 보면, 보통 주말인 이틀째 투표율이 높았는데요.
사전 투표 마지막 날, 첫날 높았던 사전 투표 열기를 이어받아 전체 사전투표율 기록까지 경신할지 주목됩니다.
지금까지 서울역 사전투표소에서 YTN 김우준[kimwj0222@ytn.co.kr]입니다.
※ '당신의 제보가 뉴스가 됩니다' YTN은 여러분의 소중한 제보를 기다립니다.
[카카오톡] YTN을 검색해 채널 추가 [전화] 02-398-8585 [메일] social@ytn.co.kr [온라인 제보] www.ytn.co.kr
▶ 기사 원문 : https://www.ytn.co.kr/_ln/0103_202004111152192529
▶ 제보 안내 : http://goo.gl/gEvsAL, 모바일앱, social@ytn.co.kr, #2424
▣ YTN 유튜브 채널 구독 : http://goo.gl/Ytb5SZ
ⓒ YTN &amp; YTN PLUS 무단 전재 및 재배포금지</t>
  </si>
  <si>
    <t>각 세대를 대표하는 트로트 가수 7인의 불꽃 튀는 경쟁
트로트계의 보석을 재발견하는 명품 음악 프로그램!
청중평가단이 뽑은 첫 우승의 기쁨을 누릴 영광의 가수는?
그 누구도 예측 할 수 없는 첫 탈락자! 과연 누가 될 것인가?
트로트 트로트는 즐거워!
'나는 트로트 가수다' 매주 수요일 밤 10시 방송 ♪
#나는트로트가수다 #박혜신 #봄비 #나트가 #트로트 #트로트가수</t>
  </si>
  <si>
    <t>다들 출동 준비 하시죠!!!</t>
  </si>
  <si>
    <t>#개그콘서트 #달인 #김병만 #류담 #노우진
▶회차정보: 435회 (*2008년 3월 9일 방영) 
▶출연자정보: 김병만, 류담, 노우진
KBS코미디채널 : 크큭티비
▷추억의 코미디 프로그램을 보고싶다면 '구독'과 '좋아요'를 눌러주세요~!
http://www.youtube.com/c/KBSCOMEDY크큭티비</t>
  </si>
  <si>
    <t>애기병사 노철민군을 후원하고 싶다는 고마운 분들이 계셔서 노철민군의 계좌정보를 올립니다.
우리은행 : 1002-258-571978(예금주: 노철민) 
감사합니다.</t>
  </si>
  <si>
    <t>저희도 걱정입니다...
단 한번도 민주당을 허락하지 않은 해운대갑 입니다.
근거없는 낙관론이 자칫 저희의 자만과 나태를 가져올까 걱정입니다.
어렵습니다. 
제발 일 할 기회를 달라 또 외치고 외칩니다.
시건방지게 보일까 두렵습니다. 
저희가 잘해서 저희에게 표를 주신다 생각지 않습니다.  
위기의 시대에 하나된 대한민국이 아니면 이 위기를 헤쳐나갈 수 없기에 부족한 저희에게 힘을 모아줄까 말까 국민들은 고민하고 계십니다.
이런 국민의 마음을 감히! 
감히 예측해서는 안되는 것입니다.
읍소하고 빌어도 어려운 지역입니다.
단 한번도 민주당을 허락하지 않은 지역입니다.
저희는 더 굽히고 더 숙일겁니다.
제발 말이 아닌 간절함과 절박함으로
제발 한표만 한표만 더 모아주십시오.
제발요...</t>
  </si>
  <si>
    <t>● 한국당 10%대 추락…이유는?
윤태곤 더모아 정치분석실장
"한국당, 전략적 판단해야…공세를 與 아닌 日에 맞춰야"
"한국당 지도부, 내부를 돌아봐야"
장성철 공감과논쟁 정책센터 소장
"한국당 지지율 하락, 황교안-나경원 체제 한계 드러나"
"친박 귀환…내부 분열 일으켜 국민에 반감"
윤춘호 SBS 논설실장
"한국당, 친일 프레임 벗어나기 힘들 듯…반등 계기 찾는 게 무리"
"8월 말까지는 이런 상황 계속될 듯"
원문 기사 더보기 
https://news.sbs.co.kr/y/?id=N1005372931
#SBS뉴스 #SBSNEWS #SBS_NEWS #에스비에스뉴스 #뉴스브리핑
▶SBS 뉴스 채널 구독하기 : https://n.sbs.co.kr/youtube 
▶SBS 뉴스 라이브 : https://n.sbs.co.kr/youtubeLive , https://n.sbs.co.kr/live 
▶SBS 뉴스 제보하기
홈페이지: https://n.sbs.co.kr/inform 
애플리케이션: 'SBS뉴스' 앱 설치하고 제보 - https://n.sbs.co.kr/App 
카카오톡: 'SBS뉴스'와 친구 맺고 채팅 - https://pf.kakao.com/_ewsdq/chat 
페이스북: 'SBS뉴스' 메시지 전송 - https://www.facebook.com/sbs8news 
이메일: sbs8news@sbs.co.kr 
문자: #6000 
전화: 02-2113-6000 
홈페이지: https://news.sbs.co.kr/ 
페이스북: https://www.facebook.com/sbs8news 
트위터: https://www.twitter.com/sbs8news
카카오톡: https://pf.kakao.com/_ewsdq
인스타그램: https://www.instagram.com/sbsnews</t>
  </si>
  <si>
    <t>[선택 4·15] 오후 4시 사전투표율 9.74%…428만명 투표
[앵커] 
오늘(10일) 오전 6시부터 21대 총선 사전투표가 시작됐습니다. 
코로나19 사태가 확산하면서 투표율에 특히 관심이 쏠리고 있는데요. 
과천 중앙선거관리위원회 상황실로 가봅니다. 
이준흠 기자.
[기자]
네, 21대 총선 사전 투표가 오전 6시 정각부터 전국 읍면동 투표소 3,508곳에서 시작됐습니다.
오후로 접어들면서 투표장을 찾는 유권자들이 더 많아지고 있는데요.
오후 4시 현재 투표율은 9.74%로 집계됐다고 중앙선관위가 밝혔습니다.
전체 선거인 중 428만명 정도가 투표를 마쳤습니다.
앞서 지난 20대 총선 사전투표 당시 이 시간대 투표율이 4.46%였는데요.
이 때와 비교하면 2배 넘게 높고, 9.45%, 7.09%를 기록한 2017년 대통령 선거, 2018년 지방선거와 비교해도 높습니다.
시도별로는 전남이 15.23%로 가장 높았고, 가장 낮은 곳은 대구로 8.13%였습니다.
코로나19 사태가 사전투표율이 어떤 영향을 줄지가 관심이었는데, 일단 역대 5번의 사전투표 가운데 최고치입니다.
사전투표가 확실히 자리잡은데다, 감염병 우려 탓에 총선 당일 혼잡을 피하려는 유권자들이 상대적으로 덜 붐비는 사전 투표소를 찾은 것으로 보입니다.
보통 마지막 날 투표율이 더 높은 걸 감안하면 2017년 대선 때 최고 기록을 경신할 가능성이 높은데요.
이틀간의 투표율을 더하면 4년 전 20대 총선 때는 12.19%로 10%대에 머물렀지만, 최근 대통령 선거와 지방선거의 사전투표율은 각각 26.06%와 20.14%를 기록했습니다.
지금까지 과천 중앙선관위에서 전해드렸습니다. (humi@yna.co.kr)
연합뉴스TV 기사문의 및 제보 : 카톡/라인 jebo23
▣ 연합뉴스TV 유튜브 채널 구독
https://goo.gl/VuCJMi
▣ 대한민국 뉴스의 시작 연합뉴스TV / Yonhap News TV
http://www.yonhapnewstv.co.kr/</t>
  </si>
  <si>
    <t>#효자코너_보충수업 #스타강사 #일단투표하면_계산은_선관위가 
박지훈/ 변호사
19. 11. 26. KBS1 '더 라이브' 방송 中
구독과 좋아요는 더 라이브를 더더더~ 열일하게 합니다_xD83D__xDCAA_
우기 허니가 차려낸 이슈 맛집 더 라이브!
하루의 마무리로 라이브 채팅을 즐겨봐요☕
KBS 1TV 월요일 밤 11시, 화수목 10시 55분 생방송_xD83C__xDFC3_ 
KBS1, myK, Youtube, Facebook 라이브
_xD83D__xDCE2_더 라이브 구독하기(http://bitly.kr/NmDNy)
✍더 라이브 커뮤니티(http://bitly.kr/thcBr)
▶홈페이지 http://program.kbs.co.kr/1tv/culture/thelive
▶팟빵 http://www.podbbang.com/ch/1774051
▶페이스북 https://www.facebook.com/thelivekbs1
▶트위터 https://twitter.com/kbs1thelive
▶제보 및 의견: kbs1thelive@gmail.com
* 인터뷰 내용을 인용, 보도할 때는 프로그램명 KBS '더 라이브'을 정확히 밝혀주시기 바랍니다.
최욱 : 오늘도 선생님을 모셨는데요 지식의 양이 학생과 크게 다르지 않은 선생님입니다. 박지훈변호사 선생님을 모시겠습니다. 전체 차렷 경례, 안녕하세요.
박지훈 : 안녕하세요 일타 강사 박지훈입니다. 오늘은요 선거법 얘기를 할 겁니다. 왜냐면요. 내일(11/27)이 선거법이 국회에 부의되는 날이기 때문입니다. 부의라는 말을 부조금 이런 얘기를 하더라고요. 부의가 (국회 본회의에서) 토의에 부친다는 뜻이에요. 부의 한다고 법안이 통과되야 합니다. 그 다음 과정이 있어요. 뭘까요? 상정. 이 상정이 표결을 할 수 있는 바로 그런 상태입니다. 그래서 부의가 내일 되면 아마 일정기간 토의를 거쳐서 상정이 되고 상정이 되면 그 때는 표결이 될 것으로 보입니다.
최욱 : 권위가 땅에 떨어져서 제가 도와드리는 말씀을 드리면은 우리 박지훈 선생님은 변호사고요 그리고 심지어 박사입니다.
박지훈 : 상법 박사입니다. 선거법을 왜 바꾸느냐. 선거법이, 선거 제도가 어떻게 되느냐 이것부터 보셔야됩니다. 한번 보실까요? 현행 국회의원 선거 제도입니다. 총 의원 300명이죠. 그중에 지역구가 253입니다. 비례 대표는 47명입니다. 그래서 우리가 지금 선거할 때 투표용지가 두 개에요. 지역구도 뽑고 비례대표도 한 명씩 뽑습니다. 이거는 우리가 다 알고 있지 않습니까.
한상헌 : 질문이요 시에서 선거가 있으면 시의원이 있는 투표용지가 하나 있고, 정당이름이 쓰여진 투표용지 두 개를 받아서 보통 이렇게 투표를 하죠. 도장을 두 번 찍죠.
박지훈 : 두 개를 뽑는데 이게 문제가 있으니깐 바꾸는 거 아니겠습니까. 문제점을 한 번 보겠습니다. 가장 문제점이 뭐냐면 지역구의 최다 득표자만 당선이 됩니다. 그러다보니까 1등만 기억하는 그런 세상이 돼요. 한표 차이로 떨어져도 그 표가 아무런 의미가 없습니다. 다수의 사표가 발생하고요.
최욱 : 예를 들어 유권자가 100명이면 51:49 라면 49가 그냥 없는 것처럼.
박지훈 : 그래서 정당 득표율하고 의석수가 너무나 비례하지 않습니다. 민심이 제대로 반영이 안되는데 예를 제가 들어보겠습니다. 이번 에 20대 총선에서 민주당이 정당득표율 자체가 25%예요. 국회에서는 41%가 됩니다. 근데 정의당 같은 경우는요 많이 받았어요. 7%를 받았거든요 근데 정당 국회의원수는 2%밖에 안됩니다. 이게 사실 차이가 너무 많이 나죠. 그래서 바꾼다는 뜻입니다. 
최욱 : 그러면 민주당은 현행제도로 보면은 필요이상으로 많은 국회의원을 보유하게 되는 거고. 정의당 같은 경우는 지지는 많이 받는데, 국회의원 수는 적다는 거죠. 
박지훈 : 그렇죠 그래서 심상정 의원이 대표 발의한 공직선거법 개정안입니다. 패스트 트랙이 됐고 (내일) 국회에 부의가 된 겁니다. 의원 총수가 300명인데 지역구의원을 225명으로 하고요 비례대표를 좀 늘립니다. 75명입니다.
준연동형, 연동형. 이게 상당히 사실 어렵거든요. 아주 쉽게 말하면 연동형은요 정당이 받은 득표에 따라서 의석을 배분한다는 뜻입니다. 그리고 준연동형은 뭐냐면 준자가 들어와 있죠. 준자가. 100% 그렇게 할 수 없고, 절반만 그렇게 하겠다는 겁니다. 다 하지 않고. 이해 안됩니다. 이해가 되면 그게 말이 안 됩니다. 이해를 하기 위해서 예시를 들어보겠습니다. 이거를 보면 이해가 좀 될 겁니다. 아이고 많이 넘어갔네요. 이렇게 실수 할 수 있죠. kbs 국의 의원은 총 300명입니다. 정당득표율이 10%일 때 이 더라이브의 총 의석수는 얼마가 될지.  지금 연동형이나 준연동형이 됐을 떄 어떻게 될지. 자, 어떻게 될까요? 근데 우리가 우리 더 라이브당에서 받은 지역구  이 10곳입니다. 계산을 좀 해보겠습니다. 일단 정당 득표의 10%이기 때문에 300에서 0.1을 곱하면 얼마입니까 30을 꼭 받아야 합니다. 10석을 빼면 원래 같으면 원래 같으면 연동형은 20석을 부여 받아야 됩니다. 근데 우리가 계속 말하지만 준연동형이에요. 절반밖에 혜택으 못받습니다. 결국에는 여기서 10의 절반, 아니 20의 절반인 10만 받아서 20석만 받고 나머지 절반은 지금 비례대표 형식으로 진행이 됩니다. 왜 웃습니까. 계산이 쉽지가 않아요. 그래서 우리 국민들이 이해가 안되는 게, 연동형은 좀 이해가 쉬운데 준 연동형은 수학적 계산이 필요한 거 아니냐 이런 얘기를 많이 합니다. 쉽게 생각하면 됩니다. 그대로 찍으십시오. 그대로 지금 선거 방식하고 다를 게 없습니다. 찍고 계산은 선거관리위원회에서 합니다. 방식이 이런겁니다. 절반은 연동형으로 받아가고 절반은 그냥 지금 방식대로 배분이 됩니다.
어떻게 보면 사실은 득표 만큼 의석을 받으니까 많은 당들이 찬성을 할 거 같은데 큰 당들은 싫어하겠죠. 민주당 같은 경우도 득표육보다 의석수가 더 많잖아요. 그런 것 때문에 반대를 많이 하고 소수 정당은 유리할까요 유리하지 않을까요? 또 소수 정당 중에 대안신당이라든지 민주 평화당인지 이런 당들은 또 불리할 여지가 있습니다. 뭐가 불리하냐면, 이렇게 비례를 늘리고 지역구를 줄이면 지역구가 통폐합이 될 수 있습니다. 특히 수도권이 아닌 지역에 있는 지역구들은 2-3개를 합칠 가능성이 있거든요 그러다보면 자기 지역구들이 사라질 수 있기 때문에 지금 다수 정당도 별로 안 좋아하고 소수 정당도 그렇게 찬성을 하지 않는 경우가 생길 수도 있습니다. 지금 보면 지역구가 28개가 감소가 될 수 있고요. 그래서 지역기반이 강한 정당은 불리하고 정당지지율이 높은 정당, 정의당 같은 경우겠죠. 이 경우는 조금 유리하다고 할 수 있습니다.
최욱 : 정당마다 유분리가 있을 수는 있겠습니다만 그거는 우리 국민이 이해할 이유가 없고, 받은 만큼 국회의원이 돼야 되는 거 아니겠습니까.
박지훈 : 참 상식적입니다. 자, 지금 더불어민주당 안을 보면요 조정을 했어요. 지역구는 240석, 비례대표는 60석, 그렇지만 비례대표를 완전한 연동형 비례대표로 하자라고 하고 있고요. 자유한국당은 지금 지역구 270석으로 얘기를 하고 있어요. 
최욱 : 민의를 제대로 반영하자는 취지로 이야기가 되고 있는데 비례 대표 폐지는 좀 역행하는 느낌은 있네요.
박지훈 : 그렇기 때문에 어떻게 국회에서 토의를 하고 어떻게 표결이 될지 우리 국민들이 관심을 가지고 지켜봐야 합니다.</t>
  </si>
  <si>
    <t>#사전투표 #21대국회의원 #투표
['방호복 입고 투표'…코로나에 굴하지 않은 표심] 제21대 국회의원선거 사전투표 첫날인 10일 소중한 한 표를 행사하기 위해 많은 시민들의 발길이 사전투표소로 이어졌다.신종 코로나바이러스 감염증(코로나19) 예방을 위해 유권자들은 입장 전 마스크 착용, 발열 체크, 손 소독제 사용, 비닐장갑 착용까지 마쳐야 투표소 안에 입장할 수 있다.첫 날 사전투표 모습을 노컷브이 카메라가 담았다.
#노컷브이 #NOCUTV #노컷뉴스  #NOCUTNEWS #CBSNEWS #CBS 
▶유튜브 'CBS 노컷브이' 채널 구독하기 : https://www.youtube.com/subscription_center?add_user=nocutv
▶네이버 '노컷뉴스' 채널 구독하기 : https://media.naver.com/channel/promotion.nhn?oid=079
▶CBS 노컷뉴스 제보하기
홈페이지 : http://www.nocutnews.co.kr/interview/write.aspx
애플리케이션 : ‘노컷뉴스’ 앱 설치하고 제보
안드로이드 - https://play.google.com/store/apps/details?id=com.devsmart.android.ui
애플 - https://itunes.apple.com/kr/app/%EB%85%B8%EC%BB%B7%EB%89%B4%EC%8A%A4/id484575133?mt=8
페이스북 : ‘노컷브이’ 메시지 전송 - https://www.facebook.com/nocutv2017
페이스북 : ‘노컷뉴스’ 메시지 전송 - https://www.facebook.com/nocutnews
영상제보 이메일 : cbsnocutv@gmail.com
기사제보 이메일 : nocutnews@cbs.co.kr
카카오톡 제보 : 카톡 검색 ‘노컷뉴스’ 후 제보 
전화제보: 02-2650-7395
홈페이지: http://www.nocutnews.co.kr/
페이스북: https://www.facebook.com/nocutv2017
트위터: https://twitter.com/nocutnews
카카오톡 : https://pf.kakao.com/_xeEUAd/chat
카카오스토리: https://story.kakao.com/ch/nocutnews
인스타그램: https://www.instagram.com/nocutnews</t>
  </si>
  <si>
    <t>구독과 좋아요 꾸욱 눌러주세요~_xD83D__xDC4D_
영상은 매일 업로드 합니다_xD83D__xDE4F_
오늘은 bhc의 베스트 치킨!!!!!!!!!!!!!!!!!!!!!!!!
뿌링클과 핫뿌링클을 모두 준비해봤습니다~!!!!!
뿌링클은 달달하고 고소한 매력이 있었고
핫뿌링클은 뿌링클에 매콤함이 더해져서 느끼함을 잡아주었습니다~
저는 맛있게 매운 핫뿌링클에 한표를 던지겠습니다^^
재밌게 봐주세용~♡
감사합니다♡
Don't forget to: SUBSCRIBE, LIKE AND COMMENT :)
The videos are uploaded daily.
What I am eating on this video are Extreme Crunchy Fried Chicken Drumsticks: the yellow one was sweet and cheesy flavor, and the other one was spicy!!!! 
Thank you♡
_xD83D__xDEA8_******************_xD83D__xDEA8_
This video is protected by copyright. The unauthorized reproduction or distribution of this copyrighted work is illegal.
본 동영상은 제인 jane의 저작물로 저작권법의 보호를 받으며 타인이 무단으로 사용할 수 없습니다. 어떠한 경우라도 본 동영상을 임의로 저장·편집·배포할 경우 저작권법 제 124조 및 제 136조에 의거하여 처벌 받을 수 있음을 유념하시기 바랍니다.
***********************
#asmr #eatingsounds #asmrfood #asmrmukbang #asmreatingshow #asmreatingsounds #asmrcommunity #letseat #satisfyingasmr #asmrsounds #asmrtriggers #tingles #triggers #savage #asmrtingles #asmrchewysounds #mukbang #crunchy #crunch #chewy #spicy #chicken #fried #koreanchicken #cheesy #sweet</t>
  </si>
  <si>
    <t>2018년 8월 11일 부산 벡스코에서
더불어민주당 부산광역시당 당대표 및 최고위원 후보자 합동연설회가 진행되었다.
#팩트TV 정기후원회원이 되어주세요. ARS신청 1877-0411, 직접신청 https://goo.gl/1OjzfE
이 영상의 저작권은 팩트TV에 있습니다. 본 영상물은 공유 및 소스코드 배포에 한해 허용합니다. 그 외 임의적인 편집 및 가공은 영상출처를 밝힌다해도 본사의 허락없이 사용할 경우 저작권법 위반에 해당합니다. 팩트TV http://facttv.kr
촬영 : 배희옥, 김대왕</t>
  </si>
  <si>
    <t>정치인들은 다 똑같다고 생각하는
28세 수험생이 김경수를 만나면,
어떻게 변화할까요?
#he_said_김경수는_솜털_같은_남자
#솜털같이_왔다간_사촌형</t>
  </si>
  <si>
    <t>[아이패드 프로 3세대 4핑거 유저]
본계정 닉네임 - 급식의왕성민킹
시즌2 - 아시아 듀오 정복자
시즌3 - 아시아 듀오 , 코리아 스쿼드 정복자
시즌4 - 코리아 스쿼드 정복자
시즌5 - 코리아 듀오,스쿼드 정복자
시즌6 - 코리아 스쿼드 정복자
시즌7 - 코리아 듀오 정복자 
시즌8 - 코리아 스쿼드 정복자
시즌9 - 코리아 스쿼드 정복자
시즌10 - 아시아 스쿼드 정복자 
시즌 11 - 코리아 듀오 정복자
네이버 : qq2419@naver.com
페이스북 : https://www.facebook.com/profile.php?id=100003374439634
아직도 모배 안하는사람 없지?! 빨리 빨리 다운로드 기기!! 성민킹이랑 모배하러 가기 : https://app.adjust.com/x4p2awf_2lgqjzl
#모배#모바일배틀그라운드#pubg</t>
  </si>
  <si>
    <t>★[모모토이즈]구독하기: https://goo.gl/uRQNJF?
오늘은 엘사의 학교이야기에요~ TV애니메이션을 토대로 패러디한 인형극, 불꽃튀는 인기투표!!
반전의 결과! 인기 1등은 누구일까요?? 에릭,켄,바비인형들과 미미인형들과 펼쳐지는 흥미진진한 학교이야기 
어러분은 누구에게 한표를 줄건가요?? 자그럼 이야기속으로! 모모티비 큐!!♡ 
모모토이즈 많이 사랑해 주세요~!♥0♥
★[모모토이즈] 구독하기 :  https://goo.gl/uRQNJF?
★[모모토이즈] 구독하기 : goo.gl/9Hw42P
★[모모토이즈] 공포특집 : goo.gl/sDMYk9
★[모모토이즈] 모모동화 : goo.gl/QnC63s
[모모토이즈/모모TV]는 어떤채널?
미미인형,바비인형,리틀미미인형등,다양한 인형과 피규어들이 출연하여 친구들에게 장난감놀이,교육,체험놀이등을 보여주며
재미있는 인형극을 제공하고 있습니다. 
모모토이즈의 꿀잼 인형드라마! 재미있게 봐주세요 사랑합니다 친구들^^♡♥♡♥♡♥♡♥♡♥</t>
  </si>
  <si>
    <t>[YTN 기사원문] http://www.ytn.co.kr/_ln/0103_201406041504502172
[앵커]오늘은 날씨도 좋고 역대 선거일 사상 유례 없는 징검다리 연휴의 첫 날이기도 합니다.공원 등 곳곳에도 투표를 마치고 나온 시민들로 북적인다고 하는데요.차현주 캐스터가 월드컵 공원에 나가서 시민을 만나고 있습니다.현장 연결해 보겠습니다. 차현주 캐스터!공원에 시민들이 꽤 많이 있는 것 같네요?[기자]저는 ...</t>
  </si>
  <si>
    <t>근투생 채널 구독하시고 
더 빠르게 새로운 종목 분석 내용을 확인하세요.
https://www.youtube.com/DnEroot?sub_confirmation=1
삼성전기(009150)는 최근 꾸준히 상승하여 
현재 박스권의 상단 부근 가격대에서 움직이고 있습니다. 
따라서 삼성전기 주가 전망은 지금 이자리에서 어떻게 움직이느냐에 따라 
결정 될 것으로 보입니다. 
돌파하여 그 다음 저항선인 135,000원 부근까지 상승하느냐? 
아니면 돌파에 실패하여 다시 박스권의 하단 부근인 89,000원 부근까지 다시 하락하느냐?
삼성전기 주가 분석을 통해  
저는 개인적으로 상승 돌파 쪽에 무게를 싣고 있습니다. 
삼성전기 주식을 보유 하신 분들과  
신규로 매수하고 싶으신 분들은 내용 참고하셔서 대응하시기 바랍니다. 
근본있는 투자생활 / 근투생
#삼성전기 #삼성전기주가 #삼성전기주식 #삼성전기주가분석</t>
  </si>
  <si>
    <t>6월 2일 경남 진주를 방문한 추미애 더불어민주당 대표의 차없는 거리 연설</t>
  </si>
  <si>
    <t>한표의 재롱잔치 '기분이 더러울 때 난 춤을 추지요'
tvN 라이브 매주 (토일) 밤 9시 방송
------------------------------------------------------------------
 ▶[tvN] 구독 http://www.youtube.com/channel/UC78PMQprrZTbU0IlMDsYZPw?sub_confirmation=1
 ▶[라이브] 지금 뜨는 동영상 : http://www.tving.com/smr/vod/player/P/C01_B120178254?from=youtube
 ▶[tvN] 라이브 : http://www.tving.com/live/player/C00551
------------------------------------------------------------------</t>
  </si>
  <si>
    <t>모바일 배그 혹은 모바일 게임 방송을 꿈꾸는 분들을 위해서 영상을 만들어 봤습니다!!
조금이라도 도움이 되셨으면 좋겠습니다 :)
방송에 대해 더 궁금하신점이 있으시다면 댓글 남겨주세요!!
#모바일배그 #모바일게임 #방송장비</t>
  </si>
  <si>
    <t>카메라 상태가 좋지 않아 영상이 전체적으로 엉망입니다.ㅠㅠ
다음번에는 좋은 카메라를 쥐여 보내도록하겠습니다..
추가로 촬영 교육도 좀...</t>
  </si>
  <si>
    <t>앵커 멘트
  이번 선거는 곳곳에서 한치 앞을 내다볼 수 없는 초접전이 벌어져, 유권자들이 마지막까지 손에 땀을 쥐며 지켜봐야 했는데요. 
  한편의 드라마와도 같았던 개표 과정과 그 주인공들을, 송수진 기자가 취재했습니다. 
 리포트
 7선을 노리는 정치 거물과 청와대 최연소 대변인의 재격돌은 초반부터 심상치 않았습니다.
 70표 차로 시작해 앞서거니 뒤서거니, 엎치락 뒤치락을 반복하다, 결국 천여 표차로 운명이 갈렸습니다.
  인터뷰 김종민(충남 논산계룡금산 당선자) : "정말 한표 한표가 얼마나 소중한 건지, 얼마나 중요한 건지 마음에 잘 새겼습니다."
 인천 부평갑에서는  6표까지 줄어든  두 후보간 표 차이가  100여표 차로 벌어지다,  결국, 20여 표차로 당락이 갈렸습니다.
 전국적으로 모두 5곳이  이처럼 300표도 채 안되는 차이로 승부를 결정했습니다. 
 73살의 새누리당 서청원 의원은  이번 당선으로  최다선 8선 의원이자  지역구 최고령 타이틀을 얻게 됐습니다.
 인터뷰 서청원(경기 화성갑 당선자) : "화합을 위해서 제가 할 수 있는 맏형으로서의 역할을 다하겠다 하는 말씀으로 대신하겠습니다."
 서 의원이 국회에 처음 입성했던 무렵 태어난 국민의당 김수민 당선자는 올해 만 29살로, 역대 최연소 비례대표라는  기록을 세웠습니다.
 녹취 "이번에는 신동근이 돼야 한다는 얘기 많이해주셔서 힘이 나요."
 인천서을 더불어민주당 신동근 후보는 4전5기 끝에  황우여 전 새누리당 대표를 꺾고 당선되는  이변을 연출했습니다.
 KBS 뉴스 송수진입니다.</t>
  </si>
  <si>
    <t>도네 영상 업로드를 뜬금없이 올리는 이유 : 7대 신데걸 나나를 위해
그러므로 다들 우사밍에게 한표 부탁드립니다.
영상도네 네임드&amp;친목 되거나 할 생각 절때로 없으며
이 유튜브 채널은 순수 자기 만족용으로 올리는점 말씀드립니다.</t>
  </si>
  <si>
    <t>[YTN 기사원문] http://www.ytn.co.kr/_ln/0103_201406040009544903
[앵커]6.4 지방선거 투표일입니다. 세월호 사고 때문에 예전처럼 선거 열기가 뜨겁진 않지만 우리의 내일을 결정하는 중요한 선거인만큼 소중한 한 표는 꼭 행사하자는 당부가 이졌습니다. 한연희 기자가 취재했습니다.[기자]서울 마포구에 있는 한 미용실은 지난달 말부터 특별한 행사를 진행하고 있습니다.투표에 참여하...</t>
  </si>
  <si>
    <t>왕후장상의 사주는 따로 있을까?
왕의 사주， 군왕의 관상은 어떤 것일까요~</t>
  </si>
  <si>
    <t>- 트위치 https://www.twitch.tv/youkitv
- 이메일 : youkitv@naver.com
- 방송장비 : https://youtu.be/bfnYFsUimpU
- 컴퓨터는 컴마왕 : http://www.commawang.co.kr/
- 라이브는 유튜브와 트위치를 통해서 진행됩니다.
- 오후 7시~9시 사이에 방송이 시작됩니다.
- 커스텀 참여는 누구나 참여가 가능합니다.
- 라이브방송때 참여하실 수 있으니 유튜브 구독 알람 그리고 트위치 팔로우를 하시면 
쉽게 커스텀에 참여할 수 있습니다.
▼
Hello! Welcome to Youki's channel!
I'm a korean Players Unknown BattleGrounds [PUBG] streamer who uploads various game contents unlike other game channels.
There have been many failed missions and tests but with every new idea, I repeatedly challenge myself and enjoy the game as I go. I hope that together with you guys, we will be able to enjoy PUBG together.
To see more contents of mine in the future, do leave a like and click subscribe on my channel!?
To get notifications from my channel, turn on the alarm setting and you will be notified of any future updates.
I wish all the foreign fans many good days ahead! Love you guys!
브금
Track : Game Epic Music
Music by 브금대통령 
Music provided by 브금대통령
Watch : https://youtu.be/OZwUwjNNjb0
Kevin MacLeod의 Breaktime - Silent Film Light은(는) Creative Commons Attribution 라이선스(https://creativecommons.org/licenses/by/4.0/)에 따라 라이선스가 부여됩니다.
출처: http://incompetech.com/music/royalty-free/index.html?isrc=USUAN1100302
아티스트: http://incompetech.com/
Watch : https://youtu.be/OZwUwjNNjb0
Track : Attack of The Trolls
Music by 브금대통령 
Music provided by 브금대통령
Watch : https://youtu.be/2K9pdErongI
#사자#인간#대결</t>
  </si>
  <si>
    <t>[국방뉴스] 2020.04.10
[제21대 국회의원 선거] 사전투표 10-11일 실시...군 장병, 소중한 '한 표' 행사
10일부터 11일까지 21대 국회의원 선거 사전 투표가 진행됩니다. 우리 군 장병들도 소중한 권리를 행사하기 위해 사전 투표에 나섰습니다. 사전투표 현장에 정동미 대위가 다녀왔습니다.
사전투표 첫날. 소중한 한 표를 행사하기 위해 이른 아침부터 장병들이 사전투표소를 찾았습니다.
코로나19 확산을 막기 위해 투표소 앞에서 다시 한 번 코로나 19 예방수칙을 확인하고 발열 체크와 손 소독, 2m 거리 두기를 유지하고 투표에 참여합니다. 투표 간 본인 확인할 때를 제외하고 마스크 착용은 필숩니다.
21대 국회의원 선거 간 군 장병들 중 사전투표를 희망하는 장병들은 부대별로 함께 이동해 전국 3508개소에 마련된 투표소 중 부대 인근 사전 투표소에서 투표합니다.
군에서 생애 첫 투표를 하게 된 병사. 군복을 입고하는 첫 투표는 더욱 특별합니다.
이번 사전투표를 통해 생애 첫 투표를 하게 되었는데 첫 투표다보니 설레는 감정도 있엇고 긴장도 많이 됐습니다. 하지만 부대에서 사전 투표 진행 절차나 군인으로서의 정치적 중립을 교육받았고 이로 인해 투표에 어려운 점이 없었습니다. 또 대한민국 국민으로서 소중한 권리를 행사하게 되어 매우 기쁩니다.
코로나 19 상황으로 많은 재외국민이 투표에 참여하지 못하는 상황에서 재외국민이지만 군 복무로 사전투표에 참여할 수 있게 된 병사는 안타까움과 다행스럽다는 마음이 함께 듭니다.
지금 코로나 19사태로 많은 재외국민들이 투표에 제한이 되는데 군복무 하면서 이렇게라도 투표할 수 있게 돼서 정말 다행이라고 생각하고 투표에 참여하지 못해 속상한 재외국민들이 많을 것이라 생각돼서 이 상황이 안타깝고 이 상황이 빨리 완화되었으면 좋겠습니다.
한편 임관과 동시에 대구로 파견돼 국군대구병원 의료지원 임무를 수행한 신임 간호장교들도 지난 10일 임무를 마무리하며 대구의 한 사전투표소에서 투표를 했습니다.
10일부터 2주동안 자가격리에 들어가 선거일 당일에 투표를 할 수 없는 간호장교들에게 사전투표는 소중한 권리를 행사할 수 있는 중요한 시간이 됐습니다.
군은 선거가 끝나는 날까지 장병들이 정치적 중립을 지킬 수 있도록 교육하는 한편, 모든 장병이 군복 입은 민주시민으로서 소중한 권리를 행사할 수 있도록 코로나 19 예방수칙을 준수한 가운데 투표 참여 여건을 보장해나갈 방침입니다. 
국방뉴스 정동밉니다.</t>
  </si>
  <si>
    <t>앵커 멘트
 이번 국회의원 선거 결과 희비가 교차된 스타들을 볼 수 있었는데요.
 어떤 스타가 축배를 들고, 어떤 스타가 고배를 마셨는지 지금 바로 전해드리겠습니다.
 리포트
 제20대 국회의원 선거가 종료됐습니다!
 선거기간 동안, 유세 현장에서는 많은 스타들을 볼 수 있었는데요.
 당선자를 뽑아야 하는 경쟁인 만큼, 승자와 패자가 있기 마련! 이번 선거에서 희비가 엇갈린 스타와 그 가족들, 누가 있을까요?
 당선의 기쁨을 누린 스타, 그 첫 번째는 배우 심은하 씨!
 새누리당 지상욱 후보가 서울 중구성동구 “을” 지역의 국회의원에 당선되며 아내인 심은하 씨도 함께 축배를 들었는데요.
 선거기간 동안 남편의 유세현장에는 나타나지 않았지만, 함께 사전투표에 참여하는 모습을 블로그에 공개하는 등 조용한 내조를 이어왔습니다.
 녹취 이하늬(배우) : "누구?"
 경기 의정부 “갑” 지역에서 당선된 더불어민주당 문희상 후보.
 배우 이하늬 씨가 문 후보의 조카이죠.
 지난 2012년 19대 총선 당시, 선거 지원 유세에 나설 정도로 사이가 각별하다고 알려졌는데요.
 이번에는 드라마 촬영 일정이 빠듯해 유세 현장에서 그녀의 얼굴을 볼 수 없었습니다.
 더불어민주당 문희상 후보의 당선 소식에 이하늬 씨도 함께 축배를 들지 않을까 싶은데요.
 녹취 윤세인(배우) : "저도 작은 보탬이 되고자 끝까지 더 열심히 뛰어야겠습니다."
 더불어민주당 김부겸 후보의 딸 윤세인 씨.
 지난 2014년 지방선거 때는 유세 현장에 나와 아버지를 돕기도 했는데요.
 올해는 출산으로 유세 현장을 찾을 순 없었지만 지금쯤 아버지와 기쁨을 함께하지 않을까 싶은데요.
 김부겸 후보는 약 62%의 득표율로 대구 수성구 “갑” 지역의 당선자가 됐기 때문이죠.
 선거기간 SNS를 뜨겁게 달군 배우 손가영 씨는, 서울 마포 “을”에서 출마한 더불어민주당 손혜원 후보의 조카로 알려지며 많은 관심을 받았는데요.
 직접 선거유세에 나서며 고모를 도왔고, 손 후보는 당선의 기쁨을 안았습니다.
 녹취 고윤(배우) : "그건 나도 마찬가지거든요."
 부산 중구영도구 지역에서 당선된 새누리당 김무성 대표는 아들이 배우 고윤 씨입니다.
 지난 2014년, 재보궐선거 때 김무성 대표와 함께 투표장에 등장해 화제가 되기도 했는데요.
 정치인 아들이라는 이미지를 벗고 연기자로 인정받기 위해 고군분투 중이라고 합니다.
 고윤 씨도 아버지의 당선 소식에 기분 좋은 축배를 들었을 것 같네요.
 반면에, 아쉬움을 달래야 하는 스타도 있었습니다.
 녹취 송일국(배우) : "도움의 손길을 한 번씩 꼭 주십시오. 잘 부탁드리겠습니다."
 배우 송일국 씨는 어머니인 새누리당 김을동 후보의 선거 운동에 적극적으로 나서 눈길을 끌었는데요.
 서울 송파 “병” 지역구를 돌며 주민들과 직접 인사를 나누며 지지를 호소하기도 했고, 유권자들에게 문자 메시지도 보내면서 어머니의 선거 운동을 지원했습니다.
 송일국 씨는 “피해갈 수 없는 상황이고 해도 욕먹고, 안 해도 욕을 먹을 테니 어머니께 효도하고 욕먹는 게 낫다.“는 입장이었습니다.
 하지만, 송일국 씨의 선거 지원 유세에도 김 후보는 낙선하고 말았습니다.
 경남 김해 “을” 지역에 출마한 이만기 후보 역시 낙선의 고배를 마셨습니다.
 녹취 이만기(국회의원 후보) : "정말 정치는 바뀌어야 한다고 생각합니다. 이제 20대의 국회의원은 국민들 밑에 있어야 됩니다. 건강하고 국민들이 잘 살 수 있도록 하는 이만기가 되겠습니다."
 운동선수를 하다 연예계로, 또 연예계에서 정계로 진출한 이만기 후보는 지난 2000년, 처음 국회의원 도전에 나선 이후 3번이나 낙선했는데요.
 어젯밤, 또 한 번, 아쉬움을 달래야 했습니다.
 녹취 김경란(방송인) : "많이 부담스럽습니다. 정말 죄송합니다."
 경기 수원 “을”에 출마한 새누리당 김상민 후보의 아내, 방송인 김경란 씨 역시 이번 선거유세에 적극적으로 나섰지만 당선 기회를 놓치고 말았는데요.
 아쉬운 결과를 뒤로하고 선거기간 열심히 발로</t>
  </si>
  <si>
    <t>아이오아이의 너무너무너무를 
방송에 맞게 재제작 해봤어요~
특별상 치명상을 안겨주신 
구독자 분들의 한표 한표
너무 감사해요! ㅎㅎ :)
Info
https://www.instagram.com/othankq
https://www.facebook.com/othankq</t>
  </si>
  <si>
    <t>[YTN 기사원문] http://www.ytn.co.kr/_ln/0103_201406032257328313
[앵커]6.4 지방선거 투표, 이제 하루 앞으로 다가왔습니다. 세월호 사고 때문에 예전처럼 선거 열기가 뜨겁진 않지만 우리의 내일을 결정하는 중요한 선거인만큼 소중한 한 표는 꼭 행사하자는 당부가 이어지고 있습니다. 한연희 기자가 취재했습니다.[기자]서울 마포구에 있는 한 미용실은 지난달 말부터 특별한 행사를 진...</t>
  </si>
  <si>
    <t>통통영상 : http://www.yonhapnews.co.kr/tongtongtv/index.html
트와이스가 9인 9색 캐릭터를 살린 새 앨범 ‘SIGNAL’ 티저를 연속 공개해 화제를 모으고 있다.
JYP엔터테인먼트(이하 JYP)는 4일 오후 6시 자사 공식 홈페이지와 SNS를 통해 트와이스 미니 4집 앨범 및 동명 타이틀곡 ‘SIGNAL’의 개인 티저 중 멤버 정연, 지효, 채영의 이미지를 공개했다.
해당 이미지 속 정연은 희미한 시계를 배경으로 손을 뻗어 마술을 부리는 듯한 포즈를 선보였고, 지효는 한 쪽 눈동자가 신비한 푸른색으로 변해 무언가를 끌어 당기는 듯한 이미지를 연출했다. 또한 채영은 손에서 알 수 없는 빛을 뿜으며 책을 공중에 띄우는 모습으로 시선을 사로잡았다. 
트와이스는 지난 3일부터 현실에서 보기 힘든 판타지 요소를 강조한 콘셉트 포토를 연일 공개하며 강한 흡인력을 발산하고 있다. 나연, 사나, 다현, 정연, 지효, 채영에 이어 앞으로 다른 멤버들이 어떤 캐릭터를 선보일지 기대감이 더욱 높아지고 있다.
뿐만 아니라 5일 0시에는 모모, 미나, 쯔위의 개별 이미지를 게재하고, 멤버 전원의 ‘레이더 티저’를 완성했다. 트와이스는 각각 개별 티저 속에서 양손을 머리에 얹고 마치 레이더로 신호를 잡는 모양을 만들어 보는 이로 하여금 궁금증을 자아냈다. 신곡명 ‘SIGNAL’과 맞물려 이 동작이 의미하는 바가 무엇일지 팬들의 호기심이 증폭되고 있다.
최근 트와이스는 멤버별 티저 이미지와 새 앨범 트랙리스트 등을 순차적으로 공개하며 본격적인 컴백 레이더를 가동했다. 특히 트와이스는 데뷔 후 최초로 JYP 박진영 프로듀서의 곡으로 컴백을 발표해 이목을 집중시켰다. ‘SIGNAL’은 박진영 프로듀서가 작사, 작곡한 곡으로 현재 가요계 '대세' 걸그룹인 트와이스와 수많은 가요계의 명곡을 탄생시킨 프로듀서 박진영의 작업은 최고와 최고의 만남이라는 점에서 뜨거운 관심을 받고 있다. 
데뷔부터 현재까지, 약 1년 반 동안 눈부신 성장 과정을 보이며 발표한 곡 모두 히트 반열에 올린 가요계 대표 걸그룹 트와이스가 박진영의 곡 ‘SIGNAL’로 5연타석 인기 홈런의 기세를 이어갈지 귀추가 주목된다.
한편 트와이스는 15일 오후 6시 새 앨범 'SIGNAL'과 동명 타이틀곡 및 뮤직 비디오를 동시 발표한다. 이어 오후 8시 쇼케이스를 개최하고, 이를 네이버 V라이브로 생중계한다. 또한 컴백을 기념해 오는 6월 17~18일 양일간 서울 잠실 실내체육관서 앙코르 콘서트 ‘SIGNAL ENCORE TWICELAND’를 열고 팬들과 만난다.</t>
  </si>
  <si>
    <t>[101 티브이 : 채널 이수현] 사복 패션 최강 소녀를 찾아라!
찾아라! 예쁜 TV! 101소녀들중 사복 패션 최강자는?
임나영의 각선미를 탐내는 주결경의 나쁜손?!
매주 금요일 밤 11시 소녀들을 만나세요♥
-
▶ 지금 ′프로듀스101′ 홈페이지에서 당신의 소녀에게 투표하세요!
당신의 한표가 소녀들의 운명을 결정합니다! 
http://mnettv.interest.me/produce101
-
국민 걸그룹 육성 프로젝트 [프로듀스101] 
매주 금요일 밤11시</t>
  </si>
  <si>
    <t>■ 이현종, 문화일보 논설위원 / 김광덕, 前 한국일보 정치부장 / 최영일, 시사평론가 / 서양호, 두문정치전략연구소 소장
[앵커] 
자유한국당 대통령 후보자로 홍준표 후보가 최종 선출됐습니다. 보수 후보 단일화 논의가 탄력을 받을 것이라는 관측이 나오는 가운데 바른정당과의 주도권 경쟁도 더 치열해질 것으로 보입니다.
전문가 네 분을 모셨습니다. 이현종 문화일보 논설위원, 김광덕 전 한국일보 정치부장, 최영일 시사평론가 그리고 서양호 두문정치전략연구소 소장 네 분 나오셨습니다. 어서 오세요.
[인터뷰] 
안녕하세요?
[앵커] 
위기의 자유한국당. 스트롱맨을 선택했습니다. 주제어 보시죠. 
스트롱맨, 홍준표 지사. 결국 자유한국당을 건질 대선 후보로 스트롱맨이 선택이 됐습니다. 어떤 배경이라고 봐야 될까요?
[인터뷰] 
일단 항상 몸에 빨간 것을 지니고 있는 남자. 항상 빨간 넥타이를 하고 있죠. 자신의 선과 함께. 홍준표 지사, 본인의 어떤 일단 꿈에 다가선 것 같습니다. 사실 예상했던 결과라고 할 수 있겠죠. 자유한국당 내에서 황교안 대행이 출마를 포기함으로 해서 그 공백을 결국 홍준표 지사가 지고 들어갔고. 
[앵커] 
모래시계 검사 대 지금 사진이 나오고 있는데 지금하고 다르게 앳된 모습이네요.
[인터뷰] 
서울지검 강력부 검사 때. 당시에 슬롯머신 사건 있죠. 1993년도에 슬롯머신 사건이 있어서 당시에 나는 새도 떨어뜨린다는 박철언 당시 안기부장 특보, 그다음에 이 고검장. ....고검장을 3명이나 잡았습니다. 당시 대단한 검사였는데 그 모래시계 검사의 모티브가 됐죠, 그 드라마의. 그런 검사가 이제는 대선후보로서, 보수정당 후보로서 섰는데. 문제는 지금부터가 시작이죠. 어떤 면에서 보면 사실 거의 유일한 대안이었지 않습니까? 그렇지만 지금 부터 과연 본건경쟁력과 또 본선에서 누구와 함께할 것인지 그것 자체가 놓여 있는 과제라고 할 수 있겠습니다.
[앵커] 
사실 따지고 보면 경선에 나오겠다고 한 뒤부터 이 후보로 최종 선출되기까지 기간이 상당히 짧았어요. 
[인터뷰]
그렇죠, 원래는 대선에 출마하고 싶은 마음이 있었습니다마는 그동안 성완종 리스트로 인해서 유죄였다 무죄로 된 게 얼마 안 되지 않았습니까? 그 후로도 출마 선언한 지 불과 보름여 정도 된 상황에서 후보가 되는 이런 상황을 맞았는데. 이제 앞으로 과연 경쟁력... (중략)
▶ 기사 원문 : http://www.ytn.co.kr/_ln/0101_201703312201083253
▶ 제보 안내 : http://goo.gl/gEvsAL, 모바일앱, 8585@ytn.co.kr, #2424
▣ YTN 유튜브 채널 구독 : http://goo.gl/Ytb5SZ
[ 한국 뉴스 채널 와이티엔 / Korea News Channel YTN ]</t>
  </si>
  <si>
    <t>[YTN 기사원문] http://www.ytn.co.kr/_ln/0103_201406041410480445
[앵커]오늘은 날씨도 좋고 역대 선거일 사상 유례 없는 징검다리 연휴의 첫 날이기도 합니다.공원 등 곳곳에도 투표를 마치고 나온 시민들로 북적인다고 하는데요.차현주 캐스터가 월드컵 공원에 나가서 시민을 만나고 있습니다.현장 연결해 보겠습니다. 차현주 캐스터!공원에 시민들이 꽤 많이 있는 것 같네요?[기자]오늘...</t>
  </si>
  <si>
    <t>[앵커]
미국 트럼프 정부가 '최대한 압박과 협상'을 기조로 하는 새로운 대북 정책을 발표하면서 군사적 선택이라는 용어는 사용하지 않았습니다.
하지만, 미국 내에서는 선제타격 등 군사조치가 사라지지 않고 있는데요, 그 이유를 김주환 기자가 짚어봤습니다.
[기자]
취임 초 선제타격을 거론하며 북한을 강하게 몰아 부쳤던 트럼프 정부가 군사옵션을 후순위로 돌렸습니다.
그러면서 최대의 압박과 관여라는 새 대북정책을 내놨습니다.
[조준혁 / 외교부 대변인 : 더욱 강력한 경제적·외교적 제재와 압박을 통해 북한을 비핵화의 길로 이끌겠다는 미국 정부의 단호한 의지를 보여준 것으로 평가합니다.]
일각에선 동맹국과 중국의 협조를 얻어 북한 비핵화를 유도한다는 점에서 전임 오바마 정부의 전략적 인내 정책과 별반 다를 것이 없다는 지적도 제기됩니다.
하지만, 정책에만 반영되지 않았을 뿐 트럼프 정부의 대북 군사조치 가능성은 여전히 살아있습니다.
[존 매케인 / 美 상원 군사위원장 : 북한에 대한 공격이 임박했다고 보지 않지만 군사적 조치를 배제하면 안됩니다. 단 군사 대응은 마지막 선택이어야 합니다.]
새 대북정책 기조대로 최대한 압박을 해도 북한의 변화가 없을 때 군사조치에 나설 수 있다는 얘기입니다.
특히, 정세 변화에 따라 군사적 옵션이 언제든지 대북정책의 우선순위로 부상할 가능성도 배제할 수 없습니다.
미국은 그 정세의 변곡점을 북한이 미국을 직접 공격할 수 있는 대륙간탄도미사일을 개발했을 때로 보고 있습니다.
미국은 이런 상황이 지금의 동북아 정세를 일거에 뒤바꿔놓을 수 있는 이른바 '게임체인저'가 될 수도 있다고 인식하고 있습니다.
[해리 해리스 / 美 태평양사령관 : 모든 옵션이 테이블 위에 놓여 있습니다. 우리는 김정은을 굴복시키려는 것이 아니라 (핵 개발의 무모함에 대해) 제정신을 차리게 하도록 하려는 겁니다.]
미국의 이 같은 조치는 새 대북정책에서 선제타격 등이 빠졌다고 해도 북한이 오판해선 안된다는 경고의 의미를 담고 있는 것으로 보입니다.
YTN 김주환입니다.
▶ 기사 원문 : http://www.ytn.co.kr/_ln/0101_201704301157537469
▶ 제보 안내 : http://goo.gl/gEvsAL, 모바일앱, 8585@ytn.co.kr, #2424
▣ YTN 유튜브 채널 구독 : http://goo.gl/Ytb5SZ
[ 한국 뉴스 채널 와이티엔 / Korea News Channel YTN ]</t>
  </si>
  <si>
    <t>상대 당의 절대 우세 지역에서 예상을 깨고 승리를 거둔 당선인들도 많았습니다. 먼저, 대구에선 더불어민주당 김부겸 후보와 역시 야권 성향인 무소속 홍의락 후보가 1위를 차지했습니다. 대구에서 야권 후보가 당선된 건 31년 만입니다.
▶ SBS NEWS 유튜브 채널 구독하기 : https://goo.gl/l8eCja
▶대한민국 뉴스리더 SBS◀
홈페이지: http://news.sbs.co.kr
페이스북: http://www.facebook.com/sbs8news
트위터: http://www.twitter.com/sbs8news</t>
  </si>
  <si>
    <t>■ 최영일 / 시사평론가, 김성완 / 시사평론가, 김병민 / 경희대학교 객원교수
[앵커] 
19대 대선, 이제 딱 2주 남았습니다. 촉박한 일정 속에 비문연대 이야기가 다시 최대 변수로 떠올랐는데요. 바른정당발 이른바 3자 원샷 단일화. 현실성은 있는 건지, 만에 하나 된다면 이게 대선 판도에 영향은 있는지 지금부터 세 분 패널과 함께 분석해 보겠습니다.
최영일 시사평론가, 김병민 경희대 객원교수 그리고 김성완 시사평론가 모셨습니다. 세 분 어서 오십시오. 
[인터뷰] 
안녕하세요.
[앵커] 
안녕하세요. 바른정당이 어제 5시간 의총 진통 끝에 자유한국당, 국민의당 3자 원샷 단일화를 제안하기로 했습니다. 일단 바른정당에서 러브콜을 먼저 보냈어요.
[인터뷰] 
물꼬는 바른정당에서 튼 것이죠. 일단 선거가 얼마 남지 않았는데 지금 현재 5당 후보 중에 가장 위기에 처해 있는 정당이 바른정당이라고 봐도 무방할 겁니다. 일단은 현재까지 3차에 걸린 토론회를 걸쳐서 유승민 후보가 굉장히 발군의 실력을 보여줬음에도 불구하고 정당 후보의 지지율이 크게 오르지 않고 있는 상황 속에서 만약 끝까지 완주를 했음에도 불구하고 지지율, 투표율이 나오지 않게 됐을 경우에는 보수의 적자 논쟁을 벌이고 있는 바른정당 입장에서는 정당의 존립 자체에 문제가 생길 수도 있다는 위기감이 증폭되고 있는 것 같고요.
최근 들어서는 특히나 부산 지역에서도 지역의 기초위원, 광역의원이라고 할 수 있는 구의원, 시의원 같은 경우들도 탈당을 하면서 자유한국당으로의 나름대로의 변화의 움직임들이 보이기 시작하기 때문에 여기에서 승부수를 던지지 않을 수 없다는 위기감이 존재한다라고 보여지고요.
다만 유승민 후보 같은 경우에는 끝까지 완주를 주장하고 있기 때문에 여기에 대해서 어제 의총 결과가 나왔음에도 불구하고 3자 단일화 여부가 성사될지에 대한 여부는 아직까지 미지수인 것 같습니다.
[앵커] 
유승민 후보 당선을 위해서 최선을 다한다, 다만 3자 단일화를 포함한 모든 대책을 강구한다. 그리고 그 뒤의 말은 유승민 후보는 지켜보기로 결론 내렸다 이런 얘기를 했는데 김성완 평론가님, 이 부분에 대해서 지금 합의가 안 된 것 같습니다.
[인터뷰] 
유승민 후보가 일단은 동의하지 않는 것 같고요. 정당 차원으로 보자면 바른정당이 앞으로 어떤 길을 걸어야 될 것인가, 여러 가지... (중략)
▶ 기사 원문 : http://www.ytn.co.kr/_ln/0101_201704251143450352
▶ 제보 안내 : http://goo.gl/gEvsAL, 모바일앱, 8585@ytn.co.kr, #2424
▣ YTN 유튜브 채널 구독 : http://goo.gl/Ytb5SZ
[ 한국 뉴스 채널 와이티엔 / Korea News Channel YTN ]</t>
  </si>
  <si>
    <t>EBS 특별기획  
THE VOTE (투표)
우리가 당연하다고 믿는 
한 표 속에 숨겨진 비밀
투표권을 얻기 위해 죽어간 수많은 이들의 희생에서
투표를 통해 세계 최고의 복지제도를 구축한 나라들까지!
국내 최초로 투표권의 역사와 의미를 조명한 
다큐멘터리가 여러분을 찾아간다! 
1부. 인간의 권리, 당신의 한표 - 4월 9일(토) 오후 4시 45분
2부. 표의 주인, 누구를 위한 투표인가 - 4월 10일(일) 오후 4시 45분</t>
  </si>
  <si>
    <t>공식홈페이지 : http://www.ebsi.co.kr/ebs/pot/potg/retrieveSeriesSubjectList.ebs?strMnuDescrCd=PM01&amp;strPrmId=PRO_531&amp;strNaviType=1
EBS, 5분사탐-정치, 2012-02-19, 10강 한표차이 
10강 한표차이 
교과서의 기본개념과 수능특강의 필수개념, 자료, 심화문제까지 깔끔하게 정리하자!</t>
  </si>
  <si>
    <t>【 앵커멘트 】
6.13 지방선거. 
결전의 날이 가까워 오면서 
각 당 후보들도 막바지 
선거 운동에 총력을 
기울이고 있습니다.
이번 시간은 노원구청장 선거와 
노원병 보궐선거 소식 
취재기자와 살펴보겠습니다.
박선화 기자 어서 오시죠
질문 1. 각당 후보들, 요즘 선거 운동으로 
정신 없죠? 현장 분위기는 
어떻습니까? 
답변 - 네. 그렇습니다. 지방 선거가  
성큼 다가 오면서  
후보들의 발걸음도 바빠지고 있습니니다.  
【 VCR 1】
기호 1번 더불어민주당 오승록 후보는 
'오승록이 뜁니다' 
'새로운 노원을 만납니다'라는 구호 아래 
막바지 유세에 힘을 쏟고 있는데요.
유동인구가 많은 곳인 지하철역과 
거리 집중 유세를 
벌이고 있습니다. 
자유한국당 임재혁 후보는 
경제구청장을 구호로 내걸었습니다. 
지난 8년간의 지방정부 정권 교체는 
필연이라며  
보수 혁신의 기수가 되겠다고 
목소리를 한껏 높이고 있습니다.    
바른미래당 양건모 후보는 노원구 첫 
여성 구청장을 꿈꾸고 있습니다. 
여성이 가진 특유의 친화력과 포용력을 
구정에 반영하겠다면서 
지지를 호소하고 있습니다.
민주평화당 한덕희 후보도 
막바지 유세전에 총력을 다하고 있는데요. 
노원구가 발전하기 위해선 
대대적인 변화가 필요 하다며 
'개혁 구청장'을 슬로건으로 내걸었습니다. 
질문 2. 얼마전에는 선관위가 주관하는 
선거방송 토론회도 있었죠? 
주요 쟁점 사항 짚어주시죠? 
답변 - 네.그렇습니다. 지난 1일 
노원구청장 후보자 토론회가 진행 됐습니다.
네 후보 모두 
창동 차량기지 사업을 가장 시급한 
지역 현안으로 꼽았습니다. 
반면 노원구 인구 감소 원인을 놓고는 
미묘한 차이를 보였는데요.
야당 후보들은 
일자리 부족과 주택 노후화 탓에 
주민들이 지역을 떠났다며 
이는 8년간 구정을 책임진   
민주당 잘못이라고 주장했습니다. 
반면 민주당 오승록 후보는 
뉴타운 재개발 공사가 시작 되면서 
상당수 주민이 이주 했기 때문이라고 
답했습니다. 
질문 3. 네. 다음은 노원구병 국회의원 
보궐선거 소식도 알아 보죠,  
각 후보가 밝힌 지역 공약은 무엇입니까? 
답변 - 네 먼저 기호 1번 
더불어민주당 김성환 후보는
【 VCR2 】 
'창동 상계 신경제중심'을 
제 1 공약으로 내걸었습니다. 
차량기지와 도봉면허시험장을 이전 시키고 
해당 부지에 일자리 8만개를 
만들겠다는 구상인데요.
상계동을 서울 강북권의 
경제 중심지로 도약 시킨다는 계획입니다.
【 인터뷰 】
김성환 후보
기호 1 / 더불어민주당(노원병)
창동차량기지와 면허시험장을 이전하고 거기에 
좋은 일자리를 만드는 것과 관련해서…
기호 2번 자유한국당 강연재 후보는 
여당 심판론과 함께 
【 VCR 3】
노원병 정권 교체를 주장하고 있습니다.
강 후보는 지난 10년간 노원병에서는 
주로 진보 진영 후보가 당선 돼 왔지만 
지역 발전은 더디게 진행 됐다며 
이제 새 인물로 교체해야 할 시기라고 
포부를 밝혔습니다.
【 인터뷰 】
강연재 후보  
기호 2 / 자유한국당 (노원병)
수십 년 간 크게 봐서는 좌파 정치인만 주로 찍어 오셨던 것 같습니다. 그 결과가 현재라면 노원병 분들도 완전히 새로운 발상을…
기호 3번 바른미래당 이준석 후보는 
【 VCR4 】
지역과 함께하는 젊은 일꾼론을
선거 구호로 내걸었습니다. 
지하철 7호선 급행 열차 추진을 
공약으로 밝혔는데요.
급행 열차가 도입 되면 20분의 
시간이 단축 될 수 있다며 
이는 
큰 도움이 될 것이란 설명입니다.  
【 인터뷰 】 
이준석 
기호 3 / 바른미래당(노원병)
급행 지하철 공약 하냐고 말씀하시는데 상계동의 교통 편의성이 개선 되지 않으면 슬럼화 될 것으로 보고 있기 때문에 다시 할 겁니다. 
네. 선거 운동이 막바지에 이르면서 
후보들의 선거 운동도 더 뜨거워 지고 
있네요. 
박선화 기자 잘 들었습니다.</t>
  </si>
  <si>
    <t>1,500∼2,800원에 사들인 마스크 최대 4,400원에 판매
마스크·손 소독제 창고에 보관한 유통업체 59곳 적발
[앵커]
경찰이 전국적으로 강력한 단속에 나섰는데도 마스크 매점매석 행위가 끊이지 않고 있습니다.
대량으로 마스크를 쌓아놓고 폭리를 취하려던 업자들이 잇따라 적발되고 있습니다.
신준명 기자입니다.
[기자]
커다란 비닐 봉투에서 보건용 마스크가 끊임없이 쏟아져 나옵니다.
주차장 한쪽이 가득 찰 정돕니다.
[경찰 관계자 : 몇 뭉치야? 하나, 둘, 셋…열, 스물.]
마스크를 쌓아뒀다가 비싸게 판 유통업자가 경찰에 덜미를 잡혔습니다.
지난 1월 말부터 마스크 15만 개를 사들였는데, 1개에 천5백 원에서 2천8백 원에 사들인 마스크를 무려 4천4백 원에 되판 것으로 드러났습니다.
경기와 인천 지역에서도 폭리를 취하려던 유통업자들이 덜미를 잡혔습니다.
경기 남부지방경찰청은 마스크나 손 소독제를 창고에 열흘 넘게 보관해둔 유통업체를 59곳이나 찾아냈습니다.
마스크 449만 장, 소독제는 10만 개에 이르는데 마스크는 국내 하루 생산량의 절반에 가까운 물량입니다.
[이승명 / 경기 남부지방경찰청 지능범죄대장 : 여전히 마스크가 시중에 품귀현상이 일어나고 있고 창고에 장기간 보관돼있는 마스크를 조속히 시중에 유통하는 것이 모든 국민들에게 도움이 되는 방안…]
성능이 떨어져 폐기 처분한 마스크를 판 폐기물 업체 대표와 약사가 입건되기도 했습니다.
경찰은 불량 마스크를 제외하고 이들 업체에서 확보한 마스크와 손 소독제를 식품의약품안전처에 넘겨 시중에 팔리도록 한다는 방침입니다.
경찰과 정부 합동단속반이 강력한 처벌을 내세우고 있는데도 마스크 대란을 틈탄 사기는 끊이지 않고 있습니다.
YTN 신준명[shinjm7529@ytn.co.kr] 입니다.
※ '당신의 제보가 뉴스가 됩니다' YTN은 여러분의 소중한 제보를 기다립니다.
[카카오톡] YTN을 검색해 채널 추가 [전화] 02-398-8585 [메일] social@ytn.co.kr [온라인 제보] www.ytn.co.kr
▶ 기사 원문 : https://www.ytn.co.kr/_ln/0103_202003050309571722
▶ 제보 안내 : http://goo.gl/gEvsAL, 모바일앱, social@ytn.co.kr, #2424
▣ YTN 유튜브 채널 구독 : http://goo.gl/Ytb5SZ
ⓒ YTN &amp; YTN PLUS 무단 전재 및 재배포금지</t>
  </si>
  <si>
    <t>■  이상휘 / 세명대 교수, 김홍국 / 경기대 겸임교수
[앵커] 
오늘 대선 정국 분석하겠습니다. 청와대 비서관을 지낸 이상휘 세명대 교수, TBS보도국장 출신인 김홍국 경기대 겸임교수 초대했습니다. 안녕하십니까?
[인터뷰] 
안녕하십니까? 
[앵커] 
후보들 말 들으니까 재미있는데요. 어떻게 들으셨습니까?
[인터뷰]
일단 자기 입맛에 맞게 그리고 자기 앞으로 대선 행보에 맞게 그렇게밖에 이야기할 수 없는 그런 상태 아니겠습니까? 문재인 후보 쪽의 입장도 그렇고 안철수 후보의 입장도 그렇고. 안철수 후보의 입장으로서는 뭔가 지금 다급해 보이는 그런 모습들도 많이 보이고 있습니다.
연설에 대한 유세라든가 행보를 보면 이런 거 보면. 왜냐하면 4월 초에 골든 크로스를 지날 것이다 그랬습니다마는 토론회를 거치면서 지지율이 정체 또는 하락 국면을 하고 있으니까 방금 영상에도 나왔습니다마는 저런 모습들이 달라진 안철수는 모습을 다시 한 번 부각시키기 위한 그런 전략들을 급하게 추진하고 있는 것이 아닐까 이렇게 생각이 됩니다.
[앵커] 
김 교수님은 지금 판세 어떻게 보고 계십니까?
[인터뷰] 
일단은 문재인 후보가 강보합세를 계속 유지해 나가는 것 같습니다. 그래서 독주 구도를 굳히고 있는데 그렇다면 나머지 후보들 입장에서는 안철수 후보는 토론이라든가 여러 가지 변수들이 있으면서 중도보수층이 일단 어느 정도 이탈하는 그런 흐름인 것 같고요.
그러면서 2강에서 이제는 1중으로 일단 내려온 상황입니다. 그렇기 때문에 지금 온 힘을 다해서, 왜냐하면 12일밖에 남지 않았습니다. 이미 상당수의 유권자들은 마음을 굳혔고요. 부동층이 20% 정도 조금 상회하는 수준이거든요. 그렇다면 빨리 그 부분을 회복해야 되고요. 
홍준표 후보의 경우는 보수의 중심으로 스스로 자리 잡았다고 자평을 하고 있고 상승세를 보이고 있습니다. 그렇기 때문에 안철수 그리고 홍준표 후보는 굉장히 지금 막바지에 최선을 다해서 마지막 젖먹던 힘을 내놓는 상황이고요.
그리고 유승민 후보, 심상정 후보는 최소한도 가시적인 성과를 내기 위해서 뛰고 있는 상황. 다시 말해서 1강 1중 3약 중에서 홍준표 후보는 도약을 하고 있는 그런 상황이다. 
그렇기 때문에 아주 짧은 기간 중에 큰 변화가 과연 일어날 수 있을 것인가. 후보들의 굳히기와 추격전이 맹렬하게 벌어지고 있는 ... (중략)
▶ 기사 원문 : http://www.ytn.co.kr/_ln/0101_201704271456153101
▶ 제보 안내 : http://goo.gl/gEvsAL, 모바일앱, 8585@ytn.co.kr, #2424
▣ YTN 유튜브 채널 구독 : http://goo.gl/Ytb5SZ
[ 한국 뉴스 채널 와이티엔 / Korea News Channel YTN ]</t>
  </si>
  <si>
    <t>[ 더보기, See more : www.tvdaily.co.kr , m.tvdaily.co.kr ]
[티브이데일리 이미희 기자] 티아라 은정이 4일 오후 서울 강남구 논현동 논현2동 주민센터에 마련된 투표소에서 제6회 전국동시지방선거(이하 6·4 지방선거) 투표에 참여했다.
이날 티아라 은정을 비롯해 소녀시대 서현 티아라 효민 지연 은정 포미닛 권소현 비투비 정일훈 JOO 걸스데이 혜리 씨스타 소유 등 많은 연예인들이 6·4 지방선거 투표에 나섰다.
이번 6·4 지방선거의 투표시간은 오전 6시부터 오후 6시까지로 12시간이다.
투표소는 각 가정에 배달된 투표안내문에 자세히 나와 있다. 투표안내문이 없어도 중앙선거관리위원회 홈페이지 및 지방자치단체 홈페이지, 주요 포털 사이트에서 제공하는 '내 투표소 찾기' 서비스를 이용하면 자신의 투표소 위치를 쉽게 확인할 수 있다. 사전투표와 달리 정해진 투표소에서만 투표가 가능하니 유의해야 한다.
한편, 중앙선거관리위원회에 따르면 6·4 지방선거 사전투표율이 11.49%의 높은 수치를 기록했다. 지방선거 사전투표 기간인 지난 30일부터 31일까지 총 전국 4129만 6228명의 유권자 중 474만 4241명이 사전투표에 참여한 것으로 집계됐다.
[티브이데일리 영상 이미희 기자  news@tvdaily.co.kr ]</t>
  </si>
  <si>
    <t>안녕하세요!! 오늘은 제가 로얄패스를 아직 구매 하지 못하신분들을위해!!
또는 아직 구입을 망설이시는 분들을위해 !! 영상을 만들어봤는데요!!
그리고 또!! 이건 모두 아는줄알았지만 아직 모르시는 분들을 위해서 로얄패스를 쭉~~!!
앞으로 시즌 9 , 시즌 10 로얄패스가 나올꺼지만 한번 로얄패스를 구매하는걸로 평생 무료로 로얄패스를 살수있는방법까지!!
공개해봤습니다!! 이 영상을 통해 조금이라도 로얄패스 구매를 망설이시는 분들에게 도움이 됬으면 합니다!! :)
[아이패드 6세대 4핑거 유저]
본계정 닉네임 - 급식의왕성민킹
시즌2 - 아시아 듀오 정복자
시즌3 - 아시아 듀오 , 코리아 스쿼드 정복자
시즌4 - 코리아 스쿼드 정복자
시즌5 - 코리아 듀오,스쿼드 정복자
시즌6 - 코리아 스쿼드 정복자
시즌7 - 코리아 듀오 정복자 
시즌8 - 코리아 스쿼드 정복자
네이버 : qq2419@naver.com
페이스북 : https://www.facebook.com/profile.php?id=100003374439634
아직도 모배 안하는사람 없지?! 빨리 빨리 다운로드 기기!! 성민킹이랑 모배하러 가기 : https://app.adjust.com/x4p2awf_2lgqjzl
#모배#모바일배틀그라운드#pubg</t>
  </si>
  <si>
    <t>_xD83C__xDF08_ 꾸욱 눌러주실꺼죠??
안녕하세요~ 공실이에요:) 
오늘은 둘리들의 요청이 많았던, 한스킨 워터백 &amp; 커버백 쿠션 리뷰를 가지고왔습니다!
매장을 5곳이나 돌아다녔는데.. 워터백 쿠션이 품절이라 온라인으로 배송을 받느라고 리뷰가 늦어졌네요 ㅠㅠ
대신 그만큼 꼼꼼하게 준비했구요!
올리브영에서 할인을 31일까지만 진행한다고하니, 만약 구매  계획이 있으시다면 영상보고 지르러 고고!!
쿠션의 자세한 리뷰는 영상으로 확인해주시구요 :0
그럼 다음 영상에서 만나요 둘리들 ♥︎
✽ 개인적으로는 워터백 쿠션에 한표를 투척!!
피부 상태가 좋지 못해도 깔끔하고 예쁜 피부를 연출해주며, 겨울철 촉촉하면서 가볍게 사용할 수 있는 쿠션이에요~
(커버백은 잡티커버력은 좋았으나, 모공커버가 아쉬웠고, 커버 제품치고는 약한편이라 커버력을 기대하시고 구매하신다면 아쉬울 수 있는 제품이에요ㅠㅠ)
_xD83C__xDF39_ 제품 상세정보
- 워터백 쿠션
http://www.celltrionskincure.com/product/view.asp?productNo=453
- 커버백 쿠션 
http://www.celltrionskincure.com/product/view.asp?productNo=988
_xD83C__xDF39_ 영상 속 제품 정보
- 렌즈 : #렌즈타운 아쿠아블링 샤인그레이
- 립 : #코드글로컬러 더블 립퀴드 인 무스 미디움레드
- 상의 : #원더플레이스
_xD83C__xDF39_ SNS
- facebook : http://www.facebook.com/juyoungdanji 
- insta : https://www.instagram.com/starjuyoung/ (@starjuyoung)
- TVcast : http://tvcast.naver.com/gongsil</t>
  </si>
  <si>
    <t>그동안 채널 구독자와 시청자 분들과 노래를 통해서 만남을 가졌었습니다. 
이제는 진솔한 대화를 통해서 더욱 더 가깝게 다가가겠습니다. 
 향진이의 요절복통 웃픈 남한 정착기 함께 들어 보시죠. 
        " 유 현주*고운여성* " 유투버님과 함께 했습니다.</t>
  </si>
  <si>
    <t>[NEXT WEEK] 첫번째 센터를 뽑기 위한 치열한 ′센터 선발전′과 ′그룹 배틀′의 서막
▶ 지금 ′프로듀스101 시즌2′ 엠넷닷컴과 티몬에서 당신의 소년에게 투표하세요!
당신의 한표가 소년들의 운명을 결정합니다! 
- Mnet : http://onair.mnet.com/produce101
- TMON : http://bit.ly/2oLzEq0
국민이 직접 프로듀싱하는 국민 보이그룹 육성 프로젝트 
＜프로듀스101 시즌2＞ 
매주 금요일 밤 11시 본/방/사/수 
′국민 프로듀서님! 잘 부탁드립니다!′
PRODUCE101 Season2 
Every Fri 11PM (KST) 
-</t>
  </si>
  <si>
    <t>[YTN 기사원문] http://www.ytn.co.kr/_ln/0103_201406031631414841
[앵커]6.4 지방선거 투표, 이제 하루 앞으로 다가왔습니다. 세월호 사고 때문에 예전처럼 선거 열기가 뜨겁진 않지만 우리의 내일을 결정하는 중요한 선거인만큼 소중한 한 표는 꼭 행사하자는 당부가 이어지고 있습니다. 한연희 기자가 취재했습니다.[기자]서울 마포구에 있는 한 미용실은 지난달 말부터 특별한 행사를 진...</t>
  </si>
  <si>
    <t>[2회] 김세정, 김다니, 기희현 등급 재평가
▶ 지금 '프로듀스101' 홈페이지에서 당신의 소녀에게 투표하세요!!
당신의 한표가 소녀들의 운명을 결정합니다!! 
http://mnettv.interest.me/produce101
-------------------------------------</t>
  </si>
  <si>
    <t>▶ 3분엑셀 풀강의 https://goo.gl/M8RLhe
엑셀 처음 사용자분들을 위해 준비했습니다. 엑셀을 켜고 입력하는 방법과 글자 수정 및 표만들기 따라해 보세요~
● 3분엑셀 전체보기 https://goo.gl/qFEq8O
● 구독하기 http://goo.gl/RbKYc8
오프닝. 3분엑셀이 뭔가요? https://youtu.be/f27r1qy4yV4
1강. 간단한 표만들기 https://youtu.be/qoQYHL0RhWY
2강. 서식 수정, 삭제 자유롭게 하기 https://youtu.be/fgEyJ4J1E3k
3강. 특수문자입력, 메모삽입 https://youtu.be/Bnrmrw4hn1w</t>
  </si>
  <si>
    <t>김관용 경북지사 안동에서 소중한 한표 행사!
"결과에 승복하고 새로운 대한민국 기대"
[국제i저널 = 경북 여의봉, 이순호 기자] 김관용 경북도지사는 제 19대 대통령 선거일인 9일 오전 소중한 한 표를 행사했다.
김 지사는 부인 김춘희 여사와 함께 오전 8시 안동시 태화동 중앙고등학교에 마련된 제 4투표소에서 투표했다.
투표에 앞서 김 지사는 투표사무에 종사하고 있는 사무원과 참관인들을 격려하고, 아침 일찍 투표하러 나온 도민들과 인사를 나눴다.
김 지사는 “오늘 선거가 갈등과 반목을 접고 새로운 대한민국의 출발점이 되기를 기대한다” 며 “국민들도 선거결과에 깨끗이 승복하고, 새로운 대한민국 건설에 힘을 모아달라”고 당부했다.
김 지사는 또 “새롭게 국민들의 선택을 받은 대통령에게 큰 기대를 하고 있다” 며 “무엇보다 대통합과 분권개헌, 든든한 국가안보를 통해 새로운 대한민국으로 나아가야 한다”고 강조했다.
한편 권영세 안동시장도 부인 송채령 여사와 함께 같은 장소에서 투표를 마쳤다.</t>
  </si>
  <si>
    <t>안녕하세요 CLAB OPEN~!!!
CLAB 채널은 가장 흥미로운 컨텐츠를 실험하는 대한민국 No.1 유튜브 소셜 채널입니다.
오늘은 허준씨께서
국정원에서 충격받은 것 4가지에 대해서 알려주셨는데요
어떤 것들이 있었을까요?
같이 가보시죠 GOGO~
허준씨가 궁금하다고?
https://www.instagram.com/junstories/
허준씨의 유튜브 
https://www.youtube.com/channel/UC1eC34WXuqDxe9vkqSiBf_g
영상이 즐거우셨다면 좋아요와 구독하기 버튼을 꾸~욱 눌러주세요
출연 및 제휴 문의 : wognswotjr@gmail.com</t>
  </si>
  <si>
    <t>안녕하세요!! 이번에는 정말 오랜만에 강의 영상으로 찾아왔습니다!!
많은 분들이 새시즌을 시작으로 티어,전적때문에 스트레스를 많이 받으시고 있는것 같아 
조금이라도 도움이 되고자 제가 전시즌 높은 K/D를 찍을수 있었던 이유와 방법을 공유하고자 영상을 제작하였습니다!!
강의라 하기에도 조금 애매한 영상이지만 그래도 많은분들이 이 영상을 보시고 조금이라도 도움이 되셨으면 좋겠습니다!!
그럼 새시즌 모두 원하시는 티어를 찍으시길 바랍니다 화이팅!!
[아이패드 프로 3세대 4핑거 유저]
본계정 닉네임 - 급식의왕성민킹
시즌2 - 아시아 듀오 정복자
시즌3 - 아시아 듀오 , 코리아 스쿼드 정복자
시즌4 - 코리아 스쿼드 정복자
시즌5 - 코리아 듀오,스쿼드 정복자
시즌6 - 코리아 스쿼드 정복자
시즌7 - 코리아 듀오 정복자 
시즌8 - 코리아 스쿼드 정복자
네이버 : qq2419@naver.com
페이스북 : https://www.facebook.com/profile.php?id=100003374439634
아직도 모배 안하는사람 없지?! 빨리 빨리 다운로드 기기!! 성민킹이랑 모배하러 가기 : https://app.adjust.com/x4p2awf_2lgqjzl</t>
  </si>
  <si>
    <t>안녕하세요 티오피오반석입니다. ^^*
비가 주룩주룩 오는 선거 전날이네요..귀중한 한표 꼭들 행사하셨으면 좋겠습니다. ^^*
유투브에 있는 '죄에서 자유를 얻게함은' 삼일p.o.p 버젼을 제가 살짝 편집해서, 베이스 입혀보았습니다. 
유투브에 떠도는 거라 음질이 안좋습니다. ^^;;</t>
  </si>
  <si>
    <t>문재인 대통령과 김정숙 여사는 6.13 지방선거 사전투표 첫 날인 8일 오전 서울 종로구 삼청동 주민센터를 찾아 소중한 한 표를 행사했습니다.
현직 대통령이 사전투표를 한 것은 2013년 4월 재보선 당시 사전투표 제도가 처음 실시된 이래 최초라고 하는데요! 임종석 대통령 비서실장, 장하성 정책실장 등 전 수석 주요 비서관이 투표에 참여해 투표를 독려했습니다. 문재인 대통령의 사전투표 현장, 문워크에서 전합니다</t>
  </si>
  <si>
    <t>[101스페셜] 뜻밖의 PICK MEㅣ(놀람주의) 국프님들을 위한 '뽀오-너스' 영상!
(기습 플레이) "우리는 꿈을 꾸는 소년들♬" 몸이 먼저 반응한다!
#순간연습생은뉴턴의사과처럼사정없이PICKME를추기시작했다
▶ 지금 '프로듀스101 시즌2' 엠넷닷컴과 티몬에서 당신의 소년에게 투표하세요!
당신의 한표가 소년들의 운명을 결정합니다! 
- Mnet : http://onair.mnet.com/produce101
- TMON : http://bit.ly/2oLzEq0
국민이 직접 프로듀싱하는 국민 보이그룹 육성 프로젝트 
＜프로듀스101 시즌2＞ 
매주 금요일 밤 11시 본/방/사/수 
"국민 프로듀서님! 잘 부탁드립니다!"
------------------------------------ 
PRODUCE101 Season2 
Every Fri 11PM (KST) 
-------------------------------------</t>
  </si>
  <si>
    <t>"마치 아이가 살아 돌아올 것처럼 국민청원을 홍보했어요. 그런데 정부에서 돌아온 답변은 별것 없더라고요. 그래서 저희가 나섰죠. 태호/유찬이법 만들어달라고 국회에 찾아가서 설명했어요. 그런데 국회의원들이 참 공감을 못하더라고요. 다들 자녀가 크시잖아요. 그래서 제가 해야겠다고 생각했어요. 아이들 안전만큼은 양보할 수 없어요"
허프가 2020년 국회의원 선거를 앞두고 5명의 후보를 만났습니다. 이들이 정치를 시작한 이유는 무엇일까요?
동료를 잃은 소방관 오영환 후보, 트랜스젠더 교사 김기홍 후보, 체육계 미투 1호 신고자 김은희 후보, 발달장애인 동생의 언니이자 페미니스트 장혜영 후보, 교통사고로 아이를 잃은 어머니 이소현 후보까지. 40세 이하의 젊은 후보들이, 출마를 결심한 '그날의 기억'을 회상합니다.
마지막 인터뷰는 더불어시민당 이소현 후보입니다.
#이소현후보 #태호엄마 #2020총선
*영상에서 편집된 인터뷰는 기사에서 볼 수 있어요_xD83D__xDC49_http://bitly.kr/JkGl6c7G
디렉터: 김한강 | 프로듀서: 이수종 | 비디오그래퍼: 이수종, 김한강, 김예진 | 아트디렉터: 박사연 | 인터뷰: 곽상아
스튜디오 허프 구독하기_xD83D__xDC49_https://bit.ly/33IUC9A
*허프포스트코리아 홈페이지 : huffingtonpost.kr
*페이스북 : facebook.com/huffpostkorea
*인스타 : instagram.com/huffpostkorea
☎비즈니스 문의 / 제보☎ huffkorea@gmail.com</t>
  </si>
  <si>
    <t>통통영상 : http://www.yonhapnews.co.kr/tongtongtv/index.html
걸그룹 트와이스 멤버인 나연과 지효가 5일 오전 서울 강남구 청담동 청담초등학교를 찾아 19대 대통령선거 투표에 참여했다.
이번 대선의 선거일 투표는 전국 1만3천964개의 투표소에서 오전 6시부터 오후 8시까지 실시된다.
투표는 반드시 주소지 관할 지정된 투표소에서 해야 하며, 투표하러 갈 때는 본인의 주민등록증·여권·운전면허증이나 관공서·공공기관이 발행한 사진이 첩부돼 있어 본인임을 확인할 수 있는 신분증을 지참해야 한다.
투표소 위치는 선관위가 각 가정에 발송한 투표안내문이나 중앙선관위 홈페이지, 인터넷 포털사이트, '선거정보' 모바일 앱의 '내 투표소 찾기' 서비스 등을 통해 쉽게 확인할 수 있다.</t>
  </si>
  <si>
    <t>▶ 셀럽과의 동거동락 여행패키지! ＜서울메이트3＞ 
▶ 매주 (월) 저녁 8시 10분, tvN #서울메이트3 #이규한 #유라 #오상진 #김소영 #붐
------------------------------------------------------------------
 ▶[tvN] 구독 http://www.youtube.com/channel/UC78PMQprrZTbU0IlMDsYZPw?sub_confirmation=1
 ▶[서울메이트3] 지금 뜨는 동영상 : http://www.tving.com/smr/vod/player/P/C01_B120193668?from=youtube
 ▶[tvN] 라이브 : http://www.tving.com/live/player/C00551
------------------------------------------------------------------</t>
  </si>
  <si>
    <t>뉴스룸 앵커브리핑을 시작합니다. 
"인생은 생각할수록 아름답고, 역사는 앞으로 발전한다" 
김대중 전 대통령이 파란만장했던 자신의 일생을 되돌아보며 마지막으로 남긴 일기장 문구입니다. 
이번 총선에서, 여당에 과반을 넘겨 줄 것이라 의심치 않았던 야당. 원내 1당이라는 놀라운 결과를 받아든 더불어민주당의 심정도 이와 다르지 않을 듯합니다. 
그런데 승리는 응당 자축해야할만한 일이지만, 승자로서의 품위와 품격은 아쉽게도 찾아보기 어렵습니다.
우선 이 당의 대표는 국민의당을 향해 "쪼개질 정당"이라고 힐난했습니다. 
설사 자신이 보기엔 그렇게 보이더라도 엄연히 유권자의 지지를 받아 함께 야당의 길을 걸어야 할 정당에게 선거가 끝나자마자 던져놓을 말은 아니었던 것 같습니다. 
그런가 하면 이 당 출신의 한 시사평론가는 낙선한 새누리당 이노근 의원에게 화환을 보냈습니다.
이름 하여 '낙선축하 화환'. 화환을 받은 사람은 지난 19대 총선에서 자신과 맞붙었던 인물이었습니다.
말솜씨 때문에 이번 공천에서 컷오프된 것으로 운위되는 한 의원은 "김종인 대표가 아니었어도 총선 승리가 가능했다"면서 그 특유의 말솜씨를 부린 것에서 아예 한 걸음 더 나갔습니다. 
대놓고 망신을 준 것이지요.
"정치는 비뚤어졌어도 투표는 바로 하자" 
JTBC가 내놓았던 총선 캐치프레이즈입니다. 
아마도 우리 유권자들은 고심 끝에 투표했을 것이고 그 결과는 어느 당에게도 과반을 주지 않은 것으로 나타났습니다.
유권자들은 그렇게 고민했는데, 각 정당과 정치인들이 받아든 성적표를 놓고 해석은 달리할 수 있지만, 이를 모욕하고 망신 줄 권리는 그 누구에게도 없습니다.
졸지에 '쪼개질 정당'이 된 국민의당을 향한 한 표. '낙선축하 화환'을 받은 새누리당 후보가 받은 한표. 이 역시 소중한 국민의 뜻이 아니던가. 
원내 제1당이 된 더민주. 표를 준 유권자들의 고심을 진지하게 생각해보지 않는다면 20대 총선 잔치는 여기서 끝날 지도 모르겠습니다. 
"한나라당이 제 1당이 됐습니다. 진심으로 축하해 마지않습니다. 자민련은 결과가 여의치 않은 것으로 생각됩니다. 충심으로 위로의 말씀을 드립니다."
지난 2000년 16대 총선이 끝나고, 여소야대의 쓰라린 성적표를 받아 든 김대중 전 대통령이 남긴 말입니다.
김대중 정신을 계승한다는 더민주. 인생은 아름답고 역사는 발전한다고 믿을 수 있습니까? 
오늘(19일)의 앵커브리핑이었습니다.</t>
  </si>
  <si>
    <t>일시후원:국민은행 794001-04-154041 서울의소리(강경자)
전화후원:1877-1590,  PAYPAL후원: buea12@hanmail.net
정기후원: https://www.ihappynanum.com/Nanum/B/VMPSQLK1TY
멤버쉽 가입: https://www.youtube.com/channel/UCUxTPRSns--l5BX2537u7Rw/join
응징언론 서울의소리 신문보기:http://amn.kr</t>
  </si>
  <si>
    <t>질뻔했네 휴...
메도우이헌터에게 후원하기↓
[https://twip.kr/donate/horusb]
메도우이헌터의 영상 더보기↓
[https://goo.gl/UgMCvB] 
▶MedouiHunter Facebook : https://goo.gl/Mr7dGk
▶MedouiHunter Broadcasting : https://www.twitch.tv/horusb
- 기타 문의사항이나 피드백은
cldud1232@naver.com 으로 메일을 보내주세요 :)</t>
  </si>
  <si>
    <t>■ 박지훈, 변호사 / 강미은, 숙명여대 미디어학부 교수 / 차재원, 부산 가톨릭대 교수 / 양지열 / 변호사
[앵커]
일 때문에 못 갔다. 이게 무슨 이야기냐 하면 안철수 의원측, 즉 국민의당은 DJ정신을 계승한다는 의미에서 호남에서 첫번째 전남 창당대회를 열었는데 이 자리에 김한길 의원이 불참하기 때문에 지금 앞서 나온 그런 이야기들이 막 나왔는데. 왜 불참했을까요는 본인이 이야기했고 안철수 의원도 얘기를 했어요.
왜 말고 어떤 의미로 우리가 이걸 받아들이느냐 이거죠.
[인터뷰]
국민의당을 보면 양대축이라고 볼 수 있죠. 안철수 전 의원이라는 새정치라는 한 축, 그리고 김한길 전 대표는 탈당파들을 한 그룹으로 묶어서 이야기를 하면 현실정치죠. 새정치와 현실정치의 지금 표 나지 않는 갈등이 드디어 표출이 나고 있는 것이죠.
김한길 의원 입장에서는 지금 현재 당의 전면에 새정치의 가치만 계속 보이고 있는 것이 아닙니까? 그러나 현실적으로 당이 뿌리내리기 위해서 교섭단체도 만들어야 되고 하면 현실을 무시할 수 없거든요.
그런데 탈당파들은 당의 이미지가 안 좋다고 생각해서 그런지 몰라도 지금 약간 홀대받는 것이거든요. 그러니까 탈당파들의 얼굴인 김한길 대표가 광주, 전남 전당대회에 안 간 것은 일종의 무언의 시위라고 볼 수 있는 거죠.
[인터뷰]
그런 무언의 시위로 만약에 선택한 것이라면 저는 과연 이건 약간 악수에도 가깝다고 생각하는 게 한창 탈당 하고 난 이후로 어떻게 안풍이라고 부를 만한 움직임이 있었잖아요. 그런데 그게 한풀 꺽였죠.
국민의당에서 입재영입 같은 것들이 제대로 된 것은 아니지만 계속 이뤄지면서. 호남민심이 계속 왔다갔다 하거든요. 더민주당 싫다고 했는데 막상 보니까 문재인 대표 물러난다고도 하고 김종인 선대위원장 놓겠다고 하고 박영선 온다고 하고 이러니까 혹시 또 저쪽에 다시...
국민의당 같은 경우는 새로운 사람들이 들어올 줄 알았더니 거기서 원내교섭단체도 못 해? 그러면 정권교체 아니나 실제 세력은 못 되는 거야? 그리고 안철수 의원이 끌어들인 사람을 봐도 별로 새로운 게 없어보인단 말이에요.
그러니까 이쪽에서 누군가는 그래요, 광주쪽분들이. 하루에도 열두번 씩 생각이 왔다갔다 한다. 그럴 때 김한길 의원 정도의 중량감 있는 분이 사실 두 분이 공동대표를 했던 분이 첫 번째 창당대회에 본인이 그... (중략)
▶ 기사 원문 : http://www.ytn.co.kr/_ln/0101_201601221922264864
▶ 제보 안내 : http://goo.gl/gEvsAL, 모바일앱, 8585@ytn.co.kr, #2424
▣ YTN 유튜브 채널 구독 : http://goo.gl/Ytb5SZ
[ 한국 뉴스 채널 와이티엔 / Korea News Channel YTN ]</t>
  </si>
  <si>
    <t>[앵커]
이제 대선이 9일 앞으로 다가왔습니다.
정치권도 막판 판세 변화를 위한 움직임으로 바쁜데요,
대선을 앞둔 정치권 움직임 살펴보겠습니다. 조태현 기자!
지금까진 더불어민주당 문재인, 국민의당 안철수 후보의 양강 구도가 이어져 왔는데요,
최근 이 양강 구도가 사실상 무너진 흐름이죠?
[기자]
네, 안철수 대통령 후보는 당내 경선이 끝난 뒤 지지율이 급등해왔습니다.
하지만 대형 단설 유치원 설립 자제 공약이 논란거리가 됐고, 부인인 김미경 교수가 사적인 업무를 안철수 의원실 보좌진에게 지시했다가 사과한 일도 있었죠.
여기에 그동안 문재인 후보와의 끝장토론을 주장해왔던 것과 달리 TV 토론에서 부진한 모습을 보이면서 지지율이 급락했습니다.
반면 문재인 후보는 기존의 튼튼한 지지층에 중도 진영에서 조금씩 지지세를 얻어가고 있다는 평가를 받고 있고요,
자유한국당 홍준표 후보는 전통적인 보수층인 대구·경북과 장년층에서 지지율이 오르는 추세입니다.
지난주 한국갤럽 여론조사 결과인데요,
안 후보의 지지율은 2주 연속 하락하면서 40%를 기록한 문재인 후보와의 지지율 격차가 16%포인트 차이로 벌어졌습니다.
안 후보의 지지율은 50대 이상 중·장년층에서, 지역으로는 서울과 인천, 경기 등 수도권에서 지지층이 대거 빠졌는데요,
이에 따라 9일 앞으로 다가온 대선 판세가 양강 구도에서 1강 2중 2약 구도로 바뀌었다는 분석이 힘을 얻고 있습니다.
[앵커]
지지율 급락으로 고민하던 안 후보가 승부수를 던졌습니다.
대통합 개혁 공동정부를 구성하겠다는 건데요,
어떤 내용이 담겼습니까?
[기자]
그제 안 후보는 집권 뒤 국회 추천을 받아 책임 총리를 지명하겠다고 약속했습니다.
이를 통해 탄핵 반대 세력과 계파 패권주의 세력을 제외한 합리적인 개혁세력이 힘을 합쳐 개혁 공동정부를 구상하겠다는 건데요,
총리의 장관 추천권을 존중해 개혁을 위한 드림팀을 구성하겠다고 목소리를 높였습니다.
안 후보의 이야기 들어보시죠.
[안철수 / 국민의당 대통령 후보 (지난 28일) : 대한민국의 변화를 위한 진정한 협치의 시대, 국민의 삶을 최우선으로 생각하는 개혁 공동정부 시대, 저 안철수가 열겠습니다.]
정치권 일각에서 주장해온 3년 임기 단축 개헌 역시 국회에서 합의한다면 받아들이겠다고 강조하면서, 더불어민주당... (중략)
▶ 기사 원문 : http://www.ytn.co.kr/_ln/0101_201704301006427127
▶ 제보 안내 : http://goo.gl/gEvsAL, 모바일앱, 8585@ytn.co.kr, #2424
▣ YTN 유튜브 채널 구독 : http://goo.gl/Ytb5SZ
[ 한국 뉴스 채널 와이티엔 / Korea News Channel YTN ]</t>
  </si>
  <si>
    <t>문재인 대통령 부부가 청와대 근처 삼청동 주민센터에서 6.13 지방선거 사전 투표를 했습니다.
문 대통령은 오늘(8일) 오전 김정숙 여사와 나란히 사전 투표장을 찾았습니다. 
현직 대통령이 사전 투표를 한 것은 지난 2013년 4월 국회의원 재보선 당시 사전투표가 실시된 이래 이번이 처음입니다. 
청와대는 지방선거 투표율이 50%대로 낮아 투표율을 높이기 위한 목적으로 사전 투표를 한 것으로 북미 정상회담과는 무관하다고 설명했습니다.
오늘 사전투표에는 임종석 비서실장과 정의용 안보실장, 장하성 정책실장을 비롯한 청와대 직원들도 동행해 한 표를 행사했습니다. 
(구성 : editor C, 영상 취재 : 유동혁, 영상 편집 : 김보희) 
▶ SBS NEWS 유튜브 채널 구독하기 : https://goo.gl/l8eCja 
▶대한민국 뉴스리더 SBS◀ 
홈페이지: http://news.sbs.co.kr 
페이스북: http://www.facebook.com/sbs8news 
트위터: http://www.twitter.com/sbs8news</t>
  </si>
  <si>
    <t>■ 서양호 / 두문정치전략연구소장, 이현종 / 문화일보 논설위원, 배종찬 / 리서치앤리서치 본부장
[앵커] 
12일 남은 대선 정국. 이현종 문화일보 논설위원, 서양호 두문정치전략연구소장, 배종찬 리서치앤리서치 본부장과 함께 분석해 보겠습니다. 세 분 안녕하십니까?
[인터뷰] 
안녕하세요.
[앵커] 
어제 오늘 여론조사 결과가 계속 나오고 있는데 일단 문재인, 안철수 두 후보 모두 약간 하락세를 보이고 있습니다마는 두 후보 간의 격차가 조금 더 벌어지기 시작했거든요. 심지어 2배 정도 가까이 차이가 나는 여론조사 결과까지도 나왔는데. 배 본부장님, 일단 양강구도는 무너졌다고 봐야 할까요? 
[인터뷰] 
양강구도가 무너졌습니다. 불과 일주일 전만 하더라도 양강구도 유지가 되는 모습이었는데 그러나 공식 선거운동에 들어간 2주째에 지금 양강구도는 무너져가는 것으로 나타났는데, 무너진 모습으로 나타났는데 지금 나타나는 여론조사 결과를 보면 문재인 후보 지지율도 조금 빠졌는데 이 지지율을 심상정 후보가 가져간 것으로 보여지고 안철수 후보로부터 이탈한 지지율은 홍준표 후보, 전통적인 보수 성향이 강한 유권자층이 대구, 경북 그리고 부산, 울산, 경남을 중심으로 홍준표 지지층으로 이동한 것으로 분석됩니다.
[앵커] 
안철수 후보 같은 경우는 많이 불안할 것 같은데 어떤 전략을 앞으로 펴야 한다고 보십니까?
[인터뷰]
TV토론이라든가 여타 선거에서 인물선거에서 안철수 후보가 우위를 보이지 못함에 따라서 향후 남은 변수는 안철수 후보의 개인적인 역량을 보여주기보다 구도선거로 전환해야 한다는 생각이 듭니다. 
그래서 4자 구도에서 안철수 후보와 지금 표를 나누고 있는 바른정당이든 아니면 홍준표 후보의 자유한국당이등 이렇게 그 구도를 양자로 만들지, 삼자로 만들지 이 구도에 따라서 안철수 후보에게 기회가 올 수 있다라는 생각이 듭니다.
[앵커] 
그런데 지금 안 후보 측에서는 특정 여론조사 같은 경우에는 공정하지 못하다고 문제 제기를 하고 있지 않습니까?
[인터뷰] 
일단 조사 방법에 있어서 또 이런 것에 있어서 문제는 있을 수 있겠지만 그러나 지금 전체적인 이 조사뿐만 아니라 여타의 흐름들과 또 어떤 민심들을 보면 확연하게 예전과는 다른 양상들이 나타나고 있는 것 같아요. 특히 TV토론이 네 번에 걸쳐서 진행됐지 않습니까?
저 주... (중략)
▶ 기사 원문 : http://www.ytn.co.kr/_ln/0101_201704271616284103
▶ 제보 안내 : http://goo.gl/gEvsAL, 모바일앱, 8585@ytn.co.kr, #2424
▣ YTN 유튜브 채널 구독 : http://goo.gl/Ytb5SZ
[ 한국 뉴스 채널 와이티엔 / Korea News Channel YTN ]</t>
  </si>
  <si>
    <t>그린피스는 유력 대선 후보들의 에너지 및 환경 공약을 비교하고, 여러분의 생각을 묻는 Vote Green 캠페인을 진행하고 있습니다. 12월 3일부터 10일까지 그린피스는 서울시청 앞 광장에서 태양광과 자전거 발전기를 통해 불을 밝히는 'Vote Green' 캠페인 전시물을 설치하고, 홍대/명동 등 번화가에서 자원봉사들과 함께 캠페인을 알리는 활동을 했습니다. 
*영상 제작에 힘써주신 조현욱 자원봉사자와 배경음악으로 '좋은 날II'의 사용을 허락해주신 가수 이승환, 고영환 작곡가에게 감사드립니다.</t>
  </si>
  <si>
    <t>김부겸 행정안전부 장관이 직원 부부 열쌍을 초청해 함께 식사하고 소통하는 자리를 가졌는데요!
편안하고 화기애애한 분위기에서 대화를 나누면서 일상을 공유하고 센스있는 양산과 우산선물까지 함께했습니다!</t>
  </si>
  <si>
    <t>막걸리와 로맨스는 찰떡궁합
아직 프로포즈 전인 예비부부를 위해
한 마음으로 이벤트를 준비하는데!!
지붕 위의 막걸리, 더 많은 클립 영상은 https://bit.ly/2PPIiRL
♥ Full VOD 광고 없이 다시보기 ♥
네이버 N스토어: https://bit.ly/2SUaPo9
공식 홈페이지: https://bit.ly/2zzqIqU
지붕에서 즐기는 한잔의 여유
지붕위의 막걸리 매주 화요일 밤 11시 방송</t>
  </si>
  <si>
    <t>김세정(젤리피쉬), 김소혜(레드라인), 박하이(케니스타), 최유빈(마이다스), 함예지(스타플레닛)
-------------------------------------
▶ 지금 '프로듀스101' 홈페이지에서 당신의 소녀에게 투표하세요!
당신의 한표가 소녀들의 운명을 결정합니다! 
http://www.mnet.com/produce101
-------------------------------------
국민 걸그룹 육성 프로젝트 [프로듀스101] 
매주 금요일 밤11시
오늘 (금) 밤 11시, 김소혜 연습생의 원더걸스 'Irony'무대가 공개됩니다!
절대 놓치지 마세요!
-------------------------------------
▶ 지금 '프로듀스101' 홈페이지에서 당신의 소녀에게 투표하세요!
당신의 한표가 소녀들의 운명을 결정합니다! 
http://mnettv.interest.me/produce101
-------------------------------------
국민 걸그룹 육성 프로젝트 [프로듀스101] 
매주 금요일 밤11시</t>
  </si>
  <si>
    <t>[앵커]
승객에 대한 서비스는커녕 과도한 물리력 행사로 요즘 미국 항공사들이 연일 구설에 오르고 있는데요, 이번에는 승객들의 싸움을 말리려던 조종사가 여성 승객을 폭행하는 일까지 벌어졌습니다.
최명신 기자가 보도합니다
[기자]
지난달 21일 미국 조지아 주 애틀랜타 공항.
플로리다로 가는 델타항공 비행기 탑승 게이트에서 여성 승객 사이에 몸싸움이 벌어졌습니다.
한 여성이 다른 여성의 머리채를 잡아챈 채 복도에 나뒹굽니다.
그러자 유니폼 차림의 조종사가 싸움에 끼어듭니다.
한 여성의 멱살을 잡고 끌어올리려다 뜻대로 되지 않자 주먹으로 마구 내리칩니다.
[승객 : 건드리지 마라. 때려눕히겠다.]
승객들의 항의가 이어지자 조종사는 마지못해 현장을 떠납니다.
델타항공 측은 해당 조종사를 당일 비행에서 배제했다가 싸움을 말리려 했던 의도가 분명했다며 하루 만에 다시 업무에 복귀시켰습니다.
델타항공은 앞서 지난주에도 비행기 이륙 전 화장실을 사용했다는 이유로 흑인 승객을 기내에서 쫓아내 논란을 일으켰습니다.
미국 항공사에는 최근 불미스러운 일들이 연거푸 벌어지고 있습니다.
유나이티드 항공은 초과예약을 이유로 60대 승객을 강제로 끌어내려 세계적인 공분을 샀고 아메리칸 항공은 갓난아이를 안은 엄마에게서 유모차를 강제로 빼앗다가 아이를 칠 뻔하게 하는 등 마치 승객을 짐짝 부리듯 해 논란이 끊이지 않고 있습니다.
YTN 최명신입니다.
▶ 기사 원문 : http://www.ytn.co.kr/_ln/0104_201705011313100435
▶ 제보 안내 : http://goo.gl/gEvsAL, 모바일앱, 8585@ytn.co.kr, #2424
▣ YTN 유튜브 채널 구독 : http://goo.gl/Ytb5SZ
[ 한국 뉴스 채널 와이티엔 / Korea News Channel YTN ]</t>
  </si>
  <si>
    <t>바른미래당 김정화 대변인이 29일 국회 정론관에서 '예타면제는 옛다 한표를 바라는 거냐'는 제목으로 논평을 내고 문재인 대통령의 예타면제 정책을 정면으로 비판했다. 상세 기사 보기 :</t>
  </si>
  <si>
    <t>■ 김주환, YTN 정치·안보 전문기자 / 하정열, 예비역 육군 소장
[앵커] 
북한은 또 다른 포격도발을 지금 위협해 놓고 있는 상황입니다. 지금부터 자세히 분석해 보도록 하겠습니다. 김주환 YTN 정치안보 전문기자 하정열 예비역 육군 소장 함께 해 주고 계십니다. 먼저 김주환 기자와 함께 지금 방송을 보시는 분들을 위해서 간단하게 정리를 해 보도록 하겠습니다. 북한이 왜 쐈을까요? 
[기자] 
일단 우리가 대북확성기 방송 내용 중에 자신들의 체제를 모독했다고 판단했을 개연성이 현재로서는 굉장히 크죠. 그 근거 중 하나가 을지프리덤가디언 훈련을 실시하고 있는데도 이런 무모한 도발을 했다는 그게 가장 현재로서는 본인들의 제일 아킬레스건인 최고존엄을 모독했다라는 내용이 있을 수도 있다. 본인들 생각이죠. 그럴 개연성이 가장 크다고 볼 수 있겠습니다.
[앵커] 
또 쏠까요?
[기자] 
일단은 본인들이 추가 도발을 얘기를 했는데. 어떤 형태의 도발인지 추정할 수는 없지만 개연성은 충분히 높아 보입니다. 
[앵커] 
우리 군의 오늘 대응은 적정했다고 보십니까?
[기자] 
신속하게, 그리고 북한이 예상하지도 못했던, 우리가 도발을 그렇게 할 수 있을까 하는 그 인식을 뛰어넘는 굉장히 빠르게 했다고 판단하고 있습니다. 
[앵커] 
북한은 왜 확성기에 민감하게 반응하는 겁니까?
[기자] 
특히 북한의 젊은 장병들, 인민군 하전사들이 외부세계를 전혀 모르게 배치를 하는데 외부세계, 자유로운 세계죠. 
우리가 얘기하는 프로파간다, 다른 나라의 젊은이들은 이렇게 살고 있다, 20대 초반. 이런 내용들이 많이 있을 수 있고 이런 부분에 대해서 20대, 감수성이...저도 평양을 2번 갔다왔습니다마는 잘 모르거든요. 
그런데 사람의 본성은 비슷합니다. 20대 초반의 심리적으로 밤에 근무설 때 생각해 보세요. 얼마나 여러 가지 생각이 많이 들겠죠. 그러니까 밑동부터 흔들린다, 이렇게 판단했을 수도 있죠. 
[앵커] 
그 부분 하 소장님과 자세히 얘기 나눠보도록 하겠습니다. 왜 도발했는지 대북 확성기 방송체계가 계기가 된 것 같습니다. 직접 대북방송을 들어보신 적이 있으신지요? 
[인터뷰] 
제가 철책에서 중대장도 하고 대대장을 했기 때문에 그 당시에는 대북방송이라든지 또 그쪽에서 우리 대남방송 하는 것이 실시가 됐었기 때문에 많이 들었었습니다. 
[앵커]... (중략)
▶ 기사 원문 : http://www.ytn.co.kr/_ln/0101_201508202213058647
▶ 제보 안내 : http://goo.gl/gEvsAL, 모바일앱, 8585@ytn.co.kr, #2424
▣ YTN 유튜브 채널 구독 : http://goo.gl/Ytb5SZ
[ 한국 뉴스 채널 와이티엔 / Korea News Channel YTN ]</t>
  </si>
  <si>
    <t>7월 21일자 방송입니다.
편집 : 김원숭
피닉스박 트위치 - https://www.twitch.tv/xkwhd
피닉스박 트게더 - https://tgd.kr/xkwhd
문의 - xkwhd@naver.com</t>
  </si>
  <si>
    <t>_xD83D__xDCE2_ JTBC유튜브 구독하기 (http://bitly.kr/5p)
✍ JTBC유튜브 커뮤니티 (http://bitly.kr/B9s)
▶ 공식 홈페이지 http://news.jtbc.co.kr
▶ 공식 페이스북 https://www.facebook.com/jtbcnews
▶ 공식 트위터 https://twitter.com/JTBC_news
방송사 : JTBC (http://www.jtbc.co.kr)</t>
  </si>
  <si>
    <t>안녕하세요 아만다입니다.
이상하게도 며칠 전 컨디션이 좀 안좋았는데 자꾸 늘어지고 졸리고
아무것도 하기 싫더라구요. 
의욕은 있는데 몸이 안따라 주는 느낌?
이 표현이 딱 떠오르더라구요!
시체놀이하듯이 집에서 뒹굴거리며 아무것도 하고 싶지 않을 때
쓰시면 유용한 단어입니다.
relax만 쓰기보다 더 다양한 표현들을 써보시길 바라요.
영상 도움이 되셨길 바라며 꼭 같이 입으로 해보아야 기억에 남고 내 것이 될 수 있습니다.
유익하셨다면 좋아요와 구독 잊지 말아주시구요~
전 더 좋은 영상으로 찾아뵐게요.
감사하고 사랑합니다~ 
I love you. 
ps. 특별출연해준 '나리'에게 감사를 보냅니다 :3
영상 속 원어민 풀 영상 주소입니다.
I just want to veg out in front of the TV. https://youtu.be/kG8nOwdIBLQ
We like vegging out and we like watching TV.
https://youtu.be/-JAH76bVmwk
You veg out for the rest of the day, right?
https://youtu.be/hua_gF8EPj8
It's time to unplug, it's time to veg out, it is time to chill.
https://youtu.be/DZ859zJTJeA
Just completely veg out. Go to a spa, get a massage,
read a book, have some drinks. 
https://youtu.be/8xyE9TuWx-Q</t>
  </si>
  <si>
    <t>더 나은 대한민국을
만들기 위한 가장 쉬운 방법이 있다고요?
전 세계 어디에 있더라도
든든하게 나를 지켜주는 대한민국을 위해!
.
.
재외선거 신고‧신청하고
꼭! 투표에 참여해주세요.
해외에서도
나의 소중한 한 표를 통해 권리를 행사하세요~_xD83D__xDE0A_
#선거관리위원회 #선관위 #국외 #투표 
#선거 #재외선거 #재외국민투표 
#인터넷 #공관방문 #우편이용</t>
  </si>
  <si>
    <t>2Yㅣ이기원ㅣ무대를 꿈꾸는 유능한 인재 @자기소개_1분 PR
어반자카파 지원사격
국민이 직접 프로듀싱하는 국민 보이그룹 육성 프로젝트 프로듀스101 시즌2
2017년 4월 7일 (금) 첫/방/송
국민 프로듀서님! 잘 부탁드립니다!
------------------------------------ 
PRODUCE101 Season2 
2017.04.07 Coming Soon 
-------------------------------------</t>
  </si>
  <si>
    <t>태양의 후예 유시진 대위가 그려져 있는 커피를 본 적이 있나요? 라떼아트로부터 몇 단계는 단숨에 진화한 것 같은 ‘크리마트’의 창시자, 바리스타 이강빈을 The ICONtv가 만나고 왔는데요. 그를 마난 머그잔은 액자가 되고, 커피는 그림이 되는 신기한 마법! 지금 ‘느낌표’ 티비에서 만나보세요!
http://www.theicontv.com</t>
  </si>
  <si>
    <t>OSEN STORY 구독 클릭! OSEN STORY Subscribe - https://bit.ly/2UpoAer
[OSEN=김성락 기자] 11일 오후 서울 마포구 상암 주민센터에서 제21대 국회의원 선거 사전투표가 진행됐다.
가수 달수빈이 투표를 앞두고 포즈를 취하고 있다./ksl0919@osen.co.kr
#달샤벳 #수빈 #달수빈 #사전투표 #21대 #국회의원선거 #소중한한표 #파이팅
※ NaverTV : https://tv.naver.com/osenstar
※ Vlive : https://channels.vlive.tv/C7A6F1/home
※ Youtube : https://bit.ly/2UpoAer
※ instagram : https://www.instagram.com/osen_photo/
※ Twitter : https://twitter.com/OSEN_Photo</t>
  </si>
  <si>
    <t>아들 딸과 함께 대학 캠퍼스에서 20대 표심잡기에 나선 바른정당 유승민 후보. 
 자유한국당은 망하는 정당이고, 썩어빠진 보수에게 표를 주지 말자고 목청을 높였습니다. 
 이현수 기자입니다. 
 [리포트]
 바른정당 유승민 후보의 딸 유담 양이 등장하자 학생들이 몰립니다. 
 유 후보의 서울 대학가 유세 일정에 대학생인 유 양이 동행한 겁니다. 
 [유훈동·유담 / 유승민 바른정당 대선후보 자녀] 
 "아빠 파이팅!" 
 [이현수 / 기자] 
 "이곳 홍대거리에도 유 후보를 보려는 젊은 인파가 몰렸습니다.대학생들은 유 후보를 '담이 아빠'로 부르며 친근감을 나타냈습니다." 
 [김형준 / 서울 관악구] 
 "담이 아빠 아닌가요? 연예인인줄 알았어요." 
 [양우혁 / 서울 마포구] 
 "따님이 예쁘셔서 기억하고 있고. 뜻이 있으니까 꼭 완주하셨으면 좋겠어요." 
 유 후보는 완주를 다짐하면서, 
 자유한국당 홍준표 후보가 친박 의원 당원권 정지 해제를 언급한 것을 강하게 비판했습니다. 
 [유승민 / 바른정당 대선 후보] 
 "거기는 분명히 망하는 정당이라고 생각합니다. 썩어빠진 보수한테는 정말 한표도 주면 안된다고 생각하고…" 
 유 후보 자녀들이 사전투표를 하며 힘을 보탠 가운데 딸에 대한 젊은 유권자들의 관심이 표로 이어질 지 주목됩니다. 
 채널A뉴스 이현수입니다. 
 이현수 기자 soon@donga.com 
 영상취재 : 채희재 
 영상편집 : 오영롱</t>
  </si>
  <si>
    <t>100,000표의 주인공은 누가 될 것 인가!
각 포지션별 최고의 실력자를 가르는 포지션 평가!
[직캠]김청하(M&amp;h) - ♬BANG BANG @포지션 평가(DANCE)
-
▶ 지금 ′프로듀스101′ 홈페이지에서 당신의 소녀에게 투표하세요!
당신의 한표가 소녀들의 운명을 결정합니다! 
http://www.mnet.com/produce101
-
국민 걸그룹 육성 프로젝트 [프로듀스101] 
매주 금요일 밤11시</t>
  </si>
  <si>
    <t>안녕하세요!! 제가 오늘은 처음접해보는 언박싱 영상으로 돌아왔습니다!! :)
처음으로 이런 브이로그 같은 영상을 찍어봤는데요!! 너무 재미있었습니다 !! ㅎㅎㅎ 저에게도 이런날이 오다니 꿈만 같더라구요!!
의도치않게 치우지않은 지저분한 저의 집도 공개가 되었는데요..
크흑 이럴줄알았으면 좀 치우고살껄 !! ㅠㅠㅠㅠㅠ 가식 없이 있는 그대로의 모습을 보여주는 성민킹의 모습이였습니다.. 하하... 
모든분들이 이대회가 어떤 대회인지 궁금하실탠데요!! 이 대회는
유튜브 크리에이터들이 PUBG MOBILE 프로게이머들과 팀을 만들어서 경쟁을 하는거에요!! 
그래서 바로 제가!! 이번에  7월부터 9월까지 이 행사에 참여를 하게 되었어요!!
제가 인기투표를 통해서 16강에 들어가면 대만에서 리얼리티쇼와 결승에 참여할 수 있게 됩니다!!
그러니 저희 시청자 구독자 성덕분들 !! 제가 결승에 참여할 수 있게 투표하여 도와주세요!! ㅎㅎㅎ
투표 웹사이트: https://pmsc.pubgmobile.com/
그리고 PMSC2019 대회 관련 영상은 PUBG MOBILE (펍지 모바일), PUBG MOBILIE Esports (펍지 모바일 이스포츠)와 VSPN 채널들에 올라올 예정이니 많은 시청 바라고 기대해주세요!!
PUBG MOBILE Star Challenge 2019 - PMSC2019 대회는 처음 열리는 이벤트로서 
최고의 게임 크리에이터들과 PUBG MOBILE 프로게이머들이 새로운 올스타 팀을 만들어서 모두 각기 다른곳에서 왔지만
서로 이해하고 소통하고 즐겁게 게임할수있다는 큰 의미를 가진 대회입니다!!
이대회는 VSPN에서 개최하였고 Tencent Games (텐센트 게임즈) 에서 권한을 부여받았고 Google Play(구글 플레이) 에서 개시하였고 독점적으로 유튜브에서 방송됩니다.
아래 온라인 투표와 관련 링크 올려드립니다!!
투표 웹사이트: https://pmsc.pubgmobile.com/
PMSC 2019 
티져: https://www.youtube.com/watch?v=Nyi0XfqfvRQ
더 자세한 정보
VSPN: http://www.vspn.com/global.html
페이스북: https://www.facebook.com/VSPNeSports/
트위터: https://twitter.com/VSPN_esports
인스타그램: https://www.instagram.com/vspn.esports
이메일: global-info@vspn.com
#PMSC2019#모바일배틀그라운드#pubg</t>
  </si>
  <si>
    <t>[김경수 / 경남지사 후보]
밤늦게까지 개표 결과를 기다리면서 시청해주신 경남 도민들께 진심으로 감사드립니다. 경남에 새로운 미래를 위한 변화를 선택하신 경남 도민들의 승리라고 생각합니다. 아직까지 개표 결과가 남아있긴 하지만 이번 선거가 이제는 바꿔야 한다라고 하는 경남 도민들의 강렬한 변화에 대한 열망이 만든 결과가 아닌가 싶습니다. 아울러 전국에서 경남의 변화를 지지하고 성원해주신 모든 분들께도 진심으로 감사를 드립니다. 함께 경남의 미래를 위해 경쟁해주신 김태호 후보님, 김유근 후보님께도 심심한 위로의 말씀을 드립니다.
(여당 후보로서의 도정을 어떻게 이끌어나갈 것인지 한말씀 부탁드립니다.) 이번 선거는 말씀드렸다시피 이젠 바꿔야 한다라고 하는 경남 도민들의 변화와 교체에 대한 강렬한 열망이 낳은 결과입니다. 두 번째는 경남의 경제가 너무 어렵고 힘들기 때문에 이 경제 위기와 도민들의 민생을 반드시 극복하고 살려달라라고 하는 경남 도민들의 절박함이 만든 선거 결과입니다. 마지막으로는 문재인 대통령이 새롭게 만들어 가고 있는 한반도의 평화와 번영의 시대를 위해서 문재인 대통령, 그리고 문재인 정부에 국민들의 지지와 성원, 도민들의 지지와 성원을 보낸 결과라고 생각합니다. 그래서 도민들의 열망을 충분히 받아 안을 수 있도록 새로운 경남을 만들어나가도록 노력하겠습니다.
(경남 경제 살리기를 공약으로 내세웠습니다. 어떻게 하실 건지 구체적으로 말씀해주시기 바랍니다.) 먼저 취임 전까지의 기간이 너무 짧습니다. 그래서 경남 도정은 경제를 살리고 경남을 바꾸겠다는 기조를 가지고 도정을 준비하려 합니다. 실용과 변화, 참여와 소통이라고 하는 도정 운영의 원칙을 세워서 경남 도정을 준비단계에서부터 경제와 민생살리기에 집중할 수 있도록 나가려 합니다.
(끝으로 보수 강세지역에서 승리했습니다. 그 이후에 대해서 한말씀 부탁드립니다.) 이번 개표과정을 지켜보면 경남 도민들께서 이제 앞으로는 저를 지지했던 지지하지 않았던 모든 도민의 도지사가 되어 달라라고 하는 소중한 가르침을 이번 개표 과정에서 주셧다고 생각합니다. 그래서 우리 경남이 진보와 보수를 떠나 경남의 발전, 경제 위기를 극복해나가는 데 있어서는 모두 하나가 될 수 있도록 그런 도정을 펼쳐나가도록 하겠습니다.
_xD83D__xDCE2_ JTBC유튜브 구독하기 (http://bitly.kr/5p)
✍ JTBC유튜브 커뮤니티 (http://bitly.kr/B9s)
▶ 공식 홈페이지 http://news.jtbc.co.kr
▶ 공식 페이스북 https://www.facebook.com/jtbcnews
▶ 공식 트위터 https://twitter.com/JTBC_news
방송사 : JTBC (http://www.jtbc.co.kr)</t>
  </si>
  <si>
    <t>한밤의 TV연예(307회) 방영일 : 2011-03-17  
제작진 연출 안교진, 이호석
진행 서경석,유인나 
출연진 조영구, 김범용, 혜나, 지영, 김환 ,한승훈
1. "꿈이야, 이거 꿈일 거야" 
아이유, 꿈에 그리던 롤모델 '코린 베일리 래'를 만나다 
역경을 딛고 최고의 자리에 오른 가수가 누군가에게 길이 되고 모델이 된다는 것, 또 최고의 사랑을 받는 가수가 그녀로 인해 기타를 잡고 음악에 눈을 뜨게 되었다는 것, 서로에게 그런 존재인 두 가수의 감동스러운 만남이 있었다. 
"엄마만큼 좋아해요. 말이 안 나오고 손이 떨릴 정도에요."
영국의 싱어송라이터 '코린 베일리 래'를 자신의 우상이자 롤모델로 늘 얘기하던 아이유가 그녀의 내한공연을 계기로 드디어 만났다. 만남 전부터 설레는 마음을 감추지 못한 아이유. 인터뷰가 시작되자, "엄마보다 코린씨를 더 좋아해요"라며 흥분을 감추지 못했는데. 스무 번이 넘게 오디션에서 탈락을 하며, 어렵게 가수의 길로 들어선 19살 소녀 아이유. 그녀의 노래를 듣고 싶다며 기타를 든 '코린 베일리 래'의 연주에 맞춰 벌어진 아이유의 즉석 공연까지... "이건 꿈 일거야"를 인터뷰 내내 외쳤던 아이유. 어디서도 볼 수 없었던 두 사람의 뜨거운 만남이 [한밤의 TV연예]에서 공개된다. 
2. [한밤스페셜] 전광렬 
폭풍 카리스마, 미친 연기력으로 큰 사랑을 받고 있는 배우 전광렬. 최근 인기리에 종영한 [싸인]부터 [제빵왕 김탁구], [청춘의 덫], [허준]까지, 명실상부 대박 드라마에는 항상 그가 있다! 하지만 그에게도 대사 세 마디를 제대로 하지 못해 "집에나 가"라는 소리를 들어야 했던 신인시절이 있었다는데. 배역이 들어오지 않아 먹고 사는 것이 힘들어 트레이닝복 장사, 밥장사까지 해봤다는 전광렬. 하지만 아직도 촬영 현장을 생각하면 가슴 떨릴 정도로 배우라는 직업을 사랑한다는데... 드라마 속 모습처럼 매사 완벽하고, 꼼꼼할 것 같은 그지만 알고 보면 허술하고, 엉뚱하다? 클럽음악을 즐겨듣고, 돈 50만원도 제대로 세지 못해 진땀까지 흘린다는 알고 보면 귀여운 남자, 드라마에서는 볼 수 없는 전광렬의 모습을 만나본다.  
한밤의TV연예(307회)[SBS]_08</t>
  </si>
  <si>
    <t>[앵커]
대선 막판 지지율 하락세에서 쉽게 벗어나지 못하고 있는 국민의당 안철수 후보가 개혁 공동정부라는 승부수를 던졌습니다.
김종인 전 민주당 비대위 대표가 어제 준비위원장을 수락하면서 닻을 올렸는데, 시작부터 이견이 노출되는 등 덜커덩거리는 모습을 보이고 있습니다.
안 후보가 과연 공동정부 카드로 지지율 반등의 기회를 잡을 수 있을지, 국민의당 취재하는 조태현 기자와 전망해 보겠습니다.
안철수 후보가 지난주 개혁 공동정부 카드를 꺼냈는데, 구체적으로 어떤 겁니까, 개혁 공동정부는?
[기자]
안철수 후보가 개혁 공동정부를 이야기한 건 지난주 금요일입니다.
지지율 측면에서 고전을 면치 못하고 있었고 대선도 코앞에 다가온 만큼, 사실상 마지막 승부수로 받아들여졌는데요,
우선 국회 추천을 받아 책임총리를 지명하고, 그 책임총리의 장관 추천권을 최대한 존중해 국가개혁과제를 내각이 주도하도록 하는 구상입니다.
자신이 대통령이 되면 총리 지명권을 포기하겠다는 뜻입니다.
안 후보는 공동정부 준비위원회를 만들고 김종인 전 민주당 비대위 대표에게 위원장을 맡아달라고 요청했습니다.
김 전 대표는 어제 오전 기자회견을 열어서 준비위원장 직을 수락했습니다.
안 후보가 집권하면 내년 지방선거 때 헌법 개정 국민투표를 하고, 대통령 임기를 3년으로 단축해서 2020년 21대 국회 임기 시작과 함께 제7공화국을 출범하겠다고 설명하고 곧바로 새 정부에 참여할 정파의 입장 조율과 인물 발탁을 진행하겠다고 강조했습니다.
특히 당선 다음 날부터 국정 운영이 가능하도록, 모든 반패권 세력을 결집하겠다고 했는데, 최근 지지율이 급등하면서 안철수 후보의 2위 자리마저 위협하는 자유한국당 홍준표 후보와의 연대 역시 배제하지 않았습니다.
[앵커]
바로 그 지점이 중요한거 같은데요.
공동정부라고 하면 파트너가 있다는 얘기인데, 자유한국당 홍준표 후보나 바른정당 유승민 후보와 손을 잡겠다는 뜻인가요?
[기자]
어제 기자들이 홍준표 후보도 개혁 공동정부의 대상이냐고 물었는데요, 김 위원장은 탄핵반대 세력과 패권세력은 다음 정부에서 배제하는 걸 원칙으로 한다면서도, 모든 정파를 아우르는 만큼 자유한국당 내에서도 탄핵에 찬성한 사람은 의사가 있다면 참여할 수 있다고 설명했습니다.
김 위원장의 말 직접 들어보시죠.
[김종... (중략)
▶ 기사 원문 : http://www.ytn.co.kr/_ln/0101_201705011153014418
▶ 제보 안내 : http://goo.gl/gEvsAL, 모바일앱, 8585@ytn.co.kr, #2424
▣ YTN 유튜브 채널 구독 : http://goo.gl/Ytb5SZ
[ 한국 뉴스 채널 와이티엔 / Korea News Channel YTN ]</t>
  </si>
  <si>
    <t>[풀버전]판타지오- ♬유리구슬(Glass Bead)
(김도연, 이수민, 정해림, 최유정, 추예진)
▶ 지금 ′프로듀스101′ 홈페이지에서 당신의 소녀에게 투표하세요!
당신의 한표가 소녀들의 운명을 결정합니다! 
http://mnettv.interest.me/produce101
-
국민 걸그룹 육성 프로젝트 [프로듀스101] 
매주 금요일 밤11시
★′프로듀스101′ 설문 EVENT★
′프로듀스101′ 설문조사 참여하고 투썸 아메리카노 교환권 받자! 
아래 ′프로듀스101′ 설문 EVENT 참여하기를 클릭하여 설문조사에 참여하시면 
투썸 아메리카노 교환권을 드립니다! 지금 바로 참여하세요! 
(20분 선정하여 1인 2매 증정)
(설문조사 링크가 안보이시면 여기로 접속하세요! http://me2.do/FgeBYh6v)
당첨자 발표: 2016/2/5 (당첨자 개별 통보)</t>
  </si>
  <si>
    <t>■ 차재원, 부산가톨릭대 교수 / 강미은, 숙명여대 미디어학부 교수 / 양지열, 변호사 / 백기종, 前 수서경찰서 강력팀장
[앵커]
김무성 대표의 아내예요. 김무성 대표의 아내이신 최양옥 씨. 이분이 요새 목발 투혼을 보이고 있다고 하네요. 김무성 대표.
[인터뷰]
지금 김무성 대표가 아시다시피 수도권 선거를 총 진두지휘하다시피 하면서 오늘 계속 서울, 수원, 경기도 일대를 돌고 계신데. 그런데 정작 김무성 대표는 지역구 후보로도 출마를 한 상황입니다. 부산 중구하고 영도구, 여기에 출마를 했기 때문에 또 본인이 지금 다른 수도권 유세를 당대표로서 돌고 있기 때문에 그 빈공백을 아내이신 최양옥 여사가 대신해서 돌 수밖에 없는 상황인데 얼마 전에 다른 일로 다리를 삐끗하셨던 모양이더라고요.
그래서 지금 현재 거동이 불편해서 목발을 짚고 깁스를 한 채로 다니시기 때문에 아마 그런 부분들이 상당히 지역 유권자들한테는 짠하게 오는 그런 측면도 분명히 있는 것 같고요. 그리고 최양옥 여사가 아버지가 최치원 전 의원입니다.
최치원 전 의원이 경남 남해에서 5선을 기록했고, 또 남편도 6선에 도전하고 있지 않습니까? 그렇기 때문에 정치 명문가 집안에서 쭉 오랫동안 정치를 봐왔기 때문에 어떻게 내조를 해야될 것이라는 부분에 대해서는 도가 텄을 겁니다.
[앵커]
그런데 정치는 별로 안 좋아하시겠는데요.
[인터뷰]
선거할 때 유세 다니는 분들을 보면 주민들이 이런 이야기를 한데요. 부인보면 정말 찍고 싶다. 이런 말이 나오는 후보가 있는가 하면 부인이 표 깎아먹는다라는 생각이 들게 하는 후보가 있다고 합니다.
그래서 가족들이 열심히 뛰는 게 굉장히 중요하지만 예전에 정몽준 의원 아들이라든지 고승덕 후보 딸이라든지, 이렇게 비교를 할 때 도와주면, 말하자면 아빠 어디가 프로그램을 찍는 건데요. 안 도와주고 오히려 표를 깎아먹게 되면 아빠 어디가려고라는 프로그램이 되지 않나 싶어요.
[앵커]
그런데요, 지금 화면 잠깐만 보여주시겠어요. 김종인 대표의 부인하고 안철수 대표의 부인과 이름이 같아요, 김미경. 김미경이라는 이름이 좋은 모양이에요.
[인터뷰]
두 분 모두 교수입니다.
[앵커]
부인도 교수세요?
[인터뷰]
지금 석좌교수, 명예교수이실 거예요.
[앵커]
은퇴하셨구나. 안철수 대표의 부인 김미경 씨는 서울대 의대 교수죠.
[인... (중략)
▶ 기사 원문 : http://www.ytn.co.kr/_ln/0101_201604011934499356
▶ 제보 안내 : http://goo.gl/gEvsAL, 모바일앱, 8585@ytn.co.kr, #2424
▣ YTN 유튜브 채널 구독 : http://goo.gl/Ytb5SZ
[ 한국 뉴스 채널 와이티엔 / Korea News Channel YTN ]</t>
  </si>
  <si>
    <t>5월 19일 오전 7시부터 더불어민주당 김경수 경남도지사 후보가 마산 어시장을 방문해 상인들에게 인사했다. 마산어시장은 창원에서도 가장 보수적인 지역으로 알려진 곳이다. 그래서인지 무심한 듯 외면하거나 지나치는 사람들도 있었지만, 대체로는 반갑게 맞이해주었다.
경남도민일보 유튜브 구독하기 : https://www.youtube.com/user/gndomin
경남도민일보 페이스북 구독하기 : https://www.facebook.com/idomin/
경남도민일보 네이버TV 구독하기 : https://tv.naver.com/idomin
경남도민일보 후원하기 : http://www.idomin.com/?mod=company&amp;act=support</t>
  </si>
  <si>
    <t>남자들 주목!
소개팅에 여자가 이렇게 입고나와주면 좋겠다!하는 옷은??
복실의 미니스커트 vs 매니저의 롱스커트!
#난_미니스커트에_한표#더플코트_니트#취향저격#졸귀
여자들이 사는 세상 Ep05_번외.남자를 홀릴 소개팅룩
produced by 'WHYNOT MEDIA' x 'No Problem’
20% 할인받고 소개팅 준비하기!
사랑스러움, 귀여움 어필 필수템 ▶ http://bit.ly/2fR7vJ5
귀여움을 한껏 업시켜주는 롱치마 ▶ http://bit.ly/2gx68wg
※ 본 콘텐츠는 영상(일반, VR360) 시청 중 관심 상품을 선택, 저장하여 구매할 수 있는 양방향 기술이 적용되었습니다.
▷ 서비스 체험하러가기 ☞ looknpick.me/ch/girlslife
▶FACEBOOK: WHTNOT TV https://www.facebook.com/Whynot-TV-125992937753827
▶FACEBOOK: 킼TV https://www.facebook.com/whynot.kiktv 
▶NAVER TV: http://tv.naver.com/whatwomenwant</t>
  </si>
  <si>
    <t>100,000표의 주인공은 누가 될 것 인가!
각 포지션별 최고의 실력자를 가르는 포지션 평가!
[Produce 101] 1:1 EyecontactㅣPark Si Yeon – GFRIEND ♬Me Gustas Tu @ Position Eval.(VOCAL)  EP.07 20160304
[직캠]박시연(플레디스) - 여차친구 ♬오늘부터 우리는 @포지션 평가(VOCAL)
-
▶ 지금 ′프로듀스101′ 홈페이지에서 당신의 소녀에게 투표하세요!
당신의 한표가 소녀들의 운명을 결정합니다! 
http://www.mnet.com/produce101
-
국민 걸그룹 육성 프로젝트 [프로듀스101] 
매주 금요일 밤11시</t>
  </si>
  <si>
    <t>- "엔조의 터닝포인트"광고보기캠페인중입니다! -
1.엔조의 터닝포인트 채널 : https://www.youtube.com/c/enzo_ch
2. 용의 꼬리 보다는 뱀의 대리리가 되어야 하는 이유 : https://www.youtube.com/watch?v=BJOQeoMPtJA&amp;t=19s
https://toon.at/donate/enzo   
:  엔조를 후원하실 분들은 여기입니다! ^^
- "엔조의 터닝포인트"광고보기캠페인중입니다! -
여러분들의 채널이용료는 공짜! 
대신 여러분들의 협조가 필요합니다. 앞단 광고를 Skip없이 봐주시면
제가 이 채널을 유지하는데 굉장한 도움이 됩니다..^^ 감사합니다.
---------------------------------------------------------------------------------------------------------------------
대한민국의 모든 엔지니어들에게 고함 (한국엔 장인이 없다?!)
일본과 대한민국의 장인정신의 비교.
장인정신의 실종?
누구의 탓?
일본의 장인정신의 그 본질, 장점은 우리가 배워야 함에는 틀림이
없습니다. 그렇지만...하나는 알고 둘은 모르는 분들이 일본의 장인정신을 비하하시거나, 그 장인정신때문에 한때 전자대국인 일본이 망가졌다...라고 아주 단순한 논리를 들며 "장인정신"을 비하하시는데요, 
일본의 전자대국이 나락으로 떨어진건, "장인정신"때문이 아니라, 그 정신의 긍정적인 부분을 현실에 맞게 계승,발전시키지 못했기 때문입니다. 
이 영상을 보시는 분들중에, 간혹... 자신이 알고 있는 아주 짧은 지식과 뉴스에 나온 몇줄의 쩌리 기사들을 근거로 이야기 하시는 분들이 있는데.. 그런분들은 공부를 다시 하시길 바랍니다.
장인정신에 대해서 다 아는 척 하지 마시고...
그리고, 제가 이야기 하고 싶은 ...이 영상의 본질은 이렇습니다.
4차산업?..그게 뭐가 중요하지? 도대체 무슨 정책들?
선거때만 들고나오는 , 4차산업...그리고, 무슨 미래정책 이야기만 나오면 들고 나오는 4차산업... 
정치하시는 분들, 공직자 분들, 지방자체단체 관료분들...선거때 지역주민들에게 한표달라고 떼쓰는 분들!! 
그 전에 뭘 해결해야 하는게 맞고, 무엇이 진짜 문제인지를...좀 확인을 좀 하고..현실감각 갖고, 4차원, 4차원 거리라 이 말입니다!!!
괜히 죄없는 한국의 엔지니어들 앞에다 두고 한표 달라고 굽신거리지 말라는 말입니다..
답답하기 그지 없는 요즘세상에 우리끼리라도 손잡자구요!!
@엔조ENZO
** 엔조이어폰 구매처 / 퓨처이어폰 **
채널의 영상에서 엔조가 사용하는 이어폰 "Future Hi5"모델
(일명,엔조이어폰)이 드디어 네이버 스토어팜을 통해서 
출시가 되었습니다.
일본에서는 유명한 브랜드이구요, 
한국 런칭기념 한정 판매중입니다!!
https://smartstore.naver.com/utongbzs/products/4450623993
찬스입니다~ 꼭 구매하세요~!!
#대기업#중소기업#엔지니어#장인정신</t>
  </si>
  <si>
    <t>[생방송] https://www.twitch.tv/lightmocca
[유튜브] https://www.youtube.com/BJLightMocca
[팬카페] https://cafe.naver.com/lightmocca
─────────────────────────────────────────
매일 업로드 되는 영상을 보시려면 구독과 좋아요 부탁드립니다!
─────────────────────────────────────────
생방송은 매일밤 8시 트위치에서 시작 됩니다.
매주 화요일은 휴방입니다.
─────────────────────────────────────────
늘 감사합니다.
#라이트모카 #lightmocca #마비노기 #mabinogi</t>
  </si>
  <si>
    <t>가수 청하 8일 오후 서울 강남구 청담동 주민센터를 찾아 지방선거 사전투표를 진행했다. 
아시아투데이 이홍근 기자</t>
  </si>
  <si>
    <t>"저 좀 봐주세요!"
문재인 대통령을 애타게 찾는 목소리의 주인공은?
6.13 지방선거 사전투표 하고 나오는 길에 생긴 일!
문재인 대통령은 8일 오전 
6.13 지방선거 및 국회의원 재보궐선거 
사전투표에 참여했는데요
소중한 '한 표'를 행사하고 나오는 길에
문재인 대통령은 발걸음을 멈췄습니다.
바로 "저 좀 봐주세요!"하며 
문재인 대통령을 애타게 찾는 목소리 때문인데요
어떤 내용인지, 문워크 플러스에서 전합니다.</t>
  </si>
  <si>
    <t>[1회]케니스타 박하이 - ♬Nobody   
▶ 지금 '프로듀스101' 홈페이지에서 당신의 소녀에게 투표하세요!
당신의 한표가 소녀들의 운명을 결정합니다! 
http://mnettv.interest.me/produce101
-------------------------------------
국민 걸그룹 육성 프로젝트 [프로듀스101] 
매주 금요일 밤11시
★'프로듀스101′ 설문 EVENT★
'프로듀스101' 설문조사 참여하고 투썸 아메리카노 교환권 받자! 
아래 '프로듀스101' 설문 EVENT 참여하기를 클릭하여 설문조사에 참여하시면 
투썸 아메리카노 교환권을 드립니다! 지금 바로 참여하세요! 
(20분 선정하여 1인 2매 증정)
(설문조사 링크가 안보이시면 여기로 접속하세요! http://me2.do/FgeBYh6v)
당첨자 발표: 2016/2/5 (당첨자 개별 통보)</t>
  </si>
  <si>
    <t>100,000표의 주인공은 누가 될 것 인가!
각 포지션별 최고의 실력자를 가르는 포지션 평가!
[Produce 101] 1:1 EyecontactㅣKim Ju Na - Tashannie ♬Day by Day @ Position Eval.(VOCAL) EP.07 20160304
[직캠]김주나 (뮤직k) - 타샤니 ♬하루하루 @포지션 평가(VOCAL)
-
▶ 지금 ′프로듀스101′ 홈페이지에서 당신의 소녀에게 투표하세요!
당신의 한표가 소녀들의 운명을 결정합니다! 
http://www.mnet.com/produce101
-
국민 걸그룹 육성 프로젝트 [프로듀스101] 
매주 금요일 밤11시</t>
  </si>
  <si>
    <t>100,000표의 주인공은 누가 될 것 인가!
각 포지션별 최고의 실력자를 가르는 포지션 평가!
[직캠]강시원(개인연습생) - ♬SAY MY NAME @포지션 평가(DANCE)
-
▶ 지금 ′프로듀스101′ 홈페이지에서 당신의 소녀에게 투표하세요!
당신의 한표가 소녀들의 운명을 결정합니다! 
http://www.mnet.com/produce101
-
국민 걸그룹 육성 프로젝트 [프로듀스101] 
매주 금요일 밤11시</t>
  </si>
  <si>
    <t>이번 총선은 사실상 내년 대선의 전초전입니다. 여당에서는 김무성, 오세훈, 김문수, 야당에서는 안철수, 김부겸 후보같이 대권을 꿈꾸는 후보들이 여럿 뛰어들었습니다. 이들에게 총선 승패는 단지 국회의원 한 번 더 되는 것 이상의 의미를 갖고 있습니다. 특히 김문수, 김부겸 후보가 맞붙는 대구 수성 갑이 그렇습니다.
김수형 기자가 대구를 다녀왔습니다.
▶ SBS NEWS 유튜브 채널 구독하기 : https://goo.gl/l8eCja
▶대한민국 뉴스리더 SBS◀
홈페이지: http://news.sbs.co.kr
페이스북: http://www.facebook.com/sbs8news
트위터: http://www.twitter.com/sbs8news</t>
  </si>
  <si>
    <t>한표, 상수에게 '사건 나서 신났냐?'
tvN 라이브 매주 (토일) 밤 9시
------------------------------------------------------------------
 ▶[tvN] 구독 http://www.youtube.com/channel/UC78PMQprrZTbU0IlMDsYZPw?sub_confirmation=1
 ▶[라이브] 지금 뜨는 동영상 : http://www.tving.com/smr/vod/player/P/C01_B120178254?from=youtube
 ▶[tvN] 라이브 : http://www.tving.com/live/player/C00551
------------------------------------------------------------------</t>
  </si>
  <si>
    <t>새학기를 맞아
요즘 초등학교에서는
전교 회장선거가 한창인데요~
민주주의의 첫 훈련장인
초등학교의 선거 현장을
KTV가 취재했습니다!</t>
  </si>
  <si>
    <t>매주 일요일 mbc 뉴스데스크 시사만평</t>
  </si>
  <si>
    <t>안녕하세요 다람쥐채널에 오신것을 환영합니다
시청자분들의 재미를 위해 노력하도록 하겠습니다
Hello, Welcome to come to the squirrel channel.
City Hall, the people's wish to ask you to try to be funny.
브금출처:Youtube Audio library, No Copyright Sound, JWVID
녹화프로그램:OBS
영상제작프로그램:베가스13 포토샵cc cinema4D</t>
  </si>
  <si>
    <t>[배그 모바일 스트리트 챌린지 2020 시즌1]
#시즌1_온라인본선_3월21일_12시생방송
#시즌1_온라인결승_3월22일_13시생방송
[이벤트]
#PMSC 코인이벤트
출석보상, PMSC 생방송 시청, 승부예측 등 다양한 방법으로 PMSC코인 획득하여
다양한 인게임 아이템으로 교환하세요!!
_xD83C__xDF81_PMSC 출석이벤트 - 생방송 당일 게임에 접속하세요!
_xD83C__xDF81_PMSC 시청이벤트 - 생방송에서 노출되는 라이브코드를 입력해 주세요!
_xD83C__xDF81_승부예측 이벤트 - PMSC 홈페이지 승부예측에 참여해 보세요!
_xD83C__xDF81_커뮤니티 이벤트 - 배틀그라운드모바일 공식 SNS를 확인해주세요!
#PMSC코인 교환 아이템
고급 스페셜상자/고급 미스터리상자/고급 배틀로얄상자(퍼플 이상 획득)
_xD83D__xDC49_이벤트안내 페이지 : http://bit.ly/PMSC_EVENT
_xD83D__xDC49_라이브코드 입력하기 : http://www.pubgmobile.com/redeem/KR
_xD83D__xDC49_승부예측 하러가기 : http://bit.ly/PMSC_WINNER
_xD83D__xDC49_PMSC 홈페이지 : https://streetchallenge.pubgmobile.kr/
배그 모바일 국가대표에 도전하라!
지금 바로 대한민국 #1 스쿼드 경기를 시청하세요!
#모바일배그 #모바일배틀그라운드 #배그모바일 #모배 #PUBGMOBILE #PUBGM</t>
  </si>
  <si>
    <t>100,000표의 주인공은 누가 될 것 인가!
각 포지션별 최고의 실력자를 가르는 포지션 평가!
[직캠]임정민(야마앤핫칙스) - EXO ♬으르렁 @포지션 평가(DANCE)
-
▶ 지금 ′프로듀스101′ 홈페이지에서 당신의 소녀에게 투표하세요!
당신의 한표가 소녀들의 운명을 결정합니다! 
http://www.mnet.com/produce101
-
국민 걸그룹 육성 프로젝트 [프로듀스101] 
매주 금요일 밤11시</t>
  </si>
  <si>
    <t>문화농업인 1호 강광선 씨 그리고 다가오는 선거 소중한 한표 행사해요 | 아침이 좋다 | 04월 08일
5:09 환골탈태, 옛 것은 잊어라
업사이클링/뉴트로/인더스트리얼풍 가구/폐드럼통 가구/가스통/인테리어 소품/
봄철 차량관리/카울탑 커버/에어컨 필터/스팀 청소/목욕탕 카페
25:21 초보농부, 문화농업을 꿈꾸다
충북 청주/청주 정북동/강광선 청년농부/문화농업인/청년창업농 지원사업
34:31 아름다운 선거, 행복한 대한민국
충남선거관리위원회 이은식 상임위원/4.15 선거/제 21대 국회의원 선거/
사전투표 4.10~11일/만 18세 이상 투표 가능/소중한 한표</t>
  </si>
  <si>
    <t>[2회] 귀요미 3인방! 스타제국 연습생 - ♬신데렐라
(강시현,김윤지,한혜리)
▶ 지금 ′프로듀스101′ 홈페이지에서 당신의 소녀에게 투표하세요!
당신의 한표가 소녀들의 운명을 결정합니다! 
http://mnettv.interest.me/produce101
-
국민 걸그룹 육성 프로젝트 [프로듀스101] 
매주 금요일 밤11시
★′프로듀스101′ 설문 EVENT★
′프로듀스101′ 설문조사 참여하고 투썸 아메리카노 교환권 받자! 
아래 ′프로듀스101′ 설문 EVENT 참여하기를 클릭하여 설문조사에 참여하시면 
투썸 아메리카노 교환권을 드립니다! 지금 바로 참여하세요! 
(20분 선정하여 1인 2매 증정)
(설문조사 링크가 안보이시면 여기로 접속하세요! http://me2.do/FgeBYh6v)
당첨자 발표: 2016/2/5 (당첨자 개별 통보)</t>
  </si>
  <si>
    <t>100,000표의 주인공은 누가 될 것 인가!
각 포지션별 최고의 실력자를 가르는 포지션 평가!
[직캠]김서경 (개인연습생) - ♬BANG BANG @포지션 평가(DANCE)
-
▶ 지금 ′프로듀스101′ 홈페이지에서 당신의 소녀에게 투표하세요!
당신의 한표가 소녀들의 운명을 결정합니다! 
http://www.mnet.com/produce101
-
국민 걸그룹 육성 프로젝트 [프로듀스101] 
매주 금요일 밤11시</t>
  </si>
  <si>
    <t>100,000표의 주인공은 누가 될 것 인가!
각 포지션별 최고의 실력자를 가르는 포지션 평가!
[직캠]김민정(개인연습생) - EXO ♬으르렁 @포지션 평가(DANCE)
-
▶ 지금 ′프로듀스101′ 홈페이지에서 당신의 소녀에게 투표하세요!
당신의 한표가 소녀들의 운명을 결정합니다! 
http://www.mnet.com/produce101
-
국민 걸그룹 육성 프로젝트 [프로듀스101] 
매주 금요일 밤11시</t>
  </si>
  <si>
    <t>100,000표의 주인공은 누가 될 것 인가!
각 포지션별 최고의 실력자를 가르는 포지션 평가!
[직캠]전소미(JYP)- ♬BANG BANG @포지션 평가(DANCE)
-
▶ 지금 ′프로듀스101′ 홈페이지에서 당신의 소녀에게 투표하세요!
당신의 한표가 소녀들의 운명을 결정합니다! 
http://www.mnet.com/produce101
-
국민 걸그룹 육성 프로젝트 [프로듀스101] 
매주 금요일 밤11시</t>
  </si>
  <si>
    <t>[ 더보기, See more : www.tvdaily.co.kr , m.tvdaily.co.kr ]
[티브이데일리 오진택 기자] 13일 오전 서울 성동구 성수동 경수중학교에서 걸그룹 포미닛의 멤버 남지현이 총선거 투표를 마쳤다. 
제20대 국회의원을 뽑는 총선거는 13일 오전 6시부터 전국 253개 선거구 1만3천837개 투표소에서 일제히 시작됐다. 
[티브이데일리 오진택 기자 news@tvdaily.co.kr]</t>
  </si>
  <si>
    <t>환영합니다! 프로관전러 PS입니다. 
↓↓↓하단 더보기를 누르시면 영상의 BGM정보, 채널 설명이 있습니다.
==================================================
구독, 좋아요는 저희에게 큰 힘이 됩니다.
매일 최소 1개 영상 업로드를 원칙으로 하고있습니다. (월요일 제외)
*프로선수들 솔랭플레이, 통계수치, 패치방향, 대회 관전을 종합하여 여러분께 최신 메타를 보기좋게 보여드립니다.*
*가끔 메타에 특별한게 없으면, 다양한 주제로 찾아뵙겠습니다*
==================================================
http://bitly.kr/9124
==================================================
참고하는 사이트
1. lolalytics : 기본적인 통계자료는 여기서 많이 참고합니다.
2. probuilds : 선수들 전적, 통계를 참고하는 곳입니다.
3. opgg / fow : 전적검색의 대부분이 이루어지는 곳입니다.
4. champion.gg : 추가적인 통계자료들을 여기서 검토합니다.
5. qwer.gg : 대회 정보를 여기서 조회합니다.
6. 롤 공식 홈페이지 : 기본적인 설명툴, 이미지는 여기서 가져옵니다.
==================================================
솔랭 관전 영상의 1차 저작권은 라이엇게임즈에 있으며
이를 재 편집, 배포하는 행위는 2차 저작물 제작 행위로
저작권법의 보호를 받습니다.
또한 솔랭 관전영상을 편집하고 유튜브에 게시하는 행위에 대해
라이엇 게임즈에 가능하다는 답변을 받았습니다.
스트리밍 화면 사용 등은 최대한 지양하며,
간혹 사용하게 될 경우 철저히 본 스트리머에게 허락을 구합니다
==================================================
본 영상의 BGM 정보
00:00  Jim Yosef - Moonlight [NCS Release]
03:32  Enyo &amp; Mario Ayuda feat. Nathan Brumley - Love In Stereo (Original Mix)
09:10  Jim Yosef &amp; Side-B feat. Q'Aila - On Our Way (Mario Ayuda Dub Mix)
아웃트로 : Jimmy Hardwind - Want Me
본 영상의 Tag 정보
#유미#가렌 #ㄷㄷ</t>
  </si>
  <si>
    <t>바른미래당 '원내대표 선출' 의원총회
"일부에서는 우리당이 공중분해 될 것이다. 그러나 저는 이렇게 우리에게는 아직도 30명의 국회의원이 남아 있다." 
기호 1번 '김관영'
"자유한국당은 심판을 받았다 얘기하지만, 우리 입장에서 더 뼈아픈 게 존재감이 아예 없었다는 것입니다." 
기호 2번 '이언주'
김관영 vs 이언주 '국민의당 출신'들끼리 대결!
투표하고
개표 시간 
이혜훈 "명패 수가 26개입니다" "다음은 투표함을 열겠습니다." 
그런데......
하태경, 어이없는 웃음...
심상치 않은 분위기 '26명 투표'하는데 왜 이리 긴 시간이...
이혜훈 "다시 합시다! 엥? 다시? 다시~ 다시~ 다시~
박주선 대표, 유승민 대표 빨리 모셔 오십시오!
"저희가 현장서 긴급하게 선관위원들끼리 약식회의햇어. 왜냐면 국회사무처서 받아온 이 잉크가 접는 순간 많이 번져서 육안 으로 보기에 어떤게 번진건지 구분 가능한 수준 대부분 보이긴하는데 한표 투표 승패 가르는 원대선거서 쌍방이 용인어려울수도 잇을거 같아서 문제 남기는 방식 선거보단 다시해서 볼펜으로 번지지 않는 볼펜으로 해서 선거 다시치를게"
'긴급 약식회의' 했어요 '국회사무처 잉크' 투표지 접는 순간 많이 번져 대부분 괜찮으나 '일부 문제' 문제 남기는 것보다 '재선거' 이번에는 '볼펜'으로... 거참....
참~ XXXX 갖고 가지 말라니까 ㅎㅎㅎㅎㅎㅎㅎㅎㅎㅎㅎ
김동철 "이건 우리 잘못 아니에요. 사무처 인주 잘못이야" 
김동철 "이건 우리 잘못 아냐. 사무처 인주 탓!"
"오늘 선거의 여러 가지 가능한 수가 다 나오는데" 
그런데 '또 다른 문제' 발생....
"이런 가능성이 제기됐어요. 예를 들면 A후보에게 X표를 친 사람을 A후보에게 표를 준 것으로 인정해야 되느냐? (ㅎㅎㅎ)" 
A 후보에 'X표' 하면, 1표로 인정해야 하나? ㅎㅎ
"혹시 이중에서 나는 그 뜻이 아니라 그 후보 싫어서 X한 거라고 말하면 재투표할 기회를 또 드릴게요 (ㅎㅎㅎㅎㅎ)" 
혹시 그 후보 '싫어서 X표' 했다면, 또 재투표..
"가신 분들, 이번에는 기다려주지 않기 때문에 모든 게 결정날 때까지 기다리셔야 합니다." 
문제는 '1차 투표' 하고 떠난 분들...
10분 안에 온다는데요? 10분 내에 못 오는 게, 제가 거기서 왔는데 꽉 막혀 있어 지금 어디서? 안 가르쳐 드려요~ ㅎㅎㅎㅎㅎㅎ"
10분 안에 온다는데? 못 와. 차가 꽉 막혔어요.
어디서 오셨어요? 안 가르쳐 드려요~ ㅎㅎㅎㅎㅎㅎㅎㅎㅎ
참 안 풀리네...
▶ 기사 원문 : http://www.ytn.co.kr/_ln/0101_201806252011109119
▶ 제보 안내 : http://goo.gl/gEvsAL, 모바일앱, 8585@ytn.co.kr, #2424
▣ YTN 유튜브 채널 구독 : http://goo.gl/Ytb5SZ
[ 한국 뉴스 채널 와이티엔 / Korea News Channel YTN ]</t>
  </si>
  <si>
    <t>#북한 #탈북 #북한여성
오늘은 북에서 온 윤설미씨와 얘기해봤는데요
저는 맥심커피가 제일 의외였던 것 같아요
여러분들은 어떠셨나요?
♥ BODA 영상이 재밌으셨다면 좋아요와 구독버튼 눌러주세요♥
------
BODA 출연, 제휴 문의 ☞ clabreact@gmail.com
BODA 인스타 ☞ https://www.instagram.com/clab_react/...
----
윤설미가 궁금하다면?
 윤설미랑 손풍금 : https://www.youtube.com/channel/UC3PW...
출연자를 향한 댓글은 예쁘게 달아주세요♡</t>
  </si>
  <si>
    <t>100,000표의 주인공은 누가 될 것 인가!
각 포지션별 최고의 실력자를 가르는 포지션 평가!
[Produce 101] 1:1 EyecontactㅣNg Sze Kai – iKON ♬Rhythm Ta @ Position Eval.(RAP)  EP.07 20160304
[직캠]응 씨 카이(초록뱀주나) - iKON ♬리듬 타 @포지션 평가(RAP)
-
▶ 지금 ′프로듀스101′ 홈페이지에서 당신의 소녀에게 투표하세요!
당신의 한표가 소녀들의 운명을 결정합니다! 
http://www.mnet.com/produce101
-
국민 걸그룹 육성 프로젝트 [프로듀스101] 
매주 금요일 밤11시</t>
  </si>
  <si>
    <t>100,000표의 주인공은 누가 될 것 인가!
각 포지션별 최고의 실력자를 가르는 포지션 평가!
[Produce 101] 1:1 EyecontactㅣYoon Seo Hyung - Tashannie ♬Day by Day @ Position Eval.(VOCAL) EP.07 20160304
[직캠]윤서형(&amp;AUGUST) - 타샤니 ♬하루하루 @포지션 평가(VOCAL)
-
▶ 지금 ′프로듀스101′ 홈페이지에서 당신의 소녀에게 투표하세요!
당신의 한표가 소녀들의 운명을 결정합니다! 
http://www.mnet.com/produce101
-
국민 걸그룹 육성 프로젝트 [프로듀스101] 
매주 금요일 밤11시</t>
  </si>
  <si>
    <t>100,000표의 주인공은 누가 될 것 인가!
각 포지션별 최고의 실력자를 가르는 포지션 평가!
[Produce 101] 1:1 EyecontactㅣHwang Suyeon – SMTM4 ♬Turtle Ship @ Position Eval.(RAP)  EP.07 20160304
[직캠]황수연(해피페이스) - iKON ♬리듬 타 @포지션 평가(RAP)
-
▶ 지금 ′프로듀스101′ 홈페이지에서 당신의 소녀에게 투표하세요!
당신의 한표가 소녀들의 운명을 결정합니다! 
http://www.mnet.com/produce101
-
국민 걸그룹 육성 프로젝트 [프로듀스101] 
매주 금요일 밤11시</t>
  </si>
  <si>
    <t>"우리 생애 최고의 담배맛" 우.생.담! 
금연 열풍이 불고 있는 이때에.. 
저또한 한땐 골초소리 들어가며 담배를 피워댔건만.. 
담배를 피우던 그 시절.. 이때의 담배맛은 잊을 수 없어 
아직도 담배 꽁초를 만지작 만지작 거리고 있습니다. 
추억을 되살려 담배맛 최고의 순간을 코믹하게 제작해 보았습니다^^ 
그리고 UCC 최초로 코믹 베드씬을 넣어봤습니다ㅋㅋ 
재미있게 감상해 주시고 공감하시는 분들 "와우한표" 부탁드려요!!</t>
  </si>
  <si>
    <t>100,000표의 주인공은 누가 될 것 인가!
각 포지션별 최고의 실력자를 가르는 포지션 평가!
[직캠]김민경(플레디스) - 빅뱅 ♬MONSTER @포지션 평가(VOCAL)
-
▶ 지금 ′프로듀스101′ 홈페이지에서 당신의 소녀에게 투표하세요!
당신의 한표가 소녀들의 운명을 결정합니다! 
http://www.mnet.com/produce101
-
국민 걸그룹 육성 프로젝트 [프로듀스101] 
매주 금요일 밤11시</t>
  </si>
  <si>
    <t>경남지사 선거는 선거 기간은 물론이고, 또 개표가 진행되는 과정에서까지도  최대 관심 지역이었습니다.
 민주당 김경수 후보가  한국당 김태호 후보를 접전 끝에 꺾고  당선됐습니다.
 민선 도입 이후 민주당 후보가 경남지사에 당선된 건 이번이 처음입니다.
 유호윤 기자입니다.
 [리포트]
 상당한 격차로 당선을 예측한  출구조사 결과에 환호에 휩싸였던 민주당 김경수 경남지사 후보 캠프.
 하지만 개표 초반에 한국당 김태호 후보가 앞서가면서  캠프엔 침묵이 흘렀습니다.
 엎치락뒤치락하던 개표 상황은 개표율 25% 정도인 어제 자정이 다 돼서야  김경수 후보의 우세로 판가름났습니다.
 김태호 후보와의 6년 만의 리턴매치는 김경수 후보의 승리로 끝난 겁니다.
 [김경수/경남지사 당선자 : "문재인 대통령께 평화와 번영의 새 시대를 확실하게 열어가 달라 그런 지지와 성원을 보내신 걸로 생각합니다."]
 드루킹 사건 연루 의혹이 있었지만 판세를 뒤엎을 정도의 영향은 아니었고, 한국당의 보수 결집 호소는 역부족이었던 것으로 보입니다.
 김태호 후보는  민심의 방향이 한국당 편이 아니었다며 패배를 인정했습니다.
 [김태호/한국당 경남지사 후보 : "민심이 너무 무섭다는 걸 느꼈습니다. 다 저 김태호의 부족함 때문이다 생각했습니다."]
 경남지사에 민주당적을 가진 후보가 당선된 건  이번이 처음입니다.
 선거 과정 내내 문재인 대통령과 한 팀이라고 강조해 온 김 후보, 험지 경남을 뚫은 이번 당선을 계기로 문재인 대통령 측근이란 데에서 나아가 친문 대권 주자로 정치적 위상을 높이게 될 것이란 평가가 나오고 있습니다. 
 KBS 뉴스 유호윤입니다.</t>
  </si>
  <si>
    <t>전소미(JYP), 정채연(MBK), 허찬미(더블킥 컴퍼니), 기희현(MBK), 정은우(플레디스) - 소녀시대 ♬다시 만난 세계
-
▶ 지금 ′프로듀스101′ 홈페이지에서 당신의 소녀에게 투표하세요!
당신의 한표가 소녀들의 운명을 결정합니다! 
http://www.mnet.com/produce101
-
국민 걸그룹 육성 프로젝트 [프로듀스101] 
매주 금요일 밤11시
오늘 (금) 밤 11시, 김소혜 연습생의 원더걸스 ′Irony′무대가 공개됩니다!
절대 놓치지 마세요!
-
▶ 지금 ′프로듀스101′ 홈페이지에서 당신의 소녀에게 투표하세요!
당신의 한표가 소녀들의 운명을 결정합니다! 
http://mnettv.interest.me/produce101
-
국민 걸그룹 육성 프로젝트 [프로듀스101] 
매주 금요일 밤11시</t>
  </si>
  <si>
    <t>[YTN 기사원문] http://www.ytn.co.kr/_ln/0103_201406041009245320
[앵커]소중한 한표, 행사 하셨습니까?오늘은 임시 공휴일이자 역대 선거일 사상 유례 없는 징검다리 연휴의 첫 날인데요.공원 등 곳곳에는 투표를 마치고 나온 시민들의 발걸음이 이어지고 있다고 합니다.차현주 캐스터가 직접 시민을 만나러 나가있는데요.현장 연결해 보겠습니다. 차현주 캐스터!그 곳 분위기 어떤가요?[...</t>
  </si>
  <si>
    <t>[8회] ′목숨걸고 하는데?!′ ′50등′ 리사의 활약! @′♬24시간′ 연습
-
▶ 지금 ′프로듀스101′ 홈페이지에서 당신의 소녀에게 투표하세요!
당신의 한표가 소녀들의 운명을 결정합니다! 
http://www.mnet.com/produce101
- 
국민 걸그룹 육성 프로젝트 [프로듀스101] 
매주 금요일 밤11시</t>
  </si>
  <si>
    <t>100,000표의 주인공은 누가 될 것 인가!
각 포지션별 최고의 실력자를 가르는 포지션 평가!
[직캠]김시현(개인연습생)- ♬SAY MY NAME @포지션 평가(DANCE)
-
▶ 지금 ′프로듀스101′ 홈페이지에서 당신의 소녀에게 투표하세요!
당신의 한표가 소녀들의 운명을 결정합니다! 
http://www.mnet.com/produce101
-
국민 걸그룹 육성 프로젝트 [프로듀스101] 
매주 금요일 밤11시</t>
  </si>
  <si>
    <t>통통영상 : http://www.yonhapnews.co.kr/tongtongtv/index.html
걸그룹 우주소녀가 5·9 대통령 선거를 앞두고 5일 오전 서울 청담동 주민센터를 찾아 사전투표에 참여했다. 
사전투표는 선거 당일 투표에 참여할 수 없는 유권자가 전국에 설치된 투표소에서 미리 투표할 수 있는 제도로, 2013년 4월 재보궐 선거 때 처음 도입됐다.
사전투표 시간은 4일과 5일 오전 6시부터 오후 6시까지다. 전국 읍·면·동에 1개씩 3천507개의 사전투표소가 마련됐다.
또 유권자들이 많이 오가는 서울역, 용산역, 인천국제공항 등에도 사전투표소가 설치됐다.
사전투표는 별도 신고 없이 신분증만 있으면 전국 어느 투표소에서나 할 수 있다.</t>
  </si>
  <si>
    <t>"오페라스타 2012(OPERASTAR 2012)" 
6th (Final) tvN 생방송 Full Time (with Hayley Westenra.2012 0316)
본 영상은 지난 2012년 3월 16일 밤 9시 50분, 서초동 한전아트센터 공연장(KEPCO Art Center, Concert Hall)에서 케이블 TV, 'tvN' 주관으로 생방송된 '오페라스타 2012' 화이널 녹화영상입니다. 당시 저도 개인적으로 좋아하는 박기영에게 한표 찍고 공연장에 가서 관람을 했는데 풀 버전을 늦게나마 올려 드립니다.
* 곡 별로 우선 시청하실 분들은 아래 내용에 각 음악 별로 개략적인 시간을 분:초 단위로 적어 놓았으니 그 숫자를 클릭 하세요. 그러면 그 시간대로 자동으로 스킵되어 재생됩니다.
당시 5주간을 계속 경연을 벌여왔던 박기영과 손호영의 이 대결에서 박빙의 접전 끝에 박기영이 최종 우승 트로피를 거머쥡니다.
사회는 신영일과 엄지원이 진행했고, 관객석에는 '코리아 갓 탤런트 2011(Korea's Got Talent 2011)'에서 '넬라 환타지아(Nella Fantasia, 원곡: 가브리엘의 오보에 (Gabriel's Oboe))'를 불러 준우승을 하여 '한국의 폴포츠'라 칭송받으며 화제가 되었던 "껌팔이 소년", 최성봉이 함께 배석했습니다. (박지윤 옆에 앉은 젊은이) 
오프닝 송으로 이탈리아 칸초네 '후니쿨리 후니쿨라(Funiculi Funicula)'를 심사위원 전원 합창으로 부릅니다.
본 공연으로 12:40 부터 손호영이  오페라  '세빌리아의 이발사' 중에서 '나는 이 거리의 만물박사(Largo al factotum della citta)'를 부르고 박기영이 25:20 부터 오페라 '리골레또' 중에서 '그리운 그 이름(Caro nome)'을 부릅니다. 그리고 44:07 부터 두 가수의 합창으로 뮤지컬 '오페라의 유령' 중에서 'All I Ask You'를 부르며 경연은 끝납니다.
이 공연에서 뉴질랜드 출신 세계적인 팝페라 소프라노 싱거-송라이터 헤일리 웨스튼라(Hayley Westenra.Full Name: Hayley Dee Westenra 1987)가 스페셜 게스트로 초청받아 출연하여(54m 30s ~ ) '헨델 (Georg Friedrich Händel(1685 - 1759))'이 1711년에 작곡한 오페라 '리날도(Rinaldo)'중 '울게하소서(Lascia Ch'io Pianga)'를 솔로로 부르고 이어서 '노르웨이 출신 '시크릿 가든(Secret Garden)'의 명곡 'You Raise Me Up'를 박기영과 손호영과 함께 부릅니다.
헤일리 파트는 50:40 부터 안내 멘트 후 54:20 부터 시작됩니다. 공연 후 트로피 수여식에서 헤일리 웨스튼라가 박기영에게 트로피를 수여하는데 부상으로 쉐보레 말리부 승용차가 함께 주어집니다.
음악 팬분들이시라면 거의 모든 분들이 잘 아시다싶이 '울게하소서'는 영화 '파리넬리 (Farinelli, Il Castrato.1994년 작품)'의 테마곡으로 삽입되기도 했던 곡이며 전세계적으로 대 힛트를 친 'You Raise Me Up'는 많은 아티스트들이 대거 리메이크한 곡으로 유명합니다.
===========================================================
Popera Soprano, Singer-songwriter; Hayley Westenra's 
Official Website: http://www.hayleywestenra.com
Twitter: https://twitter.com/hayleywestenra
FaceBook: https://www.facebook.com/hayleywestenra
Wikipedia: http://en.wikipedia.org/wiki/Hayley_Westenra
KOREA Official
FaceBook: https://www.facebook.com/HayleyWestenraCOREA
Fancafe: http://cafe.daum.net/HayleyWestenra
팬사이트 관리자
Edited &amp; Uploaded by: 하안마음 (White Heart.rhythm7777777)
Youtube Channels:
http://www.youtube.com/user/rhythm7777777
http://www.youtube.com/user/rhythmsgarden 
Twitter: https://twitter.com/rhythm700
Face Book: https://www.facebook.com/rhythm700</t>
  </si>
  <si>
    <t>100,000표의 주인공은 누가 될 것 인가!
각 포지션별 최고의 실력자를 가르는 포지션 평가!
[직캠]허찬미(더블킥컴퍼니) - 빅뱅 ♬MONSTER @포지션 평가(VOCAL)
-
▶ 지금 ′프로듀스101′ 홈페이지에서 당신의 소녀에게 투표하세요!
당신의 한표가 소녀들의 운명을 결정합니다! 
http://www.mnet.com/produce101
-
국민 걸그룹 육성 프로젝트 [프로듀스101] 
매주 금요일 밤11시</t>
  </si>
  <si>
    <t>업로드 시간 9시로 투표가 나왔어요. 그래서 업로드를 밤 9시에 올릴게요!
'오늘 댓글에서 중복이 많이된 혹은 좋아요를 많이받은 챔피언으로 내일 영상 찍겠습니다! (한번했던건 제외할게요) 일단 저는 티모에 한표 걸겠습니다.
`게임과 컨텐츠 언제든지 추천받아요!
`구독하러가기!
= https://goo.gl/5OqOSe
`소통하러가기!
= https://www.facebook.com/hiheosam
'사진공유하러가기!
= https://www.instagram.com/hiheosam
`궁금한건?
= hiheosam@gmail.com 으로 보내주세요!
'If any of you guys needs English subtitles, let me know please!
'I do not own this outro background music (LilyPichu made the parade of Dango Daikazoku (big Dango family), from Clannad's ED for entertainment purposes). 
'아웃트로에 쓰인 브금에 대한 저작권은 저에게 없습니다. (LilyPichu 라는분이 재미를 목적으로 클라나드 엔딩곡으로 쓰인 경단대가족 이라는곡을 패러디 했어요).</t>
  </si>
  <si>
    <t>[101 비하인드] '떨리는 첫 출근길'ㅣ첫 녹화 현장 비하인드
▶ 지금 ′프로듀스101 시즌2′ 엠넷닷컴과 티몬에서 당신의 소년에게 투표하세요!
당신의 한표가 소년들의 운명을 결정합니다! 
- Mnet : http://onair.mnet.com/produce101
- TMON : http://bit.ly/2oLzEq0
국민이 직접 프로듀싱하는 국민 보이그룹 육성 프로젝트 
＜프로듀스101 시즌2＞ 
매주 금요일 밤 11시 본/방/사/수 
'국민 프로듀서님! 잘 부탁드립니다!'
PRODUCE101 Season2 
Every Fri 11PM (KST) 
-</t>
  </si>
  <si>
    <t>OSEN STORY 구독 클릭! OSEN STORY Subscribe - https://bit.ly/2UpoAer
[OSEN=김성락 기자] 11일 오후 서울 마포구 상암 주민센터에서 제21대 국회의원 선거 사전투표가 진행됐다.
가수 (여자)아이들 미연, 소연, 수진이 투표를 앞두고 포즈를 취하고 있다./ksl0919@osen.co.kr
#(여자)아이들 #여자아이들 #사전투표 #21대 #국회의원선거 #소중한한표 #Queen #여왕
※ NaverTV : https://tv.naver.com/osenstar
※ Vlive : https://channels.vlive.tv/C7A6F1/home
※ Youtube : https://bit.ly/2UpoAer
※ instagram : https://www.instagram.com/osen_photo/
※ Twitter : https://twitter.com/OSEN_Photo</t>
  </si>
  <si>
    <t>[풀버전]Kconic - ♬1tym
(김민지,김형은,박세희,이진희)
▶ 지금 ′프로듀스101′ 홈페이지에서 당신의 소녀에게 투표하세요!
당신의 한표가 소녀들의 운명을 결정합니다! 
http://mnettv.interest.me/produce101
-
국민 걸그룹 육성 프로젝트 [프로듀스101] 
매주 금요일 밤11시
★′프로듀스101′ 설문 EVENT★
′프로듀스101′ 설문조사 참여하고 투썸 아메리카노 교환권 받자! 
아래 ′프로듀스101′ 설문 EVENT 참여하기를 클릭하여 설문조사에 참여하시면 
투썸 아메리카노 교환권을 드립니다! 지금 바로 참여하세요! 
(20분 선정하여 1인 2매 증정)
(설문조사 링크가 안보이시면 여기로 접속하세요! http://me2.do/FgeBYh6v)
당첨자 발표: 2016/2/5 (당첨자 개별 통보)</t>
  </si>
  <si>
    <t>100,000표의 주인공은 누가 될 것 인가!
각 포지션별 최고의 실력자를 가르는 포지션 평가!
[Produce 101] 1:1 EyecontactㅣYoo Yeon Jung - Tashannie ♬Day by Day @ Position Eval.(VOCAL) EP.07 20160304
[직캠]유연정(스타쉽)- 타샤니 ♬하루하루 @포지션 평가(VOCAL)
-
▶ 지금 ′프로듀스101′ 홈페이지에서 당신의 소녀에게 투표하세요!
당신의 한표가 소녀들의 운명을 결정합니다! 
http://www.mnet.com/produce101
-
국민 걸그룹 육성 프로젝트 [프로듀스101] 
매주 금요일 밤11시</t>
  </si>
  <si>
    <t>출마 후보 개인의 당선여부가 궁금한 지역구들을 모아봤습니다.
구사일생으로 6선, 무슨 얘기인지 아시겠죠. 경기 의정부 갑에 더불어민주당 문희상 후보입니다. 지금 1위를 달리고 있는데요. 40. 9%이고 2위는 강세창 후보, 39. 5%입니다. 개표는 24. 1% 진행이 됐는데 그렇게 득표율 차이는 크지 않은 것 같습니다. 구사일생으로 6선에 성공할지 좀더 지켜봐야 할 것 같습니다.
전 대법관, 험지의 자객이 될 수 있을까요. 서울 마포갑에 출마한 새누리당 안대희 후보의 얘기입니다. 현재 더불어민주당 노웅래 후보가 53.7% 득표율로 앞서나가고 있고요. 안대희 후보는 2위를 달리고 있습니다.
관악의 기적 한 번 더? 서울 관악을입니다. 오신환 후보 얘기인데요. 지금 일단 현재까지 1위는 더불어민주당 정태호 후보가 달리고 있습니다. 42.1%입니다. 기적이 한 번 더 일어날지 좀 더 지켜봐야 할 것 같습니다.
낙선 시장의 귀향. 인천 계양을에 출마한 더불어민주당의 송영길 후보, 1위를 달리고 있습니다. 43.8% 득표율입니다.
형님의 이름으로... 성완종 전 회장의 동생이죠. 성일종 후보가 1위를 달리고 있는데 36.5%입니다. 하지만 더불어민주당 조한기 후보와의 득표율 차가 그렇게 크지 않습니다. 35.8%입니다.
경남 도지사에서 김포 지역구 국회의원으로 이적하는 더불어민주당의 김두관 후보인데 현재 2위입니다. 1위는 토박이인 새누리당 김동식 후보가 60.9% 득표율로 앞서나가고 있습니다.
동네 이장으로 출발을 해서 행정자치부 장관까지 지냈고 경남도지사까지 했는데 지금 지난 번에 의해서 그렇게 좋은 성적이 현재까지는 아닌 것 같습니다.
앵커에서 송도 지킴이로 인천 연수을에 출마한 민경욱 후보인데요. 현재까지 1위를 달리고 있습니다. 48.9% 2위는 더불어민주당의 윤종기 후보가 33.4%입니다.
범죄 전문가가 민심도 해부할 수 있을까요. 더불어민주당 표창원 후보, 경기 용인정에 출마했습니다. 현재 53.6% 득표율로 1위를 달리면서 아직까지는 민심을 해부한 것으로 보입니다.
대구 달구벌의 삭발 투혼. 대구 북구을에 출마한 새누리당의 양명모 후보인데요. 지금 현재는 무소속의 홍의락 후보가 54.9%로 1위를 달리고 있고 양명모 후보는 35.3%로 지금 2위를 달리고 있습니다. 삭발 투혼이 통할지 여부는 아직까지는 그렇게 확실한 것 같지는 않습니다.
감옥에서 쓴 편지? 광주 ... (중략)
▶ 기사 원문 : http://www.ytn.co.kr/_ln/0101_201604132056416449
▶ 제보 안내 : http://goo.gl/gEvsAL, 모바일앱, 8585@ytn.co.kr, #2424
▣ YTN 유튜브 채널 구독 : http://goo.gl/Ytb5SZ
[ 한국 뉴스 채널 와이티엔 / Korea News Channel YTN ]</t>
  </si>
  <si>
    <t>부회장으로써 열심히 학급을 이끌어 나가겠습니다!
오늘도 좋은 하루 보내세요!
광고메일 - roy030707@naver.com</t>
  </si>
  <si>
    <t>[앵커]
배우 심은하 씨가 수면제를 과다 복용해 병원에 입원 중인 것으로 알려졌습니다.
연예계를 은퇴한 뒤 대중 앞에 잘 모습을 드러내지 않던 심 씨의 갑작스러운 입원 소식에 대중의 관심이 쏠리고 있습니다.
구수본 기자입니다.
[기자]
배우 심은하 씨가 지난 20일 새벽 수면제를 과다 복용해 서울 강남의 한 종합병원에 입원했다고 한 매체가 보도했습니다. 
심 씨는 응급실에서 긴급 처치를 받은 뒤 VIP 병실로 옮겨졌는데 생명에는 지장이 없는 것으로 전해졌습니다. 
심 씨가 복용한 수면제는 신경안정제의 일종인 벤조다이아제핀계열로, 얼마 전 의식불명으로 병원에 실려 갔던 빅뱅의 탑이 복용한 약물과 같은 성분으로 알려졌습니다.
심은하 씨의 남편인 바른정당 지상욱 의원은 앞서 지난 20일 오후 당 대표 경선 후보 사퇴 의사를 밝히면서 가족의 건강에 이상이 생겼다고 밝혔습니다.
이 때문에 일각에서는 심 씨의 건강에 이상이 생긴 것 아니냐는 추측이 일었습니다.
의구심이 증폭되자 심 씨는 입장문을 통해 모르고 지냈던 과거의 외상 후 스트레스 장애를 최근 발견해 약을 복용하면서 병원을 찾았다며 곧 퇴원할 예정이라고 밝혔습니다.
심은하 씨는 1990년대 단아한 외모와 안정적인 연기력을 갖춘 최고의 배우로 인정받으며 TV와 영화계에서 맹활약했습니다.
그러나 2001년 돌연 연예계 은퇴를 선언했고 2005년 지 의원과 결혼해 많은 이들을 놀라게 했습니다.
끊임없이 연예계 복귀설이 나왔지만, 별다른 활동을 하지 않았습니다. 
YTN 구수본입니다.
▶ 기사 원문 : http://www.ytn.co.kr/_ln/0106_201706212057379400
▶ 제보 안내 : http://goo.gl/gEvsAL, 모바일앱, 8585@ytn.co.kr, #2424
▣ YTN 유튜브 채널 구독 : http://goo.gl/Ytb5SZ
[ 한국 뉴스 채널 와이티엔 / Korea News Channel YTN ]</t>
  </si>
  <si>
    <t>서울의소리가 '응징분석'해 보았습니다.
☞응징언론 서울의소리 보기 http://amn.kr
☞일시후원 국민은행 794001-04-154041 서울의소리
☞정기후원 https://www.ihappynanum.com/Nanum/B/VMPSQLK1TY
☞ 해외후원 PAYPAL buea12@hanmail.net</t>
  </si>
  <si>
    <t>11월 7일 '지붕위의 막걸리' 제작발표회 V LIVE 
(대기실에서부터 만나요~)
막걸리를 사랑하는 연예인들이 자연 속에서 막걸리를 빚으며 생활하는 순도 100% 리얼 양조 예능 프로그램 '지붕 위의 막걸리'
채널A '지붕위의 막걸리' 11월 7일 수요일 밤 11시 첫방송
2018.11.07 (Wed) PM 11 (한국시각,KST) 
지붕 위의 막걸리 1회 YouTube Premiere 유튜브 최초공개 
'채널A Home' Subscribe 구독하고 #지막리첫방사수
#SNSD #소녀시대 #유리 #김조한 #손태영 #이종혁 #이혜영
#지막리첫방사수 이벤트
'지붕위의 막거리' 1회를 TV나 YouTube 등 영상 플랫폼 어디에서나 시청하시고, 인증샷(화면 캡쳐도 OK)을 찍고 출연진 싸인이 담긴 #막걸리잔 #백화점상품권 받자! 
- 방법: 페이스북 '채널A 예능' 이벤트 페이지 댓글 혹은 인스타그램에 #지막리첫방사수 해시태그로 시청 인증
- 기간: 11월 7일(수) 밤11시 ~ 11일(일) 까지
- 발표 및 상세 안내: 페이스북 '채널A 예능' #지막리첫방사수 이벤트 페이지
https://www.facebook.com/tvcha.ent/photos/a.556781107756680/1558937480874366</t>
  </si>
  <si>
    <t>나의 권리 소중한 한표!
잊지말고 투표하세요!</t>
  </si>
  <si>
    <t>100,000표의 주인공은 누가 될 것 인가!
각 포지션별 최고의 실력자를 가르는 포지션 평가!
[직캠]김도연(판타지오)- ♬BANG BANG @포지션 평가(DANCE)
-
▶ 지금 ′프로듀스101′ 홈페이지에서 당신의 소녀에게 투표하세요!
당신의 한표가 소녀들의 운명을 결정합니다! 
http://www.mnet.com/produce101
-
국민 걸그룹 육성 프로젝트 [프로듀스101] 
매주 금요일 밤11시</t>
  </si>
  <si>
    <t>[앵커]
"살아있는 동안에는 정권을 뺏기지 않도록 하겠다"는 더불어 민주당 이해찬 대표의 방북 발언에 대해 야당이 발끈하고 나섰습니다.
여당은 정권 창출이 목적인 정당의 대표로서 당연한 발언이라며 반박했지만, 보수 야당들이 한목소리로 비판하고 나서면서 남북 국회 회담의 성사 가능성도 불투명해지고 있습니다.
조태현 기자가 보도합니다.
[기자]
10.4 방북단을 이끌고 평양을 찾은 더불어민주당 이해찬 대표는 북측 관계자들과 남북 교류 확대를 위한 다양한 의견을 주고받았습니다.
특히 지난 5일 열린 남북 정치인 모임에서는 남북 국회 회담 성사를 위한 방안이 주로 논의됐는데, 북측 관계자들은 자유한국당을 포함해 보수 정당의 참여 없이 국회 회담이 진행될 수 있다는 점에 우려를 나타냈습니다.
이에 대해 이 대표는 남북 교류 확대에 따라 국가보안법 개정의 필요성을 언급하면서,
남북 교류를 위해서는 정권을 뺏기면 안 된다는 말도 했습니다
[이해찬 / 더불어민주당 대표 (지난 5일) : 우리가 정권을 뺏기면 하고 싶어도 또 못하기 때문에 제가 살아있는 동안은 절대로 안 뺏기게 당을 철통같이 방어하려고 단단히 마음을 먹고 있습니다.]
보수 야권은 바로 발끈하고 나섰습니다.
자유한국당은 비핵화에 실질적인 진전이 없는 상태에서, 국가보안법을 언급한 건 정치적인 의도로 밖에 보이지 않는다며 강하게 비판했습니다.
[윤영석 / 자유한국당 수석대변인 : 이해찬 대표에게는 국가보안법이 '눈엣가시'일지 모르나 남북 분단 상황과 북한의 위협이 실제로 존재하는 한 국가보안법은 대한민국 국민에게 필요한 최소한의 안전장치입니다.]
바른미래당 역시 정권을 절대 내놓지 않겠다는 건 교만한 말이자 독재 정치의 희망에 불과하다며, 헛된 꿈에서 헤어나와 국민을 위한 민주정치 실현에 나서야 한다고 목소리를 높였습니다.
[김관영 / 바른미래당 원내대표 : 집권당 대표답지 못한 속 좁은 마음을 내놓은 것으로 생각합니다. 평화 이슈는 어느 한 정당이 독점하면 안 되고 초당적인 이슈로 접근해야 합니다.]
반면 더불어민주당은 정권 창출이 목적인 정당의 대표로서 당연한 말을 했을 뿐이라며, 트집을 잡을 것이 아니라 한반도 평화를 위해 판문점 선언 비준 동의안 처리와 남북 국회 회담에 참여하라고 촉구했습니다.
[이해식 / 더불어민주당 대변인 : 11월로 예정된 남북 국회 회담에 여야를 초월해 하나로 마음을 모음으로써 한반도의 평화와 번영을 위한 의지를 보여줘야 합니다.]
유은혜 부총리 임명 강행과 자유한국당 심재철 의원의 비공개 예산 정보 논란에 더해 이해찬 대표의 발언까지,
국정감사를 앞두고 여야의 신경전이 극에 달하면서, 남북 국회 회담의 전망 역시 더욱 불투명해지는 것 아니냐는 관측이 나옵니다.
YTN 조태현[choth@ytn.co.kr]입니다.
▶ 기사 원문 : http://www.ytn.co.kr/_ln/0101_201810071844046048
▶ 제보 안내 : http://goo.gl/gEvsAL, 모바일앱, 8585@ytn.co.kr, #2424
▣ YTN 유튜브 채널 구독 : http://goo.gl/Ytb5SZ
[ 한국 뉴스 채널 와이티엔 / Korea News Channel YTN ]</t>
  </si>
  <si>
    <t>100,000표의 주인공은 누가 될 것 인가!
각 포지션별 최고의 실력자를 가르는 포지션 평가!
[직캠]박소연(로엔) - EXO ♬으르렁 @포지션 평가(DANCE)
-
▶ 지금 ′프로듀스101′ 홈페이지에서 당신의 소녀에게 투표하세요!
당신의 한표가 소녀들의 운명을 결정합니다! 
http://www.mnet.com/produce101
-
국민 걸그룹 육성 프로젝트 [프로듀스101] 
매주 금요일 밤11시</t>
  </si>
  <si>
    <t>100,000표의 주인공은 누가 될 것 인가!
각 포지션별 최고의 실력자를 가르는 포지션 평가!
[Produce 101] 1:1 EyecontactㅣKim Min Ji – Verbal Jint ♬You Look Good @ Position Eval.(RAP) EP.07 20160304
[직캠]김민지(케이코닉) - 버벌진트 ♬좋아보여 @포지션 평가(RAP)
-
▶ 지금 ′프로듀스101′ 홈페이지에서 당신의 소녀에게 투표하세요!
당신의 한표가 소녀들의 운명을 결정합니다! 
http://www.mnet.com/produce101
-
국민 걸그룹 육성 프로젝트 [프로듀스101] 
매주 금요일 밤11시</t>
  </si>
  <si>
    <t>서울의소리 백은종기자가 헌정질서를 무시하는 대한 애국당 태극기 모독단에 박근혜 석방 묘수를 알려주는 모습입니다. 
#응징언론서울의소리 #태극기모독단 #나경원달창
☞응징언론 서울의소리 보기 http://amn.kr
☞일시후원 국민은행 794001-04-154041 서울의소리
☞정기후원 https://www.ihappynanum.com/Nanum/B/VMPSQLK1TY
☞ 해외후원 PAYPAL buea12@hanmail.net</t>
  </si>
  <si>
    <t>오늘 하루 종일 비가 내리네요~이런 날에는 역시 지글지글 전 한장 부쳐 먹어야죠? 후다닥 오징어 넣고 맛있게 먹었습니다. 빗소리, 새소리 그리고 부침개 부치는 소리를 영상으로 들어보셔요^^
참 다들 소중한 한표 행사하셨어요?^^ 아직이라면 투표소로 고고싱~
준비하이소!
부추 한 주먹, 오징어 1마리, 당근 약간, 물, 부침가루, 식용유
소스- 양반 1/2개, 풋고추 1개, 고추가루 반숟갈, 설탕 반숟갈, 식초 2숟갈, 간장 4숟갈
​</t>
  </si>
  <si>
    <t>[2회] 노래면 노래 춤이면 춤! M&amp;H 연습생 - ♬24시간이 모자라 
(오서정, 김청하)
▶ 지금 ′프로듀스101′ 홈페이지에서 당신의 소녀에게 투표하세요!
당신의 한표가 소녀들의 운명을 결정합니다! 
http://mnettv.interest.me/produce101
-
국민 걸그룹 육성 프로젝트 [프로듀스101] 
매주 금요일 밤11시
★′프로듀스101′ 설문 EVENT★
′프로듀스101′ 설문조사 참여하고 투썸 아메리카노 교환권 받자! 
아래 ′프로듀스101′ 설문 EVENT 참여하기를 클릭하여 설문조사에 참여하시면 
투썸 아메리카노 교환권을 드립니다! 지금 바로 참여하세요! 
(20분 선정하여 1인 2매 증정)
(설문조사 링크가 안보이시면 여기로 접속하세요! http://me2.do/FgeBYh6v)
당첨자 발표: 2016/2/5 (당첨자 개별 통보)</t>
  </si>
  <si>
    <t>트와이스(TWICE)의 정연이 9일 오전 서울 면목동 중곡초등학교에 마련된 19대 대통령선거 투표소를 방문해 유권자로서의 권리를 행사했습니다. 
http://www.vop.co.kr/A00001157455.html
투표를 마친 정연은 “대한민국 국민으로서 투표권을 행사할 수 있어 기쁘다”며 “여러분도 꼭 투표해 주세요”라고 소감을 전했습니다.
이날 오전 트와이스의 나연과 지효는 서울 청담초등학교에 마련된 투표소를 찾아 투표했습니다.
* 영상을 다운로드 - 재업로드하는 것은 원칙적으로 금지합니다.
'민중의소리'가 찾은 대중문화 현장 채널 Vstar 채널을 구독하세요! 
(Subscribe Channel~ ) goo.gl/3wwPMo
한국의 대표 진보언론 민중의소리 https://www.youtube.com/mediavop</t>
  </si>
  <si>
    <t>육체파 싸움꾼, 정태를 연기하는 #권혁범 배우를 만나보다
"#통 메모리즈"
#카카오페이지, 옥수수에서 절찬 공개 중!</t>
  </si>
  <si>
    <t>100,000표의 주인공은 누가 될 것 인가!
각 포지션별 최고의 실력자를 가르는 포지션 평가!
[직캠]강미나(젤리피쉬)- ♬SAY MY NAME @포지션 평가(DANCE)
-
▶ 지금 ′프로듀스101′ 홈페이지에서 당신의 소녀에게 투표하세요!
당신의 한표가 소녀들의 운명을 결정합니다! 
http://www.mnet.com/produce101
-
국민 걸그룹 육성 프로젝트 [프로듀스101] 
매주 금요일 밤11시</t>
  </si>
  <si>
    <t>Final Jump(마지막 승부), 2회, EP02, 1994/01/04, MBC TV, Republic of Korea
다슬이 동민에게 농구표를 받은 것을 알고 시샘 하는 미주</t>
  </si>
  <si>
    <t>☞응징언론 서울의소리 보기 http://amn.kr
☞정기후원 https://goo.gl/6gwzLg
☞ 해외후원 PAYPAL buea12@hanmail.net
☞ 계좌후원 우체국 010041-02-530488 강경자</t>
  </si>
  <si>
    <t>국외부재자는 2019. 11. 17. ~ 2020. 02. 15.까지 국외부재자 신고서를 제출하여야 하는데요, 홈페이지를 통해 쉽게 신고하실 수 있습니다.</t>
  </si>
  <si>
    <t>[뉴스1번지] 바른미래당 패스트트랙 '여진'…지상욱 의원에게 듣다
[출연 : 바른미래당 지상욱 의원]
패스트트랙 지정은 마무리됐지만 바른미래당의 진짜 당내 갈등은 이제부터가 고비 입니다.
통합을 강조하는 지도부와 지도부 사퇴를 주장하는 당내 목소리가 극을 달리고 있는데요.  
어제 바른미래당 김관영 원내대표의 입장에 이어 오늘은 지도부 사퇴를 주장하는 지상욱 의원에게 직접 들어봅니다. 
[질문 1] 패스트트랙 후폭풍으로 바른미래당의 내홍이 걷잡을 수 없이 커진 상황입니다. 당에게 그리고 지상욱 의원에게 패스트트랙이란 무엇인지부터 듣고 시작해볼까요?
[질문 2] 패스트트랙 논의 과정에서부터 지상욱 의원 계속해서 반대목소리를 내오셨는데요. 가장 큰 이유는 뭡니까?
[질문 2-1] 선거제에 대해 반대하는 이유에 대해서는 헷갈리는 부분이요. 사실 연동형 비례대표제는 어쨌든 소수정당에 더 유리한 상황아닙니까?
[질문 3] 특히 패스트트랙 협상안에 대한 당론 추인이 시도되는 과정에서 커졌는데요. 이 부분에 대해서 어제 김관영 원내대표는요.  "12대 11. 단 한표차라도 가결되었기 때문에 이것을 실천해야 할 책임이 있었다"고 해명하는데요? 
[질문 4] 갈등이 폭발한 부분은요. 오신환-권은희 의원에 대한 사보임입니다. 이 부분 역시 김관영 원내대표는요. "상처를 드린점은 사과한다"면서도 "사보임 하지 않겠다는 약속을 한적이 없다, 그런 요구에 답을 즉답을 피했다" 이렇게 이야기하거든요?
[질문 5] 사보임이 누구의 권한이냐, 정당성을 놓고는 공방이 여야간에도 공방이 계속되고 있습니다. 김관영 원내대표도 그렇고 합의안에 동의한 여야4당은 사보임이 원내대표의 고유권한이라고 지적하는데요?
[질문 6] 당내 갈등 속에서도 김 원내대표가 권은희 의원의 공수처법안을 별도 발의하는 카드로 패스트트랙 지정 완료에 결정적 역할을 했습니다. 이 과정에서 바른미래당의 존재감을 확실히 부각시켰다는 평가도 나오는데 이 부분은 어떻게 보십니까?
[질문 7] 때문에 지도부 사퇴를 요구하는 당내 목소리보다는 일단 당권 수성에 더 유리해졌다는 평가가 나오거든요?
[질문 8] 손학규 대표는 물론이고요. 김관영 원내대표 역시 "사퇴는 없다"고 확실히 선을 그은 상황입니다. 앞으로 어떻게 대처해 나가실 건가요?
[질문 9] 손학규 대표는 당내 새로운 움직임에 대해 "자신들의 정치적 이익을 위해 당을 한쪽으로 몰고 가려는 일부 세력의 책동에 대해 강력히 경고한다"고 밝혔는데요. 하실 말씀 많으실 것 같습니다? 
[질문 10] 패스트트랙 정국을 거치면서 유승민-안철수 전 공동창업주의 등판론이 더 커지고 있는데요. 앞으로 지도부 사퇴 관철 된다면 이후의 새 인물은 누가 되어야 한다고 보십니까?
연합뉴스TV 기사문의 및 제보 : 카톡/라인 jebo23
▣ 연합뉴스TV 유튜브 채널 구독
https://goo.gl/VuCJMi
▣ 대한민국 뉴스의 시작 연합뉴스TV / Yonhap News TV
http://www.yonhapnewstv.co.kr/</t>
  </si>
  <si>
    <t>100,000표의 주인공은 누가 될 것 인가!
각 포지션별 최고의 실력자를 가르는 포지션 평가!
[Produce 101] 1:1 EyecontactㅣKang Kyung Won - BIGBANG ♬MONSTER @ Position Eval.(VOCAL) EP.07 20160304
[직캠]강경원(플레디스) - 빅뱅 ♬MONSTER @포지션 평가(VOCAL)
-
▶ 지금 ′프로듀스101′ 홈페이지에서 당신의 소녀에게 투표하세요!
당신의 한표가 소녀들의 운명을 결정합니다! 
http://www.mnet.com/produce101
-
국민 걸그룹 육성 프로젝트 [프로듀스101] 
매주 금요일 밤11시</t>
  </si>
  <si>
    <t>송송 커플'은 진짜 애국 커플?
[앵커]
폭발적인 인기를 얻고 있는 드라마 '태양의 후예' 두 주인공인 송중기, 송혜교씨. 
작품 속에서 투철한 애국 정신과 인류애를 보여주는 두 배우가 현실에서도 개념있는 행동으로 박수를 받고 있습니다. 
박현우 기자가 소개합니다.
[기자]
지진 피해 현장에서 의료진을 이끌고 갱단의 위협에도 아이들을 구하러 나섰던 의사 강모연. 
드라마 속에서 '보편적 인류애'를 보여줬던 송혜교가 현실에서도 칭찬받고 있습니다. 
일본 미쓰비시 자동차의 중국 모델 제의를 거절한 게 뒤늦게 알려졌기 때문.
송혜교가 "일제강점기 강제노역으로 소송 중인 전범기업"이라는 이유로 거절했다는 사실이 전해지며 지금까지 해온 그의 선행 역시 새삼 주목받고 있습니다.
송혜교는 미국 독립운동 유적지와 중국 하얼빈 안중근기념관 등 각국 박물관에 비치할 한글안내서 제작을 후원하고, 독립기념관 시각장애인용 점자 안내서 발간 후원, 청소년을 위한 영화 티켓 기부 등을 해왔습니다.
[송중기 / 드라마 '태양의 후예' 중에서] "아이와 노인과 미인은 보호해야 한다는 믿음, 길거리에서 담배피는 고딩들을 보면 무섭기는 하지만 한소리 할 수 있는 용기, 관자놀이에 총구가 들아와도 아닌건 아닌 상식…내가 생각하는 애국심은 그런 겁니다."
극중 투철한 애국심으로 무장된 특전사 대위 역의 송중기도 실제 나라를 위한 행동에 나섰습니다. 
한국 관광 홍보대사로 위촉된 후 곧바로 활동에 들어간 것.
한식문화관 개관식에 함께 자리한 박근혜 대통령은 송중기를 향해 '청년 애국자'라고 추켜세웠습니다.
두 배우의 개념있는 행동에 누리꾼들은 진짜 '애국 커플'이라며 큰 박수를 보내고 있습니다.
연합뉴스TV 박현우입니다.
연합뉴스TV : 02-398-4409(제보) 4441(기사문의), 카톡/라인 jebo23
(끝)</t>
  </si>
  <si>
    <t>100,000표의 주인공은 누가 될 것 인가!
각 포지션별 최고의 실력자를 가르는 포지션 평가!
[직캠]안예슬(MAJETSY) - EXO ♬CALL ME BABY @포지션 평가(VOCAL)
-
▶ 지금 ′프로듀스101′ 홈페이지에서 당신의 소녀에게 투표하세요!
당신의 한표가 소녀들의 운명을 결정합니다! 
http://www.mnet.com/produce101
-
국민 걸그룹 육성 프로젝트 [프로듀스101] 
매주 금요일 밤11시</t>
  </si>
  <si>
    <t>[8회] 언프리티랩스타로 영어 마스터?! 제시 도플갱어는 누구?!
-
▶ 지금 ′프로듀스101′ 홈페이지에서 당신의 소녀에게 투표하세요!
당신의 한표가 소녀들의 운명을 결정합니다! 
http://www.mnet.com/produce101
- 
국민 걸그룹 육성 프로젝트 [프로듀스101] 
매주 금요일 밤11시</t>
  </si>
  <si>
    <t>[앵커]
이번 전국 동시 지방선거에서 '드루킹 댓글 조작 사건' 등으로 가장 관심이 쏠렸던 곳이 바로 경남입니다.
경남도지사 선거에는 더불어민주당 김경수 후보가 승리했습니다.
경남 제1 도시인 창원 시장 선거도 같은 당 허성무 후보가 당선되면서 지역 정치 지형도 변할 것으로 보입니다.
오태인 기자입니다.
[기자]
그동안 보수 정당이 우위를 보였던 경남에서도 더불어민주당의 바람은 거셌습니다.
이 바람에 힘입어 더불어민주당 김경수 후보가 두 번의 도전 끝에 자유한국당 김태호 후보를 누르고 당선됐습니다.
지난 2012년 김해을 국회의원 선거에서 김태호 후보에게 패한 김경수 후보.
6년 만에 경남도지사 자리를 두고 벌인 재대결에서 자유한국당 김태호 후보를 이긴 겁니다.
6번의 선거에서 모두 승리해 '선거의 달인'이라고 불리던 김태호 후보와 접전 끝에 당선이 확정되자 선거사무소에는 환호가 터졌습니다.
김경수 당선인은 조선산업과 기계산업의 불황으로 침체를 겪는 경남 경제를 살릴 것을 다짐했습니다.
[김경수 / 경남도지사 당선인 : 실용과 변화 참여와 소통이라는 도정 방침 운영 원칙을 세워서 경남 도정을 준비 단계부터 경제와 민생 살리기에 집중할 수 있도록….]
창원 시장 선거에서도 더불어민주당 허성무 후보가 3전 4기 끝에 당선됐습니다.
자유한국당 조진래 후보와 현직 시장인 무소속 안상수 후보가 보수표를 나누면서 더불어민주당의 바람을 막지 못했습니다.
허 후보는 문재인 대통령과 김경수 경남도지사 당선인과 함께 창원을 변화시키겠다고 당선 소감을 밝혔습니다.
[허성무 / 창원시장 당선인 : 세 사람은 환상적인 조합입니다. 같이 힘을 합친다면 창원을 바꾸고 경남을 바꾸고 대한민국을 바꾸는 데 큰 힘이 될 것이라고 확신합니다.]
'드루킹 댓글 조작 사건'을 딛고 경남도지사에 당선된 더불어민주당 김경수 당선인과
광역시 급인 창원에서 보수 후보들을 따돌린 같은 당의 허성무 당선인.
보수 강세를 보이던 경남에서 더불어민주당 바람이 불면서 지역 정치 지형도 변할 것으로 보입니다.
YTN 오태인[otaein@ytn.co.kr]입니다.
▶ 기사 원문 : http://www.ytn.co.kr/_ln/0115_201806140604028725
▶ 제보 안내 : http://goo.gl/gEvsAL, 모바일앱, 8585@ytn.co.kr, #2424
▣ YTN 유튜브 채널 구독 : http://goo.gl/Ytb5SZ
[ 한국 뉴스 채널 와이티엔 / Korea News Channel YTN ]</t>
  </si>
  <si>
    <t>100,000표의 주인공은 누가 될 것 인가!
각 포지션별 최고의 실력자를 가르는 포지션 평가!
[직캠]이진희(케이코닉) - 빅뱅 ♬MONSTER @포지션 평가(VOCAL)
-
▶ 지금 ′프로듀스101′ 홈페이지에서 당신의 소녀에게 투표하세요!
당신의 한표가 소녀들의 운명을 결정합니다! 
http://www.mnet.com/produce101
-
국민 걸그룹 육성 프로젝트 [프로듀스101] 
매주 금요일 밤11시</t>
  </si>
  <si>
    <t>통통영상 : http://www.yonhapnews.co.kr/tongtongtv/index.html
걸그룹 씨스타 다솜이 5·9 대통령 선거를 앞두고 5일 오전 서울 청담동 주민센터를 찾아 사전투표에 참여했다. 
사전투표는 선거 당일 투표에 참여할 수 없는 유권자가 전국에 설치된 투표소에서 미리 투표할 수 있는 제도로, 2013년 4월 재보궐 선거 때 처음 도입됐다.
사전투표 시간은 4일과 5일 오전 6시부터 오후 6시까지다. 전국 읍·면·동에 1개씩 3천507개의 사전투표소가 마련됐다.
또 유권자들이 많이 오가는 서울역, 용산역, 인천국제공항 등에도 사전투표소가 설치됐다.
사전투표는 별도 신고 없이 신분증만 있으면 전국 어느 투표소에서나 할 수 있다.</t>
  </si>
  <si>
    <t>100,000표의 주인공은 누가 될 것 인가!
각 포지션별 최고의 실력자를 가르는 포지션 평가!
[Produce 101] 1:1 EyecontactㅣKim Se Jeong – Zion.T ♬Yanghwa Bridge @ Position Eval.(VOCAL) EP.07 20160304
[직캠]김세정(젤리피쉬) - Zion.T ♬양화대교 @포지션 평가(VOCAL)
-
▶ 지금 ′프로듀스101′ 홈페이지에서 당신의 소녀에게 투표하세요!
당신의 한표가 소녀들의 운명을 결정합니다! 
http://www.mnet.com/produce101
-
국민 걸그룹 육성 프로젝트 [프로듀스101] 
매주 금요일 밤11시</t>
  </si>
  <si>
    <t>[앵커]
경찰이 더불어민주당 김경수 전 의원의 통신 영장을 발부받아 댓글조작 주범인 '드루킹' 김동원 씨와의 관계 확인에 나섰습니다.
이철성 경찰청장은 드루킹 수사의 첫 단추가 잘못 끼워진 걸 인정한다며 사과했습니다.
전준형 기자가 보도합니다.
[기자]
경찰 드루킹 수사팀은 최근 더불어민주당 김경수 전 의원의 1년 치 통화 내역에 대해 압수수색 영장을 발부받았습니다.
지난해 5월부터 최근까지 댓글 조작 주범인 드루킹 김동원 씨와 언제, 얼마나 자주 통화했는지 확인에 나선 겁니다.
지난달 검찰에서 통신·계좌 영장을 기각당했던 경찰은 한 달 만에 김 전 의원의 연루 여부를 밝힐 기초적인 물증을 확보할 수 있게 됐습니다.
다만, 드루킹 일당과의 금전 거래를 살피기 위한 계좌 압수수색 영장은 이번에도 법원에서 기각됐습니다.
경찰이 청와대 핵심 관계자의 연루 의혹을 진작 파악했지만, 이철성 경찰청장에게는 전혀 보고되지 않은 정황도 드러났습니다.
드루킹 김 씨가 이미 한 달 전 경찰 조사에서 송인배 청와대 비서관을 거론하며, 직접 자신에게 김경수 전 의원을 소개했다고 진술한 사실이 확인된 겁니다.
이 청장은 송 비서관에 대한 소환 필요성을 언급하면서도, 추가로 연루된 여권 핵심이나 청와대 참모는 없다고 선을 그었습니다.
[이용호 / 무소속 의원 : 김경수 전 의원, 송인배 비서관 외에 이 건과 관련해, 드루킹과 관련해서 연관된, 혹은 진술된 여권 핵심 관계자나 청와대 참모는 없습니까?]
[이철성 / 경찰청장 : 없는 것으로 확인했습니다. (송인배 청와대 비서관의) 진술은 받으리라고 생각합니다.]
국회에서 집중 질타를 받은 이 청장은 경찰 책임자로서 아쉬운 부분이 있다며, 특검까지 수사를 잘 마무리하겠다고 말했습니다.
부실 수사라는 질책에는 수사의 첫 단추가 잘못 끼워졌다며 고개를 숙였습니다.
[이철성 / 경찰청장 : 맨 처음 시작하는 단계에서 첫 단추가 잘못 끼워진 부분을 인정하고 여러분들의 질책을 겸허히 받아들입니다. 다만, 경찰이 이 부분에 대해서 한 점 의혹이 없도록 철저히 수사하겠다는 말씀을 드립니다.]
경찰 수장이 직접 드루킹 수사 의지를 표명했지만 특검 수사가 시작되기 전까지 경찰이 얼마나 실체적 진실에 다가설 수 있을지는 의문입니다.
YTN 전준형입니다.
▶ 기사 원문 : http://www.ytn.co.kr/_ln/0103_201805260018272030
▶ 제보 안내 : http://goo.gl/gEvsAL, 모바일앱, 8585@ytn.co.kr, #2424
▣ YTN 유튜브 채널 구독 : http://goo.gl/Ytb5SZ
[ 한국 뉴스 채널 와이티엔 / Korea News Channel YTN ]</t>
  </si>
  <si>
    <t>■ 오윤성, 순천향대 경찰행정학과 교수 / 최영일, 시사평론가
[앵커]
종합가구업체 한샘의 사내 성폭행 사건 논란. 일파만파로 커지고 있습니다. 들으신 것처럼 한샘 측은 공식적으로 사과했지만 온라인 상을 중심으로 해서 지금 비난 여론이 확산하고 있는데요.
오윤성 순천향대 경찰행정학과 교수님, 최영일 시사평론가 모시고 한번 들어보도록 하겠습니다. 어서 오십시오. 먼저 교수님한테 질문을 드리겠습니다.
이 사건을 저희가 보도를 하기는 하지만 지금까지 아주 세밀하게 보도하지는 않았습니다. 그래서 사건 개요를 아시는 분이 있고 모르시는 분들이 있는데 이게 어떻게 해서 발단됐는지 일단 사건 개요를 설명을 해 주시죠.
[인터뷰]
지난 10월 29일 한샘에 있는 여성 직원이 SNS에 어떤 글을 올렸습니다.
[앵커]
글이 발단이 됐군요?
[인터뷰]
그렇습니다. 그 글의 내용이 교육담당자인 회사 직원에게 성폭행을 당했다 그런 내용이었었고요. 그래서 자기는 저쪽에 보시는 바와 마찬가지로 강간, 도와달라.
이런 여러 가지 얘기를 써서 이것이 상당히 커다란 문제가 되고 있는 그런 상황이었죠.
[앵커]
지금 보고 있는 게 그때 SNS에 올린 글을 말하는 거죠.
[인터뷰]
그런데 사실 이 사건은 이번에 발생된 것이 아니라 지난 1월에 발생이 돼서 지금으로부터 약 10개월 전에 발생된 그런 사건인데요.
경찰에서는 이 사건에 대해서 수사를 했지만 그 수사 결과 이것은 어떤 성폭행의 혐의가 없다라고 해서 불기소 의견으로 송치를 했고 검찰 역시 불기소처분을 했습니다.
그런 상황이기 때문에 지금 현재 이 가해자와 피해자에 있어서의 여러 가지 진실공방이 지금 크게 대두가 되고 있고요.
또 이번에 한샘에서도 이 SNS 글에 대해서 공식적인 사과를 했다라고 하는 얘기죠. 그래서 이것이 과연 어떤 것이 진실이냐 아니냐라고 하는 것을 떠나서 지금 신입 여직원에 대해서 직장에서의 여러 가지 성추행, 성폭행 이런 논란과 함께 커다란 사회적 화두로 대두되고 있는 그런 사건입니다.
[앵커]
개요를 말씀해 주셨는데 말씀하신 대로 지금 경찰에서 일단 불기소하기로 한 사건인데 당사자 A 씨가 만약에 여성이라면 남성이 여기 보니까 3명이 지금 등장을 하는데요.
여기에서 성폭행 가해자 또 지금 할 말이 있다면서 글을 올려서 결백을 호소했다고 하죠?
[인터뷰]
그러니... (중략)
▶ 기사 원문 : http://www.ytn.co.kr/_ln/0103_201711041624591020
▶ 제보 안내 : http://goo.gl/gEvsAL, 모바일앱, 8585@ytn.co.kr, #2424
▣ YTN 유튜브 채널 구독 : http://goo.gl/Ytb5SZ
[ 한국 뉴스 채널 와이티엔 / Korea News Channel YTN ]</t>
  </si>
  <si>
    <t>쉐어하우스 직원들이 어떠한 재난 상황에서도 살아남을 수 있게 훈련시키기(?) 위한 오늘의 코너!
쉐하 직원들은 주어진 재난 상황에서 어떤 물품을 선택했을까요?
1. 지진
지진이라는 상황에서 과연 어떤 물건을 골랐을까요?
1) 라디오
대규모의 재난이 발생하면 제일 먼저 파괴 되는 시설들 중 하나가 방송국이나 전파탑 같은 통신설비라고 하죠!
따라서 특정 주파수만 찾으면 외부 소식을 들을 수 있는 라디오는 구호현황등을 알기 위해서라도 필수템!
2) 호루라기
만약 부서진 건물더미 아래 갖히기라도 했다면 소리쳐 부르는 것만으로는 구조팀을 부르기 어렵겠죠. 목도 금방 쉴테구요.
이럴 때를 대비해 호루라기를 준비해주는 센스!
참고로 구조요청신호는 짧게 6번, 1분 간격으로 반복해주면 되고, 구조응답신호는 길게 3번 1분 간격으로 반복해주면 된다는 거 기억해주세요 (찡긋)
3) 압박붕대
재난 상황에서는 크고 작은 부상을 당할 위험이 크죠.
지혈부터 고정까지 어떤 부상에서도 활용이 가능한 압박붕대도 하나 챙겨두면 좋을 거 같아요.
4) 조명
어두운 공간에서 나의 존재를 알리기 위해선 빛나는 게 있어야 하겠죠.
강력한 손전등이 있으면 더할나위 없이 좋겟지만 부피를 너무 많이 차지해 휴대가 어렵다면, 휴대성이 좋은 조명봉을 챙기는 것도 좋은 방법일 것 같아요.
게다가 먼 거리까지 빛을 전달하도록 도와주는 조명갓도 함께라면 Perfect!
2. 야근
건물이 무너지고 땅이 갈라지는 것 만이 재난이라고 생각했다면 오산!
늘 우리 일상에서 발생하는 재난도 있죠, 바로 야근! (엉엉)
쉐어하우스 직원들은 야근이라는 재난을 어떤 물품들로 이겨내려고 했을까요?
1) 라면
야근엔 역시 라면이죠! 출출한 뱃속을 따듯하게 품어줄 라면에 한표!
2) SOS 응급구호 깃발
바깥의 사람들에게 내가 야근이라는 재난을 겪고 있다는 걸 알리고 싶다면...!
건물 10층높이의 길이를 가진 SOS 응급구호 깃발을 사용해 보는 건 어떨까요?
깃발 끝에 있는 고리로는 어딘가에 고정도 가능하답니다.
3) 미스트
건조한 사무실, 갈증으로 시들어가는 내 피부에 수분공급을 위해서라면 미스트는 필수!
4) 목베개
장시간 컴퓨터를 보고 있으면 저절로 목이 뻐근해지곤 하죠.
과로한 목을 달래줄 목배게도 하나 챙겨두면 좋지 않을까요?
3. 조난
마지막 재난 상황, 조난!
세상과 떨어져 홀로 고립된 조난 상황에선 어떤 물품이 가장 필요할까요?
1) 보온포
조난시 가장 중요한게 체온 유지와 탈수 예방이라고 하죠.
한 손에 들어오는 작은 크기지만 다 펼치면 성인 한 명이 넉넉하게 덮을 수 있는 큰 크기의 보온포가 뿅!
2) 펜과 노트
조난이 길어지면 정신적인 고통도 커지죠. 이럴 때 정신을 다잡기 위해선 글로 나의 현 상황을 적어보고 해결책을 모색하는 것이 필요해요.
이런 의미에선 펜과 노트가 있으면 좋겠죠. 어딘가에 SOS사인을 적은 쪽지를 보낼 수도 있구요.
3) 비상식량 (통조림)
먹는 것, 당연히 빼놓을 수 없겠죠!
유통기한도 길고 보관이 용이한 통조림을 비상식량으로 챙겨놓는 게 좋아요.
재난상황에서 당신을 구해줄 재난대비키트에 대해 더 알아보고 싶다면? 재난대비키트 Life A Clock 보러가기 ☞ https://goo.gl/cAy84J
→ 더 자세한 정보는 :  http://sharehows.com/prepare-for-unexpected-diaster ‎
→ 쉐어하우스의 영상에 자막을 추가해 주세요^^ 
http://www.youtube.com/timedtext_cs_panel?c=UCXXBlFfsU0KpJQFdiZygqXA&amp;tab=2
▶쉐어하우스는?
무릎을 탁! 치는 기발한 노하우에서 부터 깔깔깔~ 웃음이 넘치는 폭소 노하우까지 모두 만날 수 있습니다.
→ 구독하기 : http://goo.gl/1JdT0f
▶다양한 쉐어하우스 채널
→ 모바일 앱 : https://goo.gl/puhzwW
→ 홈페이지 : https://goo.gl/808Qb8
→ 페이스북 : https://goo.gl/S0iHax</t>
  </si>
  <si>
    <t>100,000표의 주인공은 누가 될 것 인가!
각 포지션별 최고의 실력자를 가르는 포지션 평가!
[Produce 101] 1:1 EyecontactㅣYoon Chae Kyung – Zion.T ♬Yanghwa Bridge @ Position Eval.(VOCAL) EP.07 20160304
[직캠]윤채경(DSP) - Zion.T ♬양화대교 @포지션 평가(VOCAL)
-
▶ 지금 ′프로듀스101′ 홈페이지에서 당신의 소녀에게 투표하세요!
당신의 한표가 소녀들의 운명을 결정합니다! 
http://www.mnet.com/produce101
-
국민 걸그룹 육성 프로젝트 [프로듀스101] 
매주 금요일 밤11시</t>
  </si>
  <si>
    <t>Super Channel All TV-The Spirit of Korea
National television network playing the best programs from SBS, MBC and KBS.
Get your fix of the hottest Korean TV and K-Pop stars and stay connected with the Korean community across Canada.
Available on:
Rogers Cable 827 &amp; 828
Shaw Cable 511
TelusTV 2911
www.alltv.ca
www.facebook.com/alltv
www.twitter.com/alltv_canada
Super 채널 얼TV는 캐나다 한인 언론사를 선도하는 최초이자 유일한 한국어 TV 방송국입니다. BC주에서 퀘백주까지 캐나다 전 지역에 우리말 방송을 제공하는 얼TV는 캐나다 최초로 하루 24시간 디지털 방송을 실현했습니다.
Super 채널 얼TV는 지난 40여년간 한인 사회와 미디어환경 개선에 앞장 서 왔습니다. 한인사회 발전을 최우선 목표로 우리말 연극 단체와 한글 학교를 설립했으며, 라디오방송에 이어 텔레비전 방송을 개국했습니다. 지금도 얼TV 방송인들은 투철한 사명감으로 한인 사회에 기여하기 위해 최선의 노력을 다하고 있습니다.</t>
  </si>
  <si>
    <t>NBA.COM 에서 발표한 이번 2019 신인들을 대상으로 한 설문조사 발표
19-20 신인왕은? 커리어를 가장 빛낼 신인은? 그리고....
가장 존경하는 현역선수투표!
르브론은 있고, 커리는 없었다? 
그래도 부커가 있는데.....커리가 없는건 쫌....</t>
  </si>
  <si>
    <t>■ 백성문 / 변호사, 최영일 / 시사평론가
[앵커]
대담 시간인데요. 매주 월요일마다 오시는 분들이죠. 최영일 시사평론가, 백성문 변호사. 오늘도 오셨는데요.
두 분과 함께 특검 수사의 정점이죠. 김경수 지사 소환 조사 등 주요 이슈 세 가지에 대해서 대담을 해보도록 하겠습니다. 두 분 어서 오십시오.
[인터뷰]
안녕하세요.
[앵커]
김경수 지사가 피의자 신분으로 오늘 소환된 것을 두고 조금 전에 저희가 국회 취재기자도 연결해 봤었는데 여야 정치권에서는 서로 다른 얘기가 나와요. 그렇지만 특검이 이미 결정될 때 이미 김경수 지사에 대한 소환은 사실상 결정이 돼 있었던 것 아닙니까?
[인터뷰]
저는 그거를 선후를 반대로 보는 게 김경수 지사가 연루된 게 확인됐기 때문에 특검으로 간 겁니다. 그렇지 않고 드루킹에 대해서도 의혹은 없었죠. 처음에 경찰이 수사를 좀 미온적으로 하는 것 아니냐. 드루킹은 도대체 어느 쪽 편이었던 거냐.
처음에는 문재인 정부에 반대하는 글을 단 것 때문에 민주당이 고발한 걸로 시작이 됐단 말이에요. 그러다가 나중에 내용이 나온 게 엉뚱하게 김경수 현재는 지사가 됐고요. 이 사건이 진행될 때는 지방선거 전이었습니다.
김경수 의원 시절이었죠. 그런 상황이다 보니까 이건 뭔가 정권과 연결된 것 아니냐. 야당들이 주로 주장을 하면서 특검으로 흐르게 된 거죠. 우리가 참 안타까운 일이 두 주 전에 있었습니다마는 고 노회찬 의원 같은 경우에도 특검에는 반대한 것으로 전해지지 않았습니까?
이런 상황에서 김경수 지사의 소환을 빼놓고는 허익범 특검의 명분은 존재하지 않는다. 그래서 아까 말씀하신 대로 앵커께서는 이게 이미 예정된 수순 아니었던 거냐, 그것도 맞고요. 또 역으로 특검까지 발효되게 된 것은 어디까지나 김경수 당시 의원의 연루가 확인되면서부터 급물살을 탔기 때문에 이것을 빼고는 설명할 수 없는 게 허익범 특검의 역할이겠죠.
[앵커]
어찌됐든 그동안 특검이 관련해서 수사를 진행을 해왔고 여러 가지 나름대로 증거자료, 방증 자료들을 많이 찾았을 거 아닙니까? 오늘 어떤 걸 들이대면서 할까요?
[인터뷰]
사실 아시겠지만 5월달에 한 번 김경수 지사가 참고인으로 한 번 소환이 됐었죠. 그런데 그 이후에 유의미한 증거가 나오지 않았으면 오늘처럼 피의자로 전환돼서 조사를 받기는 불가능했었을 거예요. 그런데 피의자 신분으로 전환이 된 게 가장 결정적인 이유는 드루킹이 임의제출했던 USB의 내용입니다.
사실 지금까지는 주장만 있었어요, 드루킹의 주장만 있었고 드루킹 측의 주장만 있었고 김경수 지사는 아니다라고 했었는데.
[앵커]
편지도 있었죠?
[인터뷰]
그런데 USB에서는 유의미한 내용들이 나왔던 게 지금 받고 있는 혐의가 2016년, 날짜도 변경됐습니다. 11월 8일에 킹크랩이라는 이 댓글조작 프로그램과 관련해서 김경수 지사가 거기에 참석을 했다까지는 일단 확인이 됐어요.
참석이라기보다는 그 장소에 있었다까지는 확인이 됐고. 그다음 단계에서 폴더 내용을 보면 킹크랩 활동 경과 보고 이런 내용의 폴더도 있고요. 바둑이라는 이름의 폴더가 있습니다.
바둑이가 경공모에서 김경수 지사를 불렀던 닉네임이라고 하는데 그 내용을 보면 네이버나 다음에 무언가 댓글조작을 했다라는 내용이 들어있고 결론적으로 이게 보고가 됐느냐, 김 지사에게.
또 김경수 지사가 이 내용을 묵인 혹은 지시를 했느냐인데 지금 특검 입장에서는 이렇게 폴더의 내용까지 있는 걸 보면 최소한 보고 내지 묵인은 있었을 것이다라고 보는 것이고 이게 김경수 지... (중략)
▶ 기사 원문 : http://www.ytn.co.kr/_ln/0103_201808061425511415
▶ 제보 안내 : http://goo.gl/gEvsAL, 모바일앱, 8585@ytn.co.kr, #2424
▣ YTN 유튜브 채널 구독 : http://goo.gl/Ytb5SZ
[ 한국 뉴스 채널 와이티엔 / Korea News Channel YTN ]</t>
  </si>
  <si>
    <t>통통TV : http://www.yonhapnews.co.kr/tongtongtv/index.html
트와이스의 새 앨범 'SIGNAL'이 드디어 베일을 벗는다.
트와이스는 15일 오후 6시 미니 4집 'SIGNAL'을 발표하고, 동명 타이틀곡으로 컴백한다. 이에 JYP엔터테인먼트(이하 JYP)는 15일 0시 자사 공식 홈페이지 및 SNS를 통해 새 앨범의 온라인 커버 이미지를 공개해 컴백 열기를 더했다.
JYP 박진영 프로듀서가 작사와 작곡을 맡은 'SIGNAL'은 트와이스가 데뷔 후 처음으로 박진영의 곡을 타이틀곡으로 내세워 컴백하는 것으로 더욱 화제를 모으고 있다. 강렬한 808 Bass의 힙합 리듬에 리드미컬한 전자 악기들을 배치한 곡으로 트와이스가 지닌 밝고 건강한 에너지와 박진영 특유의 그루브 넘치는 사운드 전개 능력이 절묘한 만남을 이뤘다.
트와이스는 이번 신보에 다채로운 매력 포인트를 담았다. 지난 1일부터 2주간 티징 콘텐츠를 통해 멤버 각자의 신비로운 능력, 스쿨룩과 레트로룩의 비주얼, 외계인이 등장하는 뮤직비디오 등 판타지 요소를 귀엽고 사랑스럽게 해석했다.
뿐만 아니라 멤버들은 양 손을 머리에 얹고 신호를 보내는 듯한 포인트 안무를 살짝 공개하며 퍼포먼스에 대한 기대감을 고조시켰다.
새 앨범에는 'SIGNAL'을 비롯해 멤버 지효와 채영이 공동 작사를 통해 작사가로 데뷔한 'Eye Eye Eyes', 레게 팝과 트렌디 사운드의 믹스쳐를 시도한 '하루에 세 번', JYP 선배인 핫펠트(HA:TFELT) 예은이 작사를 맡은 'ONLY 너', 'JELLY JELLY'에 참여했던 조울 작곡가와 다시 한번 호흡을 맞춘 'HOLD ME TIGHT', 'LIKE A FOOL'과 'ONE IN A MILLION'을 잇는 발라드 넘버 'SOMEONE LIKE ME'까지 총 6곡이 수록됐다.
15일 오후 6시 새 앨범 'SIGNAL'과 동명 타이틀곡 및 뮤직비디오를 동시 발표한 뒤 트와이스는 또한 컴백을 기념해 오는 6월 17~18일 양일간 서울 잠실 실내체육관에서 앙코르 콘서트 'SIGNAL ENCORE TWICELAND'를 열고 팬들과 만난다.
데뷔 1년 반 여 만에 4곡을 연속 히트시키며 대세 걸그룹이 된 트와이스가 'SIGNAL'로 5연속 히트 행진을 이어갈지 가요계의 관심이 집중되고 있다.
※연합뉴스(Yonhap News Agency) 통통영상은 K-POP, 영화, 드라마 등 한류 영상을 중심으로 품격있는 대중문화 채널을 지향합니다. [영상 제공 : JYP엔터테인먼트]</t>
  </si>
  <si>
    <t>8월 14일 광화문에서 열린 자주통일대회에서
청소년 통일선봉대가 동요와 만화 주제가를 재치있게 바꿔 불렀습니다.
노래 감상 해 보실까요?
후원안내
※ 우리은행 1005-501-779765 / 예금주 : 주식회사 주권방송
※ 해외후원 Paypal 계정 : the615tv@gmail.com
/ 간편후원(클릭) :  https://www.paypal.me/615tv</t>
  </si>
  <si>
    <t>촬영 이치열 기자</t>
  </si>
  <si>
    <t>2018 전국동시지방선거 경남도지사 후보자 토론회 I 
김경수 후보(더불어민주당) 
김태호 후보(자유한국당) 
김유근(바른미래당) 
180607
더 많은 내용은 MBC경남 홈페이지를 이용해주세요^^
MBC경남 : http://www.mbcgn.kr
트위터     : https://twitter.com/WithMBCgn
페이스북  : http://facebook.com/withmbcgn</t>
  </si>
  <si>
    <t>앵커 멘트
생활현장 순서입니다.
 저 학교 다닐 때, 가방이 꽤 무거워서 힘들었던 기억이 나는데요.
 지금도 이 무거운 가방, 여전하다고 하죠.
네, 가방 때문에 우리 아이들 자세가 나빠지고, 결국 척추까지 변형될 수 있는데요.
가방 무게를 왜 줄여줘야 하는지, 유지향 기자가 실험을 통해 설명해드립니다.
 리포트
 서울의 한 초등학교 하굣길.
 초등학생 10여 명의 가방 무게를 직접 재봤습니다.
 3.5kg에서 최고 5kg까지. 평균 4kg이 넘었습니다.
 녹취 "(여기 안에 뭐가 들어있는지 설명해줄래요?) 알림장하고 영어학원 책, 또 영어학원 책..."
 인터뷰 권건우(초등학교 6학년) : "학원을 좀 많이 다니고 그러다보니까 학원 책들로 더 무거워지고. 할 수 없이 갖고 다니죠. 왜냐면 숙제가 많아지고..."
 '전신 자세 균형 측정기'를 이용해 32kg 나가는 어린이가 맨몸일 때와 5kg짜리 가방을 멨을 때 자세를 비교해봤습니다.
 가방을 메지 않았을 때는 머리부분이 신체 중심선에서  5cm 정도만 앞으로 나왔는데, 가방을 메니 머리가 중심선에서 12cm 멀어져 훨씬 더 앞쪽으로 쏠렸습니다.
 인터뷰 장윤민(초등학교 4학년) : "가방이 무거워서 가방 때문에 몸이 뒤로 쏠리니까 자세 딱 맞출려고 머리가 앞으로 가게 되요."
 무거운 가방을 멨을 때 발뒤꿈치 붉은색 면적이 더 넓어졌습니다.
 몸이 뒤로 쏠리면서 뒤꿈치에 압력이 더 가해진 겁니다.
 이렇게 목을 앞으로 빼는 구부정한 자세가 오래 지속되면 경추와 척추에 무리를 줄 수 밖에 없습니다.
 가방의 무게를 줄여야 한다는 얘깁니다.
 인터뷰 김태원(바로선 병원 원장) : "(책 가방 무게는) 자기 체중의 10%를 넘지 않도록 하는게 좋겠고, 가벼우면 가벼울수록 좋겠습니다. (보조가방을) 양쪽 팔로 나눠서 든다거나..."
 손으로 드는 보조가방을 활용해 메는 책가방의 무게를 줄이고 어깨 끈 길이를 짧게 해 가방이 골반 위에 있어야 척추 부담을 줄일 수 있습니다.
 척추가 휘는 측만증으로 병원 치료를 받은 환자의 46%가 10대, 가방 무게만 줄여도 어린이 척추 건강에 큰 도움이 됩니다.
 KBS 뉴스 유지향입니다.</t>
  </si>
  <si>
    <t>드루이드는 여전히 강할것 같고....
이번엔 혹시 말리 주술사가 뜬다??!
테일이(Tail)의 하스스톤 신규확장팩 라스타칸의 대난투 살펴보기 영상입니다.
테일이(Tail)의 유투브가 돌아왔습니다 ! 앞으로 매일 오후 6시에 영상이 업로드 될 예정입니다. 많은 관심과 사랑 부탁드리며 좋아요+구독, 댓글은 많은 힘이 됩니다 ! 
생방송 주소 : https://www.twitch.tv/ssongtail
페이스북 주소 https://www.facebook.com/TailHS</t>
  </si>
  <si>
    <t>지난 해 발생한 익산 지진부터, 지진 관측 이후 5번째로 강했던 7월 5일 울산 지진까지...
많은 전문가들은 '대한민국도 더 이상 지진 안전지대가 아니다'라고 경고한다. 
하지만 40.9% 그치는 공공시설물 내진 설계율. 
그리고 지진에 대한 정보와 시스템 부재. 
국민들의 불안감은 커져만 가는데···. 
YTN 국민신문고에서는 국내 지진 발생 지역과, 전 세계 지진의 10%가 발생하고 있다는 일본을 찾아 향후 다가 올 지진과 그에 대한 대비책을 모색해 본다. 
▶ 기사 원문 : http://www.ytn.co.kr/_pn/0481_201607142112200160
▶ 제보 안내 : http://goo.gl/gEvsAL, 모바일앱, 8585@ytn.co.kr, #2424
▣ YTN 유튜브 채널 구독 : http://goo.gl/Ytb5SZ
[ 한국 뉴스 채널 와이티엔 / Korea News Channel YTN ]</t>
  </si>
  <si>
    <t>[라이브엔_김기태 기자] 5월 5일 오후 보이그룹 세븐틴 (SEVENTEEN : 도겸, 호시, 에스쿱스)이 서울 강남구 삼성동 주민센터에 마련된 제 19대 대통령선거 사전 투표소를 찾았다
.
.
※ 연예뉴스 라이브엔 (entertainment news LIVEEN)
◈ 사이트 : www.liveen.co.kr (m.liveen.co.kr)
◈ 네이버TV : http://tv.naver.com/liveen
◈ 페이스북 : https://www.facebook.com/liveennews
◈ 트위터 : https://twitter.com/liveennews
◈ e-mail : webmaster@liveen.co.kr (liveen@daum.net)</t>
  </si>
  <si>
    <t>[8회] 소울보컬 김주나! 래퍼로 전격 변신? 
-
▶ 지금 ′프로듀스101′ 홈페이지에서 당신의 소녀에게 투표하세요!
당신의 한표가 소녀들의 운명을 결정합니다! 
http://www.mnet.com/produce101
- 
국민 걸그룹 육성 프로젝트 [프로듀스101] 
매주 금요일 밤11시</t>
  </si>
  <si>
    <t>[KTV Live] 문 대통령 "선거 결과 자만 않겠다, 국민만 보며 나갈 것"
- 문 대통령 지방선거 결과 및 폼페이오 미 국무장관 접견 결과 입장문 청와대 브리핑
✔지방선거 23년 만에 최고 투표율
✔문 대통령, 폼페이오 미 국무장관 접견
✔폼페이오, 김 위원장 비핵화 의지 높이 평가
*제7회 전국동시지방선거 및 국회의원 재․보궐선거 결과 관련 문재인 대통령 입장문*
국민들께서 정부에 큰 힘을 주셨습니다.
지방선거로는 23년 만에 최고 투표율이라니
보내 주신 지지가 한층 무겁게 와 닿습니다.
감사드립니다.
국정 전반을 다 잘했다고 평가하고 보내 준 성원이 아님을 
잘 알고 있습니다. 
모자라고 아쉬운 부분이 많을 텐데도 믿음을 보내셨습니다. 
그래서 더 고맙고 더 미안합니다.
다시 한 번 마음을 새롭게 가다듬겠습니다. 
더 노력하겠습니다.
선거 결과에 결코 자만하거나 안일해지지 않도록 
각별히 경계하겠습니다.
지켜야 할 약속들과 풀어가야 할 과제들이 머릿속에 가득합니다. 
쉽지만은 않은 일들입니다. 
그러나 국정의 중심에 늘 국민을 놓고 생각하겠습니다. 
국민만을 바라보며 나가겠습니다.
2018년 6월 14일
대한민국 대통령 문재인
---------------------------------------------------------------------------------------------
*폼페이오 미국 국무장관 접견 결과 관련 김의겸 대변인 브리핑*
문재인 대통령은 오늘 오전 9시부터 10시까지 1시간 동안 마이크 폼페이오 미국 국무장관을 만났습니다.
폼페이오 장관은 먼저 싱가포르에서 열린 북미 정상회담 결과를 문재인 대통령에게 설명했습니다. 이어 두 사람은 북미 정상회담의 성과를 함께 평가했습니다.
문재인 대통령은 북한이 핵과 미사일을 사용할 경우 가장 큰 피해를 입는 것은 한국 국민인데 그런 한국 국민이 북미 정상회담 결과에 대해 적극적으로 지지하고 있다고 전제한 뒤, 일부 전문가들이 북미 정상회담 결과를 낮게 평가하는 것은 ‘민심의 평가’와는 동떨어진 것이라고 말했습니다.
폼페이오 장관은 싱가포르 회담에서 김정은 위원장의 비핵화 의지를 다시 한 번 확인했다며, 그 의지에 대해 “굉장히 빠르게, 그리고 크게 뭔가를 이뤄내고 싶어 하는 것”이었다고 적극적으로 평가했습니다.
두 사람은 이어 북미 정상회담의 합의 내용이 신속하고 완전하게 이행하는 게 무엇보다 중요하다는 데 뜻을 모으고, 이를 위한 한미 간 공조 체제와 협력 방안에 대해 논의했습니다.
폼페이오 장관은 북한의 비핵화 과정에서 문재인 대통령이 주도적인 역할을 해달라고 요청했습니다. 그는 문재인 대통령과 김정은 위원장의 관계가 돈독하기 때문에 북한의 비핵화나 남북 관계 발전 과정에서 문 대통령이 김정은 위원장과 긴밀히 협의해달라고 부탁했습니다.
문재인 대통령은 북한과의 적극적인 소통을 통해 남북 관계와 북미 관계가 선순환하며 발전할 수 있도록, 그리고 확실한 비핵화를 조기에 실현할 수 있도록 노력해나가겠다고 말했습니다.
두 사람은 또 한국전쟁 기간 동안의 전사자 유해 발굴 및 송환과 관련해 남북미가 공동으로 작업을 해나가기로 의견을 모았습니다.
-
✔일시: 6월14일(목) 14:15
✔장소: 청와대 춘추관
잠시 후 폼페이오 미 국무장관 접견 및 지방선거 결과 입장문을 청와대 브리핑으로 전해드립니다.
#LIVE는_KTV!
-
_xD83D__xDEA9_KTV SNS 바로가기
▶페이스북 https://goo.gl/4JJZzN
▶유튜브(1080p) https://goo.gl/7yuedv
▶트위터 https://goo.gl/Aen58u
▶TV채널 https://goo.gl/F7p7kR</t>
  </si>
  <si>
    <t>100,000표의 주인공은 누가 될 것 인가!
각 포지션별 최고의 실력자를 가르는 포지션 평가!
[직캠]이수민(판타지오) - 빅뱅 ♬MONSTER @포지션 평가(VOCAL)
-
▶ 지금 ′프로듀스101′ 홈페이지에서 당신의 소녀에게 투표하세요!
당신의 한표가 소녀들의 운명을 결정합니다! 
http://www.mnet.com/produce101
-
국민 걸그룹 육성 프로젝트 [프로듀스101] 
매주 금요일 밤11시</t>
  </si>
  <si>
    <t>2016 민주시민교육 콘텐츠 공모전 수상작</t>
  </si>
  <si>
    <t>(서울=뉴스1) 김민우 PD = 이재명 더불어민주당 경기지사 후보의 형수 박인복씨는 8일 '형수 욕설 논란'과 관련해 기자회견을 갖고 "이거짓말로 한 가정이 선거 때마다 무너지고 있다는 것을 알려드리고 싶어 나왔다"며 이 억울함을 호소했다.
박씨는 이른바 이 후보의 '욕설 음성파일'의 주인공이다. 
박씨는 김영환 바른미래당 경기지사 후보와 함께 국회에서 기자간담회를 갖고, 욕설을 퍼부은 것은 오히려 이 후보임을 강조하며 그간의 상황을 설명했다.
막말이 나온 배경에 대해 그는 "지난 2010년 이 후보가 성남시장이 된 후 남편이 그동안 성남시를 위해 글을 쓰며 비판해왔던 일을 계속하면서 관계가 틀어졌다고 생각한다"고 말했다.
이어 이 후보가 형을 강제로 입원시키려 한 정황을 언급하며 "동서인 김혜경이 딸에게 전화해 강제입원을 언급해 알았다"며 "(남편이) 큰일이라 생각해 성남시의회에 글을 올리고 녹취 파일을 공개하기도 했다"고 주장했다.
또 박씨는 이 후보가 그간 주장해왔던 '형수의 어머니 폭행' 사건도 전면 부인했다. 앞서 이 후보는 친형 부부가 어머니를 폭행하는 패륜을 저질러 이를 막는 과정에서 욕설을 한 것이라고 해명했었다.
그는 "7월15일 어머니 댁에 찾아갔는데, 그 자리에서 남편과 (다른) 시동생 간의 다툼이 있었다"면서도 "어머니 폭행은 전혀 없었고, 심지어 어머니는 자리에 안 계셨다"며 형제간 다툼으로 선을 그었다. 
그리고는 "오히려 이 후보가 나중에 전화해 욕설을 퍼부었다"며 당시 통화 녹음 내용이 적힌 자료를 내보이기도 했다.
마지막으로 언론 앞에 나선 이유에 대해서는 "억울하고 절통해서 얼굴이 공개되는 것을 꺼릴 필요가 없다고 생각했다"면서 "죽은 남편과 나의 명예를 찾기 위해 나섰다"고 밝혔다.
한편 이 후보는 대변인 명의로 입장문을 내고 이 후보의 결백을 증빙할 문서를 곧 공개하겠다고 예고했다.
[저작권자© 뉴스1. 본 콘텐츠를 무단으로 이용, 제3자에게 배포하는 경우 저작권법 등에 따라 법적 책임을 질 수 있습니다.]</t>
  </si>
  <si>
    <t>바르셀로나 플랜비가 기획/제작한 24시간 투표여행 영상을 바탕으로 만들어진 2012년 대선 광고 영상입니다.
갑니다.
바르셀로나에서 마드리드까지 왕복 1500km
기차 한 번, 지하철 다섯 번, 고속버스 한 번, 버스 세 번 그리고 비행기 한 번
내 조국 대한민국의 대통령을 뽑으러 뽑아놓고 후회하지 않을 대통령을 뽑으러
기회는 평등할 것 입니다, 과정은 공정할 것입니다. 결과는 정의로울 것입니다.
스페인 교민 정주환씨는 24시간의 투표여행을 다녀왔습니다.
당신의 투표여행은 10분이면 충분합니다.
당신의 한 표가 세상을 바꿉니다.
가우디투어 &amp; 골목투어 &amp; 로컬 코디네이트 문의 
www.planbarcelona.co.kr</t>
  </si>
  <si>
    <t>무면허로 차량을 훔쳐 절도를 일삼던 20대 남성이 경찰에 붙잡혔습니다. 그런데 2년 만에 몸무게를 110kg에서 이게 어떻게 가능한지  50kg이나 뺀 탓에 경찰이 범인을 알아보지 못해 수사에 혼란이 빚어졌습니다.
[Ch.19] 세상에 없는 TV 이제 시작합니다. 
★홈페이지 : http://news.tvchosun.com/</t>
  </si>
  <si>
    <t>쁘아까오 시리즈 앤더슨 실바편!!</t>
  </si>
  <si>
    <t>■ 이진곤 / 경희대 객원 교수, 강미은 / 숙명여대 미디어학부 교수, 이종훈 / 정치평론가, 최단비 / 변호사
[지상욱 / 새누리당 당선자 (서울 중구·성동구 을) : 초심을 잃지 않고 더 열심히 해서 국민의 사랑 받는 정치인 되도록 최선의 노력 다하겠습니다. 감사합니다.]
[김병관 / 더민주 당선자 (경기 성남 분당 갑) : 낡은 정치에 대해서 시민들이 심판하신 것으로 생각합니다.]
[민경욱 / 새누리당 당선자 (인천 연수 을) : 대통령의 대변인이었습니다. 이제 여러분들의 대변인이 되겠습니다.]
[앵커]
저희가 이것을 네 번째 특징으로 꼽긴 꼽았습니다만 사실 17대 이후로 쭉 보면 이번이 정치 신인들이 가장 조금 들어간 선거입니다. 왜냐하면 모든 총선이 다 50% 이상의 신인들이 입성을 했는데 이번에는 49% 정도입니다. 1% 정도가 적어요.
그러니까 정치 신인이 이번에 상대적으로 적게 들어갔고 또 그만큼 들어간 만큼 기존에 있어서의 이른바 거물들이라는 분들은 탈락하거나 공천을 못 받았는데 어떻게 보셨어요. 정치 신인. 표창원, 민경욱 이런 분들이 대거 국회에 입성하게 됐고 그 대신이 우윤근 의원이라든지, 이런 분들. 그리고 이인제 의원이라든지 김을동 의원이 다 안 됐는데 어떻게 보셨어요? 그 이유가 뭐라고 보세요?
[인터뷰]
대선 주자급의 후보들이 총선에 나가면 결과에 따라서 용이 승천을 할 것이냐, 아니면 소멸을 할 것이냐, 이게 결정이 되는데 이번에 소멸된 분들이 좀 많았었고. 그다음에 꼭 될 것 같다고 생각을 했던 중진급 의원들이 많이 떨어졌는데 이것은 유권자의 피로감이 있지 않았나 하는 생각이 듭니다.
그리고 새누리당 같은 경우에는 여권 심판이라는 부분에서 그런 결과가 나왔었고. 그런데 신인의 약진이라고 하지만 제가 보기에는 눈에 띄는 신인의 약진이 아닌가. 뭔가 표창원이라든지 이슈를 만들었던 신인의 약진이 아닌가라는 생각이 들고 수치적으로 봤을 때는 그렇게 신인의 약진이라고 볼 수 없지 않습니까? 그래서 공중전에서 좀 눈에 띄었던 신인들의 약진이다, 이렇게 보입니다.
[앵커]
그리고 사실 김병관 후보의 경우에는 지금 지역구의 수혜를 많이 받았다고 보이는 게 성남분당갑이거든요. 그런데 여기가 IT업종이 갑자기 많이 들어왔어요. 그러니까 젊은 사람들이 많이 들어오니까 분당의 강남이라고 불리우는 지역이 더불어민주당도 이제는 도... (중략)
▶ 기사 원문 : http://www.ytn.co.kr/_ln/0101_201604141930166804
▶ 제보 안내 : http://goo.gl/gEvsAL, 모바일앱, 8585@ytn.co.kr, #2424
▣ YTN 유튜브 채널 구독 : http://goo.gl/Ytb5SZ
[ 한국 뉴스 채널 와이티엔 / Korea News Channel YTN ]</t>
  </si>
  <si>
    <t>아이원ㅣ김연국ㅣ 어허허헝 한표주고 한표더줘 @자기소개_1분 PR
＞윤형빈 지원사격＜ 
국민이 직접 프로듀싱하는 국민 보이그룹 육성 프로젝트 프로듀스101 시즌2
2017년 4월 7일 (금) 첫/방/송
국민 프로듀서님! 잘 부탁드립니다!
------------------------------------ 
PRODUCE101 Season2 
2017.04.07 Coming Soon 
-------------------------------------</t>
  </si>
  <si>
    <t>자유여행준비하시면 자주 검색되는 크래이지 크랩. 
2인에 1마리정도 주문해서 한끼 드시길 추천드립니다. 
새우와 파인애플밥도 드셔보세요.</t>
  </si>
  <si>
    <t>통통영상 : http://www.yonhapnews.co.kr/tongtongtv/index.html
트와이스가 신곡 ‘SIGNAL’ 티저를 추가로 공개해 콘셉트에 대한 궁금증을 자아내고 있다.
JYP엔터테인먼트(이하 JYP)는 3일 오후 6시 자사 공식 홈페이지와 SNS를 통해 트와이스 미니 4집 앨범과 동명 타이틀곡 ‘SIGNAL’의 개인 티저 중 멤버 나연, 사나, 다현의 이미지를 공개했다.
같은 날 0시에 공개한 개별 티저에서 양손을 머리에 얹은 채 엄지손가락과 새끼손가락을 펼쳐 마치 레이더로 신호를 잡는 듯한 포즈를 동시에 선보였던 3명이 이번에는 각각 색다른 동작으로 궁금증을 유발했다. 나연은 시계를 배경으로 양팔을 90도 모양으로 만들어 마치 시계 바늘과 같은 형상을 표현했고 사나는 바닥에 웅크려 숨으려는 듯한 포즈를 취했다. 그런가하면 다현은 두 명의 다현으로 등장, 한 명이 또 다른 다현을 바라 보는 구도로 눈길을 끌었다.
멤버들이 각자 표현한 이같은 동작들이 의미하는 바가 무엇일지 팬들의 관심이 쏠리고 있는 가운데 트와이스는 순차적으로 'SIGNAL'의 멤버별 티저 이미지를 공개해 신곡 콘셉트에 대한 힌트를 쏟아낼 예정이다.
나연, 사나, 다현의 공통 및 개별 이미지에 이어 4일에는 역시 레이더로 신호를 잡는 듯한 공통 포즈의 정연, 지표, 채영의 티저 이미지도 선보였다. 이들은 네이비, 화이트, 레드 컬러가 중심이 된 스쿨룩 패션과 함께 상큼, 발랄한 매력을 발산했다. 
트와이스는 최근 멤버별 티저 이미지와 미니 4집 트랙리스트 등을 차례로 공개하며 본격적인 컴백 프로젝트를 이어가고 있다. 특히 트와이스는 데뷔 후 최초로 JYP 박진영 프로듀서의 곡으로 컴백한다고 밝혀 이목을 집중시키고 있다. ‘SIGNAL’은 박진영 프로듀서가 작사, 작곡한 노래로, 현재 가요계 '대세' 걸그룹인 트와이스와 수많은 가요계의 명곡을 탄생시킨 프로듀서 박진영의 작업은 최고와 최고의 만남이라는 점에서 지대한 관심과 기대를 모은다.
이 밖에 지효와 채영이 수록곡 ‘Eye Eye Eyes’에 공동 작사를 맡아 작사가로 데뷔하며, JYP 선배인 핫펠트(HA:TFELT) 예은이  ‘Only 너’의 작사를 맡아 트와이스 지원에 나선 점도 흥미롭다.
한편 트와이스는 15일 오후 6시 새 앨범 'SIGNAL'과 동명 타이틀곡 및 뮤직 비디오를 동시 공개한다. 이어 오후 8시 쇼케이스를 개최하고, 이를 네이버 V라이브로 생중계한다. 또한 컴백을 기념해 오는 6월 17~18일 양일간 서울 잠실 실내체육관서 앙코르 콘서트 ‘SIGNAL ENCORE TWICELAND’를 열고 팬들과 만난다.
데뷔 1년 반 여 만에 '우아하게(OOH-AHH하게)'부터 'CHEER UP', 'TT', 'KNOCK KNOCK'까지 4곡을 연속 히트시키며 가요계 대표 걸그룹으로 자리매김한 트와이스가 박진영과 만난 신곡으로 5연타석 인기 홈런의 기세를 이어갈지, 이에 앞서 공개될 ‘SIGNAL’ 티저에서 멤버들은 어떤 매력이 담긴 새로운 캐릭터를 선보일지 관심이 고조되고 있다.</t>
  </si>
  <si>
    <t>통통영상 : http://www.yonhapnews.co.kr/tongtongtv/index.html
7인조 걸그룹 드림캐쳐가 5·9 대통령 선거를 앞두고 4일 오전 서울 강남 삼성2동 주민센터를 찾아 사전투표에 참여했다. 
사전투표는 선거 당일 투표에 참여할 수 없는 유권자가 전국에 설치된 투표소에서 미리 투표할 수 있는 제도로, 2013년 4월 재보궐 선거 때 처음 도입됐다.
사전투표 시간은 4일과 5일 오전 6시부터 오후 6시까지다. 전국 읍·면·동에 1개씩 3천507개의 사전투표소가 마련됐다.
또 유권자들이 많이 오가는 서울역, 용산역, 인천국제공항 등에도 사전투표소가 설치됐다.
사전투표는 별도 신고 없이 신분증만 있으면 전국 어느 투표소에서나 할 수 있다.</t>
  </si>
  <si>
    <t>행복한 대한민국으로 가는 가장 쉬운 방법,
여러분의 아름다운 한표입니다.</t>
  </si>
  <si>
    <t>2019년 4월 24일 오전, 더불어민주당의 확대간부회의가 진행되었다.
이날 회의에서 이해찬 대표는 "자유한국당이 시위도 하고 비상의총도 한다는데 의원들이 참여도 잘 안하는 것 같다. 그러면서 말은 거칠게 하는데 우리도 해봐서 알지만 오래 못간다"며 뼈를 때리는 돌직구를 던졌다.
또, "당으로서 아쉬움이 많지만 여야4당이 합의를 이뤘다는 게 매우 중요하다"며 "공수처 법안도 야당이 추진해야 하는데 세상이 잘못돼 자유한국당이 오히려 고위공직자를 보호하려고 한다"고 위트있게 지적했다.
자유한국당이 장외투쟁을 자제하고 민생에 관한 추경을 처리하는 데 전념했으면 좋겠다고 촉구하기도 했다.
[영상 제보 받습니다] 진실언론 팩트TV가 독자 여러분의 소중한 제보를 받습니다. 뉴스 가치나 화제성이 있다고 판단되는 영상을 (facttvdesk@gmail.com)로 보내주시면  적극 반영하겠습니다.
#팩트TV 정기후원회원이 되어주세요. ARS신청 1877-0411, 직접신청 https://goo.gl/1OjzfE
이 영상의 저작권은 팩트TV에 있습니다. 본 영상물은 공유 및 소스코드 배포에 한해 허용합니다. 그 외 임의적인 편집 및 가공은 영상출처를 밝힌다해도 본사의 허락없 이 사용할 경우 저작권법 위반에 해당합니다. 팩트TV http://facttv.kr
촬영 : 배희옥, 김대왕</t>
  </si>
  <si>
    <t>[앵커]
오늘 오전 중국 산둥성 웨이하이시의 한 터널에서 유치원 통학차량에 불이 나면서 현지에 거주하는 한국 국적의 유치원생 10명 등 12명이 숨지는 참사가 일어났습니다.
베이징 연결합니다. 박희천 특파원!
한국 국적 유치원생 10명을 포함해 모두 12명이 숨졌다는 안타까운 소식인데요.
어떻게 사고가 난 건가요?
[기자]
이번 사고는 현지 시각으로 오늘 오전 9시쯤 발생했습니다.
중국 산둥성 웨이하이시 환추이구에 있는 타오자쾅 터널에서 유치원생을 태운 차량에 불이 붙으면서 사고가 났는데요.
화재가 난 정확한 경위는 아직 전해지지 않고 있습니다.
당시 사고 차량은 유치원생 11명과 교사 1명을 태우고 유치원으로 향하던 중이었습니다.
이번 사고로 한국 국적의 유치원생 10명이 숨진 것으로 확인됐습니다.
또 중국 국적의 유치원생 1명과 중국인 운전기사 1명도 숨진 것으로 나타나 사망자는 총 12명으로 집계됐습니다.
차량에 타고 있던 중국인 교사 1명은 크게 다쳐 병원으로 옮겨져 치료를 받고 있습니다.
피해 아동들이 다녔던 중세국제유치원은 원생 대부분이 교민 자녀들인 것으로 전해졌습니다.
사고가 난 뒤 웨이하이 시의 시장이 현장에 직접 나가 사고 수습을 지휘하고 있는 것으로 전해졌습니다.
칭다오 주재 한국총영사관은 공관에 사고대책본부를 긴급 구성하고 사고 현장에 영사를 급파해 사고 수습에 나서고 있습니다.
지금까지 베이징에서 YTN 박희천입니다.
▶ 기사 원문 : http://www.ytn.co.kr/_ln/0104_201705091705197396
▶ 제보 안내 : http://goo.gl/gEvsAL, 모바일앱, 8585@ytn.co.kr, #2424
▣ YTN 유튜브 채널 구독 : http://goo.gl/Ytb5SZ
[ 한국 뉴스 채널 와이티엔 / Korea News Channel YTN ]</t>
  </si>
  <si>
    <t>윤채경(DSP), 유연정(스타쉽), 박해영(투에이블 컴퍼니),조시윤(DSP),강경원(플레디스) - ♬다시 만난 세계 (소녀시대)
-
▶ 지금 ′프로듀스101′ 홈페이지에서 당신의 소녀에게 투표하세요!
당신의 한표가 소녀들의 운명을 결정합니다! 
http://www.mnet.com/produce101
-
국민 걸그룹 육성 프로젝트 [프로듀스101] 
매주 금요일 밤11시</t>
  </si>
  <si>
    <t>구독자 4만명 감사합니다. https://bit.ly/2SIwYG1 구독 링크 ♥
소개글↓
안녕하세요.
저와 할머니의 사연은 20년전 부모님을 대장암과(어머니) 급성 간경화로(아버지) 하늘로 떠나보낸뒤 최근 악성 뇌암 3등급(역형성 성상세포종)을 투병중이며 할머니께선 치매 말기(식사 거부증 및 급격한 감정변화) 및 사이질성 폐렴을 투병중인 90세 친할머니를 보필하며 살고 있는 청년입니다.
 비록 보여지는 삶이 행복해보이지 않을지라도 저의 매 삶이 기도가 되길 바라며
많은 분들께 꿈과 희망의 메세지 전달자가 될 수 있도록 간절히 기도합니다.
그리고 묵묵하게 봐주시는 우리 구독자 여러분들께 진심으로 감사드립니다.
문의사항♥
카카오톡 : zitcos
개인메일 : zitcos@naver.com
후원계좌 : 110-387-779962 신한은행 홍정한
홍팸까페 : https://bit.ly/2JWdnzz
페이스북 : https://bit.ly/2YYlT6f
인스타그램 : https://bit.ly/2yf3q9S
구독 링크 : https://bit.ly/2SIwYG1 
공중파 출연 아래 링크↓
KBS1 인간극장 : 할머니 사랑합니다편
2017-11-13(금)~2017-11-17(금) 5부작
아래 링크를 누르시면 볼 수 있습니다↓
https://bit.ly/334dKzE 1부
https://bit.ly/2GwlIId   2부
https://bit.ly/2OmE051 3부
https://bit.ly/2Y7Tlup    4부
https://bit.ly/2OusWD0 5부
KBS1 노래가 좋아 단 하나의 가족팀
2018-5-19(토) 74회 최종우승
2018-5-26(토) 75회 출연
아래 링크를 누르시면 볼 수 있습니다↓
https://bit.ly/2SEssZ6  (74~75회)
KBS1 동행 : 할머니와 고등어편
2017-07-29(토) 120회
아래 링크를 누르시면 볼 수 있습니다↓
https://bit.ly/2Yo1kPx
EBS1 메디컬다큐-7요일
2018-08-17(금)
아래 링크를 누르시면 볼 수 있습니다↓
https://bit.ly/2JTPXKY
MBC 생방송 오늘 저녁 
https://bit.ly/2Y99kIU
#악성뇌암손자 #치매말기할머니 #무제한요금제</t>
  </si>
  <si>
    <t>안녕하세요 킹라바입니다!
오늘은 대한민국 골퍼라면 누구나 고민하고 있는 비거리!
무조건 비거리는 태어날때부터 타고나야하는것일까? 라는
주제로 이야기를 풀어보았습니다~
킹라바가 가지고 있는 생각들이지만,
여러분도 충분히 공감하실것 같습니다!
우리는 할 수 있습니다!! 화이팅!!!
※ 그리고 현재 킹라바가 JTBC골프, 우리동네 레슨스타에 도전중입니다! 1일 1투표형식으로 한달여간 조금은 긴 여정이 될 것 같지만, 여러분의 소중한 한표한표가 킹라바에게 큰 힘이 될 것 같습니다!!
(아래의 링크로 들어가신후, JTBC골프에 로그인하셔서 킹라바 영상에 추천하기를 꾸욱! 눌러주세요!! 감사합니다!!) 
http://mobile.jtbcgolf.joins.com/tv_replay/lesson_star/vote_vod.asp?oidLessonStar=1890807265
킹라바의 채널을 구독하시면!! 킹라바에게는 큰힘이 되고,
구독하신분은 #볼스피드 가 빨라지고, #비거리 가 늘어납니다ㅎㅎ
▶https://goo.gl/lW3nFx
#킹라바 유튜브 채널 구독하기-https://goo.gl/lW3nFx
킹라바 블로그 바로가기-http://blog.naver.com/khkhm3
킹라바 장타 카페 바로가기-http://cafe.naver.com/lddt
-심벤져스 레슨팀 바로가기-
#심짱 채널 구독하기 https://goo.gl/Vlt02q
네이버 심짱 카페 http://cafe.naver.com/simjjang
네이버 심짱 포스트 https://goo.gl/N51cFt
오프라인 레슨 엠스윙 http://www.mswing.co.kr/
[킹라바가 추천하는 #골프레슨 &amp; #장타대회 재생목록입니다]
킹라바의 2016 골프 장타대회 - https://goo.gl/sLDXtl
킹라바의 비거리 늘리기 장타 골프레슨 - https://goo.gl/RRPjEP
킹라바의 비거리를 늘리는 간단한 트레이닝 - https://goo.gl/TLya0L
킹라바의 파워리뷰 - https://goo.gl/gl4UHC</t>
  </si>
  <si>
    <t>[뉴스추적] 나경원 5시간 만에 사과 소동…문빠·달창 논란 [뉴스8]
【 앵커멘트 】
  나경원 자유한국당 원내대표가 문재인 대통령을 비하하는 말을 했다가 5시간 만에 사과하는 소동이 벌어졌습니다.
  정치인의 도를 넘어선 '가벼운 입' 논란은 어제오늘의 일이 아닌데요. 
  정치부 이동석 기자와 뉴스추적에서 이야기해보겠습니다.
【 질문 1 】
  이 기자, 우선 나경원 원내대표의 문재인 대통령 지지자 비하 발언이 어떻게 나온 겁니까?
【 기자 】
  네, 현재 자유한국당은 4주 연속 대규모 주말 장외집회를 이어가고 있습니다.
  여야 4당의 패스트트랙 지정에 반발해 전국을 돌며 보수층 끌어안기에 나선건데요.
  나 원내대표의 해당 발언은 어제(11일) 오후 대구에서 열린 규탄대회에서 나왔습니다.
▶ 인터뷰 : 나경원 / 자유한국당 원내대표 (어제)
- "문빠, 뭐 XX 이런 사람들한테 공격당하는 거 아시죠? 대통령한테 독재 어떻게 생각하냐고 묻지도 못합니까, 여러분?"
  영상을 보시면 나 원내대표는 한국당 지지자들로부터 엄청난 환호를 받으며 모습을 드러냈고, 나 원내대표는 원고도 없이 첫 주자로 연설에 나섰습니다.
【 질문 2 】
  그렇다면, 비하 발언이 어떤 의미길래 논란이 되는 건가요?
【 기자 】
  나경원 원내대표의 해당 발언이 연일 도마 위에 오른 이유는 바로 문재인 대통령 지지자들을 낮춰 부르는 '비속어'를 사용했기 때문입니다.
  '문빠'·'달창' 등 거친 비속어는 극우 성향 인터넷 커뮤니티에서 지금도 쉽게 찾아볼 수 있는 비하 용어입니다.
  나 원내대표가 발언한 '문빠'는 문 대통령의 정치적 지지층을 칭하는 단어로, 주로 비하를 위한 맥락으로 사용됩니다.
  '달창'이란 단어를 살펴보면 차마 입에도 담기 어려운 내용이 포함돼 있습니다.
  '달빛기사단'이란 문 대통령 지지자 모임을 변질해 그야말로 지지자들을 속되게 표현한 겁니다.
【 질문 3 】
  나경원 원내대표가 해당 비하 발언은 사과했나요?
  의미를 살펴보면 좀 너무한 것 같은데요?
【 기자 】
  나 원내대표는 비하 발언을 쏟아낸 지 5시간 만에 수습에 나섰습니다.
  어젯밤 8시 40분쯤 "문 대통령의 극단적 지지자를 지칭하는 과정에서 그 정확한 의미와 표현의 구체적 유래를 전혀 모르고 특정 단어를 썼다"고 사과한 건데요.
  원내대표의 입에서 '사과'란 말이 나온 건 그만큼 상황을 엄중히 판단하고 확대 해석을 경계했다는 의미로 풀이됩니다.
  이처럼 나 원내대표가 수습에 나섰지만, 정치권에선 나 원내대표를 겨냥한 비난의 목소리가 쏟아졌습니다.
  손혜원 의원은 "표현의 의미와 구체적 유래를 모르고 쓴 게 더 한심한 일인 걸 아직도 모른다"며 "요즘 내뱉은 말들도 의미도 모른 채 마구 떠드는 것이었느냐"고 비판했습니다.
  더불어민주당 역시 "국민들 마음에 상처를 주기 위한 말 폭탄을 던지려고 장외로 간 건 아니지 않느냐"며 나 원내대표를 겨냥했습니다.
 ▶ 인터뷰 : 이해식 / 더불어민주당 대변인
- "의미를 모르고 썼다면 사리분별력이 없는 것이고, 알고도 모른 체 한 것이면 교활하기 그지 없는 것입니다."
【 질문 4 】
  그런가 하면 청와대와 여당인 민주당은 공무원 비하 발언으로 곤욕을 치르고 있죠?
【 기자 】
  이른바 '공무원 비하' 발언은 이인영 더불어민주당 원내대표의 입에서 나왔습니다.
  회의 시작 전 마이크가 켜진 줄 모르고 "부처 공무원들이 엉뚱한 짓을 한다"며 볼멘소리를 쏟아낸 겁니다.
▶ 인터뷰 : 이인영 / 더불어민주당 원내대표 (그제)
- "정부 관료가 말 덜 듣는 것, 이런 건 제가 다 해야…자기들끼리 이상한 짓을 많이 해서…."
  자신들이 이야기해놓고, 이런 발언이 나가는 것에 대해서는 놀라는 모습도 보였습니다.
▶ 인터뷰 : 김수현 / 청와대 정책실장 (그제)
- "이거 (녹음) 될 것 같은데, 들릴 것 같은데…."
  이에 대해 이원욱 민주당 원내수석부대표는 국토교통부가 3기 신도시 발표에 신경 쓰느라 상대적으로 버스에 신경 쓰지 못했다며, "버스대란 대책에 답답한 심정이 와전돼 표현된 것 아니겠느냐"며 수습에 나섰지만,
  한국당은 "부조리 코미디 같은 장면이 바로 문재인 정부 2주년의 현주소"라며 쓴소리를 쏟아냈습니다.
【 질문 5 】
  사실 정치인의 발언이 문제가 된 것은 한두 번이 아닙니다. 왜 이런 일이 반복될까요?
【 기자 】
  최근 사례를 살펴보면 김순례 자유한국당 의원은 5·18 유가족을 '괴물집단'에 비유했다가 대중적 인지도로 최고위원에 당선된 일이 있습니다.
  차명진 전 의원은 세월호 비하 발언을 했다가 사과하기도 했습니다.
  이렇다 보니 정치인들 사이에서는 "막말로 욕 한번 먹고, 오히려 전국적인 인지도를 얻는 것이 꼭 나쁜 것만은 아니다"라는 우스갯소리까지 나오고 있습니다.
【 앵커멘트 】
  말은 그 사람의 인격을 보여주고, 정치인의 발언은 그 나라의 국격을 보여줍니다.
  정치인들의 가벼운 입으로 우리 국민의 자존심이 상하는 일이 더이상 발생하지 않아야겠습니다. 
 지금까지 정치부 이동석 기자였습니다.
☞ MBN 유튜브 구독하기  ☞ https://goo.gl/6ZsJGT
_xD83D__xDCE2_ MBN 유튜브 커뮤니티https://www.youtube.com/user/mbn/community?disable_polymer=1
MBN 페이스북 http://www.facebook.com/mbntv
MBN 인스타그램 https://www.instagram.com/mbn_news/
#MBN뉴스</t>
  </si>
  <si>
    <t>8일 사전투표 현장입니다. 
'민중의소리'가 찾은 대중문화 현장 채널 Vstar 채널에 오신 걸 환영합니다.
- 더 많은 이들이 영상을 쉽게 이해할 수 있게 자막 작업에 참여하실 수 있습니다.
** Please enter subtitle of this video in your own language. 
Anybody can enter subtitle by referring to existing English subtitle.
http://www.youtube.com/timedtext_cs_panel?tab=2&amp;c=UC6dM99DofLDsfodmxHsIh5w
SNS 계정에도 찾아와주세요~ (More Videos &amp; Photo)
▶ youtube    : https://www.youtube.com/vstar9
▶ facebook  : https://www.facebook.com/vstar10/
▶ instagram : https://www.instagram.com/vstar09/
▶ twitter       : https://twitter.com/vopstar1
* 영상을 재편집 / 재업로드하는 것은 원칙적으로 금지합니다.
'민중의소리'가 찾은 대중문화 현장 채널 Vstar 채널을 구독하세요! 
(Subscribe Channel~ ) goo.gl/3wwPMo
한국의 대표 진보언론 민중의소리 https://www.youtube.com/mediavop</t>
  </si>
  <si>
    <t>리니지 월드로 여러분들을 초대합니다! 전투하는 리니지 1등 군주, 태산군주! 
구독과 좋아요와 알람설정! 정말 감사합니다!
아프리카TV 생방송_xD83D__xDD34_: http://play.afreecatv.com/gksqkd/218976274
韓版天堂Remastered“王族”泰山君主 Lineage Korea Official Server
_xD83D__xDC51_ 당신을 태산군주TV VIP로 모십니다!!
태산군주 유튜브 VIP 멤버십: https://www.youtube.com/channel/UCF6XT8vGekOuAAPXVVq2eAw/join
▶네이버TV 구독: https://tv.naver.com/xotksrnswn
▶유튜브 구독 : https://www.youtube.com/channel/UCF6XT8vGekOuAAPXVVq2eAw?sub_confirmation=1
▶태산군주 투네이션 방송 후원: https://toon.at/donate/636823583132498233
▶아프리카 채널 Afreeca Blog Page: http://www.afreecatv.com/gksqkd
▶태산군주의 장비 리스트: https://namu.wiki/w/%ED%83%9C%EC%82%B0%EA%B5%B0%EC%A3%BC#s-5
▶태산군주 굿즈상품: https://teespring.com/shop/supsup?aid=marketplace&amp;tsmac=marketplace&amp;tsmic=search#pid=585&amp;cid=102498&amp;sid=back
▷7:00pm 방송시작 ▷8:00pm 전투 ▷10:30pm 기란 무한대전 ▷11:30pm 오만보스타임
*매주 공성전은 일요일▷8:00pm *
▶리니지 리마스터 홈페이지 
Lineage Remastered Official Website: http://lineage.plaync.com
▶신규/복귀 용사 가이드: https://lineage.plaync.com/service/beginner/index
▶플레이서포트(PSS) 가이드: https://lineage.plaync.com/board/pssguide/list?categoryId=0
-후원사-
▶Razer Basilisk Gaming Mouse
https://www2.razer.com/ap-en/store/razer-basilisk#tabintense1981
▶Xsplit
https://www.xsplit.com/ko/#tabintense1981
-BGM-
We Are One by Vexento 
https://www.youtube.com/user/Vexento
https://soundcloud.com/vexento 
Music promoted by Audio Library https://youtu.be/Ssvu2yncgWU
-BGM-
ONLAP - Everywhere I Go
Music promoted by ONLAP https://youtu.be/4R8EDBkjcZQ
ONLAP - The Awakening
Music promoted by ONLAP https://youtu.be/VY7Gfpf29nA
ONLAP - Fight Like The Devil
Music promoted by ONLAP https://youtu.be/fjdThKQ6TYk
ONLAP - Miracle (OFFICIAL VIDEO clip 2019 new song)
Music promoted by ONLAP https://youtu.be/hw75vNko5G8
-BGM-
* Music provided by NoCopyrightSounds.
Disfigure - Blank [NCS Release] https://youtu.be/p7ZsBPK656s
Tobu - Hope [NCS Release] https://youtu.be/EP625xQIGzs
Spektrem - Shine [NCS Release] https://youtu.be/n4tK7LYFxI0
Janji - Heroes Tonight (feat. Johnning) [NCS Release] https://youtu.be/3nQNiWdeH2Q
Tobu &amp; Syndec - Dusk [NCS Release] https://youtu.be/lD4ZIzosp_c
EMDI - Hurts Like This (feat. Veronica Bravo) [NCS Release] https://youtu.be/Bs-vvOAWXqs Free Download / Stream: http://ncs.io/HurtsLikeThis
3rd Prototype - Renegade (feat. Harley Bird &amp; Valentina Franco) [NCS Release] https://youtu.be/7mghPZOCvKk Free Download / Stream: http://ncs.io/Renegade
ROY KNOX - Earthquake [NCS Release] Watch: https://youtu.be/z_m0wtLMfdU Free Download / Stream: http://ncs.io/Earthquake
Raven &amp; Kreyn - In The Air [NCS Release] Video Link: https://youtu.be/63kmMcHBQlA Download/Stream: http://ncs.io/InTheAirCr
Asketa &amp; Natan Chaim x Requenze x M.I.M.E - Warriors [NCS Release]
Watch: https://youtu.be/dVWlxP_Iu-4 Free Download / Stream: http://ncs.io/Warriors 
Syn Cole - Gizmo [NCS Release] Music provided by NoCopyrightSounds.
Watch: https://youtu.be/pZzSq8WfsKo Free Download / Stream: http://ncs.io/Gizmo
Track: Midranger - Unrequited (feat. Holly Drummond) [NCS Release]
Watch: https://youtu.be/WLxStE2RFZg Free Download / Stream: http://ncs.io/Unrequited
#태산군주#리니지#리니지_리마스터#리니지1#전서버1등_군주#사신의검#9반방#지배변반#미티어검#Top_1_Prince#天堂#泰山君主#天堂韓版#TianTang#Korean_Official_Server#リネージュ</t>
  </si>
  <si>
    <t>[단독/5회] ′달려라! 까치집스′ l 합숙소 기상미션
▶ 지금 ′프로듀스101 시즌2′ 엠넷닷컴과 티몬에서 당신의 소년에게 투표하세요!
당신의 한표가 소년들의 운명을 결정합니다! 
- Mnet : http://onair.mnet.com/produce101
- TMON : http://bit.ly/2oLzEq0
국민이 직접 프로듀싱하는 국민 보이그룹 육성 프로젝트 
＜프로듀스101 시즌2＞ 
매주 금요일 밤 11시 본/방/사/수 
′국민 프로듀서님! 잘 부탁드립니다!′
PRODUCE101 Season2 
Every Fri 11PM (KST) 
-</t>
  </si>
  <si>
    <t>tvN알함브라 궁전의 추억
12월 tvN 첫 방송
투자회사대표인 남자주인공이 비즈니스로 스페인 그라나다에 갔다가 전직 기타리스트였던 여주인공이 운영하는 싸구려 호스텔에 묵으며 두 사람이 기묘한 사건에 휘말리며 펼쳐지는 이야기
 알함브라 궁전의 추억 최신 클립 다시보기 : http://www.tving.com/smr/vod/player/P/C01_B120181001?from=youtube</t>
  </si>
  <si>
    <t>[창작의 신 : 국민 작곡가의 탄생]
매주 일요일 밤 10시 30분 본방송
MBC music / MBC every1
창작의 신 인스타그램 https://www.instagram.com/newmusicgod
창작의 신 페이스북 https://www.facebook.com/newmusicgod</t>
  </si>
  <si>
    <t>[단독/선공개]'나야나 센터의 실력은?' 브랜뉴뮤직 퍼포먼스ㅣ프로듀스101 시즌2 2화 미리보기
힙합 아티스트 소속사 브랜뉴뮤직이 아이돌을?!
보아 대표와 트레이너팀 그리고 연습생들까지 놀라게한 브랜뉴뮤직의 퍼포먼스 공개
▶ 지금 ′프로듀스101 시즌2′ 엠넷닷컴과 티몬에서 당신의 소년에게 투표하세요!
당신의 한표가 소년들의 운명을 결정합니다! 
- Mnet : http://onair.mnet.com/produce101
- TMON : http://bit.ly/2oLzEq0
국민이 직접 프로듀싱하는 국민 보이그룹 육성 프로젝트 
＜프로듀스101 시즌2＞ 
매주 금요일 밤 11시 본/방/사/수 
'국민 프로듀서님! 잘 부탁드립니다!'
PRODUCE101 Season2 
Every Fri 11PM (KST) 
-</t>
  </si>
  <si>
    <t>3월 23일 범국민촛불대회장에서 한국대학생진보연합 노래단 내일이 부른  '자유한국당 해체송'입니다.
후원안내
※ 우리은행 1005-501-779765 / 예금주 : 주식회사 주권방송
※ 해외후원 Paypal 계정 : the615tv@gmail.com
/ 간편후원(클릭) :  https://www.paypal.me/615tv</t>
  </si>
  <si>
    <t>이야기와 박수 소리는 5분도 안돼 멎었다. 4.11 총선 투표 방송사 출구조사 결과를 지켜보던 새누리당 박근혜 선거대책위원장 등 당직자들은 표정이 점점 굳어갔다. 
박 위원장은 11일 투표가 마무리되고 방송3사 출구조사 결과가 나오기 시작한 오후 6시, 여의도 당사 상황실에 모습을 나타냈다. 남색 바지 정장의 박 위원장은 조사 결과가 나오기 전 옆에 앉은 이양희. 이준석 비대위원과 웃는 얼굴로 이야기를 나누기도 했다. 박 위원장은 "잠은 좀 주무셨냐"고 묻는 이양희 비대위원의 질문에 "잘 못 잤다"고 답하기도 했다. 
여야 모두 1당 가능성이 있다는 출구조사 결과가 나오자 장내에서는 박수소리가 잠시 흘러나오기도 했지만 각 지역구 출구조사 결과가 속속 드러나면서 순식간에 침묵이 감돌았다. 박 위원장은 입을 굳게 다문 채 TV모니터를 응시했다. 홍사덕, 정진석, 권영세, 홍준표 후보 등 새누리당의 간판급 후보들이 출구조사 결과에서 뒤지는 것으로 나타날 때는 장내에서 "어, 어, 왜이래"하는 목소리와 탄식이 흘러나왔다. 
10분쯤 결과를 지켜보던 박 위원장은 "그동안 고생하셨다"며 비대위원들에게 일일이 악수를 청한 뒤 자리를 떴다. 권영세 사무총장은 "전체적인 (당선가능 의석) 숫자는 예상한 것 보다 많다"면서도 "특히 서울 지역이 너무 어렵게 나온 것 같다. 예상치 못했던 결과"라고 평가했다. 
민주통합당과 통합진보당이 거대 야당을 형성하고, 수도권 대부분의 의석을 이들에게 내줄 가능성이 커진 것에 대해 이상일 대변인은 "출구조사가 정확할 것이라 생각하지만 마지막 한표까지 봐야한다고 생각한다"며 "예상했던 수준이고 겸허히 받아들이겠다"고 말했다. [기획/제작 : 김송이 김원유 기자]</t>
  </si>
  <si>
    <t>개인적으로 이 영상이 최고의 명장면이 아닐까 합니다!!
너무 캐 감동이라 너무 뭉클했어요...초싸이언 죽인다..
#드래곤볼 #프리저 #드래곤볼명장면
드래곤볼 풀영상 : https://www.youtube.com/playlist?list=PLTq24lxkTTDHrV4VDN-NqdlE2xKU9e0kp
최대화질 : [HD] 1080p
PC사양 : i9-9900k, RTX2070</t>
  </si>
  <si>
    <t>지난 6일(현지시간) 베트남 호찌민시 벤탄극장은 한류 팬 2500여명의 함성으로 가득했다. 서울신문사가 주최한 ‘2017 K팝 커버댄스 페스티벌’ 축하무대에 걸그룹 구구단이 깜짝 등장했기 때문이다.
이날 구구단이 ‘나 같은 애’로 안무를 선보일 때마다 관객석에서는 폭발적인 함성이 터져 나왔다. 노래가 클라이막스로 접어들자 관객 모두가 떼창을 부르는 풍경이 연출되기도 했다.
지난해 데뷔한 신인 걸그룹 구구단에게 이번 행사는 국내를 넘어 해외에서의 인기를 실감하는 자리였다. 베트남이 첫 방문인 구구단은 이날 심사위원 자격으로 행사에 참여해 그 의미를 더했다.
한편 베트남에서 열린 ‘2017 K팝 커버댄스 페스티벌’에서는 아이돌 그룹 방탄소년단의 노래를 커버한 슈퍼노바팀이 16개팀 가운데 우승을 차지했다.
‘K팝 커버댄스 페스티벌’은 세계 최초, 세계 최대의 K팝 온·오프라인 한류 융합콘텐츠로, 세계 각국의 팬들과 지속적인 한류를 공유하고 긍정적인 공감대 형성을 목적으로 하는 K팝 팬케어 캠페인이다.
전 세계 K팝 팬들이 매년 치열한 온라인 예선과 현지 본선을 거쳐 대한민국 서울에서 열리는 결선에 초대되고 있다. 전세계 각국 본선의 우승자들은 오는 5월 31일부터 6월 5일까지 대한민국에서 열리는 ‘2017 K팝 커버댄스 페스티벌’ 서울 최종 결선에 초청받게 된다.
김형우 기자 hwkim@seoul.co.kr</t>
  </si>
  <si>
    <t>#이수광 이 생각하는 한표와의 공통점과 차이점
"#통 메모리즈"
#카카오페이지 , #옥수수 에서 절찬 공개 중!</t>
  </si>
  <si>
    <t>EDM/ 걸크러쉬 POP / HIPHOP / 트랩 POP / 걸리쉬 POP
5가지 장르의 신곡! 15만표의 베네핏이 걸린 콘셉트 평가!
[직캠]일대일아이컨택ㅣ이해인(SS) -  ♬Don′t Matter @ 콘셉트 평가
-
▶ 지금 ′프로듀스101′ 홈페이지에서 당신의 소녀에게 투표하세요!
당신의 한표가 소녀들의 운명을 결정합니다! 
http://www.mnet.com/produce101
-
국민 걸그룹 육성 프로젝트 [프로듀스101] 
매주 금요일 밤11시</t>
  </si>
  <si>
    <t>100,000표의 주인공은 누가 될 것 인가!
각 포지션별 최고의 실력자를 가르는 포지션 평가!
[Produce 101] 1:1 EyecontactㅣAriyoshi Risa - Tashannie ♬Day by Day @ Position Eval.(VOCAL) EP.07 20160304
[직캠]아리요시 리사(티핑) - 타샤니 ♬하루하루 @포지션 평가(VOCAL)
-
▶ 지금 ′프로듀스101′ 홈페이지에서 당신의 소녀에게 투표하세요!
당신의 한표가 소녀들의 운명을 결정합니다! 
http://www.mnet.com/produce101
-
국민 걸그룹 육성 프로젝트 [프로듀스101] 
매주 금요일 밤11시</t>
  </si>
  <si>
    <t>통통TV : http://www.yonhapnews.co.kr/tongtongtv/index.html
트와이스가 신곡 'SIGNAL'의 10일 오후 6시 냐연, 지효, 미나의 능력치 개별 이미지 티저가 공개됐는데, 세 멤버는 파스텔 톤을 중심으로 봄 느낌을 물씬 풍겼다. 또 상큼한 미소를 머금고 각자의 능력치인 초스피드, 분신술, 슈퍼 파워를 사랑스럽게 표현했다.
트와이스는 지난 1일부터 스쿨룩, 레이더, 능력치, 레트로룩, 봄 소녀 등 다채로운 콘셉트의 컴백 티징 콘텐츠를 연이어 공개하며 화제를 모으고 있다.
이 같은 트와이스의 행보에 팬들은 뜨거운 반응을 보내고 있다. 8일 처음으로 공개한 모모, 다현, 쯔위의 티저 영상은 공개 약 14시간 만에 유튜브 조회수 100만 건을 돌파했다. 이는 'TT' 티저 영상 대비 약 두 배 빠른 속도로, 컴백을 앞둔 트와이스에 대한 대중의 기대감이 얼마나 높은지를 가늠케한다. 특히 트와이스는 8일 오후 'TT' 뮤직비디오가 1억 8956만 뷰를 넘겨, 국내 걸그룹 중 유튜브 MV 조회수 최고 기록을 세우며 위상을 증명한 바 있다. 기세를 몰아 신곡 'SIGNAL'도 경이로운 기록 행진이 예고되는 가운데 'SIGNAL' 첫 티저 영상은 공개 24시간 기준 조회수 127만 건을 기록하며 가파른 상승세를 보이고 있다.
최근 트와이스는 데뷔 후 최초로 JYP 박진영 프로듀서의 곡으로 컴백한다고 밝혀 이목을 집중시키고 있다. ‘SIGNAL’은 박진영 프로듀서가 작사, 작곡한 노래로 현재 가요계 '대세' 걸그룹인 트와이스와 수많은 가요계의 명곡을 탄생시킨 프로듀서 박진영의 작업은 최고와 최고의 만남이라는 점에서 지대한 관심을 받고 있다.
데뷔 1년 반 여 만에 4연속 히트곡을 내놓으며 역대급 걸그룹으로 자리매김중인 트와이스가 'SIGNAL'로 5연속 메가 히트를 기록할지, 또 컴백에 앞서 선보이고 있는 티저에서는 어떤 콘텐츠로 기대감을 증폭시킬지 귀추가 주목된다.
한편 트와이스는 15일 오후 6시 새 앨범 'SIGNAL'과 동명 타이틀곡 및 뮤직 비디오를 동시 발표한다. 이어 오후 8시 쇼케이스를 개최하고, 이를 네이버 V라이브로 생중계한다. 또한 컴백을 기념해 오는 6월 17~18일 양일간 서울 잠실 실내체육관서 앙코르 콘서트 ‘SIGNAL ENCORE TWICELAND’를 열고 팬들과 만난다.
※연합뉴스(Yonhap News Agency) 통통영상은 K-POP, 영화, 드라마 등 한류 영상을 중심으로 품격있는 대중문화 채널을 지향합니다. [영상 제공 : JYP엔터테인먼트]</t>
  </si>
  <si>
    <t>통통영상 : http://www.yonhapnews.co.kr/tongtongtv/index.html
걸그룹 트와이스 멤버인 정연이 5일 오전 서울 면목동 중곡초등학교를 찾아 19대 대통령선거 투표에 참여했다.
이번 대선의 선거일 투표는 전국 1만3천964개의 투표소에서 오전 6시부터 오후 8시까지 실시된다.
투표는 반드시 주소지 관할 지정된 투표소에서 해야 하며, 투표하러 갈 때는 본인의 주민등록증·여권·운전면허증이나 관공서·공공기관이 발행한 사진이 첩부돼 있어 본인임을 확인할 수 있는 신분증을 지참해야 한다.
투표소 위치는 선관위가 각 가정에 발송한 투표안내문이나 중앙선관위 홈페이지, 인터넷 포털사이트, '선거정보' 모바일 앱의 '내 투표소 찾기' 서비스 등을 통해 쉽게 확인할 수 있다.</t>
  </si>
  <si>
    <t>4.13 총선 투표일인 13일 최대 관심 지역중 한 곳인 더불어민주당 김부겸 후보(58·대구 수성갑)가 선거사무소에서 출구조사 결과를 지켜보다 상대인 새누리당 김문수 후보에 크게 앞선 것으로 나오자 지지자들과 환호하고 있다.
〈유명종PD yoopd@khan.co.kr〉
경향신문 홈페이지 http://www.khan.co.kr/
경향신문 페이스북 https://www.facebook.com/kyunghyangshinmun
경향신문 트위터 https://twitter.com/kyunghyang
스포츠경향 홈페이지 http://sports.khan.co.kr/ 
스포츠경향 페이스북 https://www.facebook.com/sportkh
스포츠경향 트위터 https://twitter.com/sportskh</t>
  </si>
  <si>
    <t>폭풍열연....진지한데 웃어서 미안한데 웃기긴 하죠..?
1월 12일 패밀리데이 홈경기장에서 기다릴게요!
GS칼텍스서울Kixx배구단 공식 페이스북 - http://www.facebook.com/gsvolleyball/
GS칼텍스서울Kixx배구단 공식 인스타그램 - http://www.instagram.com/gscaltexkixx/
GS칼텍스서울Kixx배구단 공식 아프리카TV 방송국 - http://www.afreecatv.com/gsvolleyball</t>
  </si>
  <si>
    <t>경남도지사 후보 지지도
- 사전투표 영향
- 주간 경남도지사 지지도 추이 총합
1) 사건별 분곡점
2) 각 진영캠프 선거운동·분위기
- 여론조사 비방, 8차에 걸친 여론조사 총평
[소수의견] 9회, 180611
더 많은 내용은 MBC경남 홈페이지를 이용해주세요^^
MBC경남 : http://www.mbcgn.kr
트위터     : https://twitter.com/WithMBCgn
페이스북  : http://facebook.com/withmbcgn</t>
  </si>
  <si>
    <t>[YTN 웨더 기사원문] http://ytnweather.co.kr/program/program_view.php?key=201604081035067700</t>
  </si>
  <si>
    <t>통통TV : http://www.yonhapnews.co.kr/tongtongtv/index.html
트와이스가 신곡 'SIGNAL'의 티저 영상에서 완전체 모습을 공개하고 신비로운 분위기를 연출해 이목을 집중시키고 있다.
JYP엔터테인먼트(이하 JYP)는 10일 0시 자사 공식 홈페이지 및 유튜브, 네이버V, 카카오 TV를 통해 'SIGNAL'의 세 번째 티저 영상 'TWICE SIGNAL TEASER γ(감마)'를 공개했다.
이는 지난 8일과 9일에 공개한 티저 영상에 이어 멤버 정연, 사나, 채영의 모습을 담았으며, 후반부에는 트와이스 9인 전원이 등장해 시선을 끌었다.
해당 영상 속 정연, 사나, 채영은 생기발랄한 스타일링과 함께 꽃미모를 선보였다. 세 멤버는 앞서 공개된 티저 영상의 멤버들처럼 나무 뒤에 숨어 있다가 무언가를 탐색하는 듯한 모습으로 나타났다.
정연은 풍성한 컬링 헤어 스타일로 독특한 분위기를 드러냈고, 사나는 진한 핑크 색감을 강조한 코디로 화사함을 표현했다. 채영은 호기심 가득한 표정과 함께 머리 뒤로 나뭇가지를 대어 마치 레이더를 세우는 것 같은 연출로 통통 튀는 매력을 발산했다.
이어 영상 후반부에는 트와이스 멤버 전원이 등장해 눈길을 모았다. 광야에 놓인 멤버들은 함께 춤을 추며 즐거워하다가 특별한 신호에 휩싸여 정신을 잃고 쓰러지는 모습으로 신비로운 분위기를 자아냈다.
또한 트와이스는 새로운 느낌의 능력치 이미지 티저를 개인별로 선보이면서 팬들에게 다가가고 있다. JYP는 지난 9일 오후 6시 트와이스 멤버 나연, 지효, 미나의 능력치 이미지를 공개했는데, 세 명은 핑크와 블루 컬러를 중심으로 사랑스러움을 선사했다. 게다가 시계추, 푸른 눈동자, 회중시계와 같은 각자의 능력을 연상케 하는 아이템을 배치해 러블리한 소녀들의 변신을 더욱 기대하게 만들었다.
트와이스의 변신에 대중의 반응도 뜨겁다. 8일 처음으로 공개한 영상 'TWICE SIGNAL TEASER α(알파)'는 공개 약 14시간 만에 유튜브 조회수 100만 건을 돌파해, 'TT' 티저 영상 대비 약 두 배 빠른 속도로 더욱 높아진 인기를 실감케 했다. 두 번째 영상 'TWICE SIGNAL TEASER β(베타)' 역시 공개 24시간 기준 100만 뷰를 돌파하며 트와이스의 컴백 콘셉트에 대한 팬들의 기대를 가늠케 하고 있다.
'SIGNAL'을 통해 트와이스는 데뷔 후 최초로 JYP 박진영 프로듀서가 작사, 작곡한 노래로 컴백한다. 현재 가요계 '대세' 걸그룹인 트와이스와 수많은 가요계의 명곡을 탄생시킨 프로듀서 박진영의 작업은 최고와 최고의 만남이라는 점에서 지대한 관심을 받고 있다.
데뷔곡 '우아하게(OOH-AHH하게)'부터 'CHEER UP', 'TT', 'KNOCK KNOCK'까지 데뷔 1년 반 여 만에 4곡을 연속 히트시키며 역대급 걸그룹으로 자리매김중인 트와이스가 'SIGNAL'로 5연속 메가 히트를 기록할지, 음원 공개를 일주일도 채 남기지 않은 시점에서 앞으로 어떤 티징 콘텐츠로 팬들의 호기심을 자극할지도 흥미롭다.
한편 트와이스는 15일 오후 6시 새 앨범 ‘SIGNAL’과 동명 타이틀곡 및 뮤직비디오를 동시 발표한다. 이어 오후 8시 쇼케이스를 개최하고, 이를 네이버 V라이브를 통해 생중계한다. 또한 컴백을 기념해 오는 6월 17~18일 양일간 서울 잠실 실내체육관에서 앙코르 콘서트 'SIGNAL ENCORE TWICELAND'를 열고 팬들과 만난다.
※연합뉴스(Yonhap News Agency) 통통영상은 K-POP, 영화, 드라마 등 한류 영상을 중심으로 품격있는 대중문화 채널을 지향합니다. [영상 제공 : JYP엔터테인먼트]</t>
  </si>
  <si>
    <t xml:space="preserve">박원순 새정치민주연합 서울시장 후보가 6.4지방선거 사전투표 첫 번째 날인 오늘(30일) 오전 서울 구로구 주민센터에서 투표에 나섰습니다. 
이후 박 후보는 세월호 참사를 계기로 낡은 정치와 결별하고 새 시대로 나아가야한다며, 사전투표에 동참해달라고 시민들에게 호소했습니다. 
[박원순 새정치민주연합 서울시장 후보] " 세월호 참사가 우리의 방향 제시하고 있는 것처럼, 낡은 생각, 낡은 정치, 낡은 시대와 결별하고 이제 새로운 정치, 새로운 시대로 나아가야 한다고 생각합니다. 사전투표를 비롯해서 우리가 투표율을 높여서 새로운 대한민국을 투표를 통해서 우리 시민들이 만들어가 주시기 바랍니다." 
박 후보의 부인 강난희 씨는 박 후보와 함께 투표장에 들어갔지만, 기자들의 질문에는 말을 아꼈습니다. 
박 후보는 이후 인근 지하철역에서 사전투표 독려 캠페인에 참가한 후 구로·금천 지역 유세에 나설 예정입니다. 
사전투표제는 선거 당일 투표를 못 하는 유권자가 부재자 신고 없이 간단한 신분 확인을 거친 뒤 미리 설치된 투표소에서 투표하는 제도로 30일과 31일 이틀간 가까운 투표소에서 할 수 있습니다. 
오마이뉴스 곽승희입니다. 
(영상 취재·편집 - 김윤상 기자 / 투표장면 제공: 원순TV) </t>
  </si>
  <si>
    <t>지난 9일 더불어민주당 안민석 국회의원이 양산을 찾아 김경수 경남도지사 후보의 유세를 지원했습니다. 이날 안 의원은 지지자들과 '됐나? 됐다!' 형식의 경상도 스타일 유세를 펼치며 현장의 분위기를 고조시켰습니다.
경남도민일보 유튜브 구독하기 : https://www.youtube.com/user/gndomin
경남도민일보 페이스북 구독하기 : https://www.facebook.com/idomin/
경남도민일보 네이버TV 구독하기 : https://tv.naver.com/idomin
경남도민일보 후원하기 : http://www.idomin.com/?mod=company&amp;act=support</t>
  </si>
  <si>
    <t>2019년 4월 24일 국회에서
더불어민주당 확대간부회의가 진행되었다.
[영상 제보 받습니다] 진실언론 팩트TV가 독자 여러분의 소중한 제보를 받습니다. 뉴스 가치나 화제성이 있다고 판단되는 영상을 (facttvdesk@gmail.com)로 보내주시면  적극 반영하겠습니다.
#팩트TV 정기후원회원이 되어주세요. ARS신청 1877-0411, 직접신청 https://goo.gl/1OjzfE
이 영상의 저작권은 팩트TV에 있습니다. 본 영상물은 공유 및 소스코드 배포에 한해 허용합니다. 그 외 임의적인 편집 및 가공은 영상출처를 밝힌다해도 본사의 허락없 이 사용할 경우 저작권법 위반에 해당합니다. 팩트TV http://facttv.kr
촬영 : 배희옥, 김대왕</t>
  </si>
  <si>
    <t>걸그룹 구구단 멤버들이 5일 오전 서울 청담동 주민센터에 마련된 19대 대통령선거 사전투표소를 찾아 투표했습니다.
* 영상을 다운로드 - 재업로드하는 것은 원칙적으로 금지합니다.
'민중의소리'가 찾은 대중문화 현장 채널 Vstar 채널을 구독하세요! 
(Subscribe Channel~ ) goo.gl/3wwPMo
한국의 대표 진보언론 민중의소리 https://www.youtube.com/mediavop</t>
  </si>
  <si>
    <t>통통TV : http://www.yonhapnews.co.kr/tongtongtv/index.html
트와이스가 신곡 'SIGNAL' 레이더&amp;능력치 티저 이미지를 공개했다.
JYP엔터테인먼트(이하 JYP)는 5자사 공식 홈페이지와 SNS를 통해 트와이스 미니 4집 앨범 및 동명 타이틀곡 'SIGNAL'의 개인 티저 이미지를 공개했다.
해당 이미지 속 모모는 어딘가로 빠르게 달려 가는 듯한 자세로 시선을 끌었고, 미나는 주문을 거는 듯한 손 동작과 함께 배경으로는 회중시계가 오버랩 되어 최면술을 떠올리게 했다. 또한 쯔위는 해맑은 미소와는 대조적으로 괴력을 발휘해 책상을 부수는 모습으로 팬들의 눈을 사로잡았다.
트와이스는 지난 3일부터 멤버 모두 양손을 머리에 얹은 채 엄지와 새끼 손가락을 펼쳐 마치 레이더로 신호를 잡는 듯한 동일 포즈 티저 및 현실에서 보기 힘든 판타지 요소를 강조한 멤버별 능력치 티저를 잇따라 선보였다. 특히 이 동작들은 곡명인 'SIGNAL'과 절묘한 연상작용을 일으키면서 노래와 뮤직비디오 콘셉트에 대한 궁금증을 불러일으키고 있다.
트와이스는 지난 5일 모모, 미나, 쯔위의 이미지를 끝으로 '레이더' 및 '개별 능력치' 등 2종의 콘셉트 티저 이미지 공개를 완료한 가운데 6일 0시에는 단체 포스터를 공개했다. 이들은 이국적 느낌을 풍기는 공간을 배경으로 네이비, 화이트, 레드 컬러가 중심이 된 스쿨룩 패션을 선보였다. 멤버 모두 알 수 없는 묘한 표정으로 정면을 응시해 눈길을 모은다.
'SIGNAL' 컴백 타임테이블에 따르면 트와이스는 지난 1일부터 음원 발표일인 15일까지 2주간 매일 다양한 티징 콘텐츠를 선보인다. 팬들의 호기심을 자극하는 티저 이미지로 화제를 모으고 있는 트와이스가 향후에는 어떤 콘텐츠로 'SIGNAL' 에 대한 힌트 제공을 이어갈지 관심사다.
'SIGNAL'은 박진영 프로듀서가 작사·작곡한 노래. 트와이스는 데뷔 후 최초로 박진영 프로듀서의 곡으로 컴백한다. 특히 현 가요계 '대세' 걸그룹인 트와이스와 수많은 가요계 명곡을 탄생시킨 프로듀서 박진영의 작업은 최고와 최고의 만남이라는 점에서 지대한 주목을 받고 있다.
데뷔 1년 반 여 만에 4연속 히트곡을 내놓으며 역대급 걸그룹으로 자리매김중인 트와이스가 'SIGNAL'로 5연타석 인기 홈런의 기세를 이어갈지, 또 신곡에서는 어떤 새로운 캐릭터로 매력을 발산할지 흥미롭다.
한편 트와이스는 15일 오후 6시 새 앨범 'SIGNAL'과 동명 타이틀곡 및 뮤직 비디오를 동시 발표한다. 이어 오후 8시 쇼케이스를 개최하고, 이를 네이버 V라이브로 생중계한다. 또한 컴백을 기념해 오는 6월 17~18일 양일간 서울 잠실 실내체육관서 앙코르 콘서트 'SIGNAL ENCORE TWICELAND'를 열고 팬들과 만난다.
※연합뉴스(Yonhap News Agency) 통통영상은 K-POP, 영화, 드라마 등 한류 영상을 중심으로 품격있는 대중문화 채널을 지향합니다. [영상 제공 : JYP엔터테인먼트]</t>
  </si>
  <si>
    <t>김경수 경남도지사 후보가 진해 유세도중 경화시장에서 허기를 채우기 위해 오뎅을 사먹는 모습이다. 먹는 도중에도 셀카를 함께 찍자는 요청이 계속되고...
경남도민일보 유튜브 구독하기 : https://www.youtube.com/user/gndomin
경남도민일보 페이스북 구독하기 : https://www.facebook.com/idomin/
경남도민일보 네이버TV 구독하기 : https://tv.naver.com/idomin
경남도민일보 후원하기 : http://www.idomin.com/?mod=company&amp;act=support</t>
  </si>
  <si>
    <t>*이 영상은 2017 코스모폴리탄 블로그 어워즈 미션 영상으로 제품은 제공받았지만 솔직하게 리뷰했습니다*
투표 링크 (4월19일부터 27일까지만 투표기간이래용!! 들어가서 소듕한 한표좀.. 굽신굽신) 
http://www.cosmopolitan.co.kr/event/RetEventView.asp?intSeq=363&amp;strFCatecd=BAAA
앗.. 참고로 웃기려고 따라한 광고인데 헤라광고를 모르신다면 쟤가 왜 저러지.. 하실수도 있다능.. 음.. 이건 웃기려고 흑역사를 만든..거예요... 감히 전지현사마를 따라하냐 막 그런 댓글이 없기를 바라며...(별) 
_xD83C__xDF67_ 마롱이랑 SNS에서도 같이 놀아요~ _xD83C__xDF67_
instagram = http://instagram.com/marong_beauty
facebook = http://facebook.com/fs951230
blog = http://blog.naver.com/fs951230
business mail = marongofficial@gmail.com
---------------------------_xD83D__xDC8C_---------------------------
안녕하세요_xD83C__xDF38_ 마롱이에요_xD83D__xDC9E_
오늘은 제가 코스모 블로그어워즈 미션 영상으로 찾아왔습니당! 헤라 블랙쿠션이 그 미션 제품인데요! 사실 이건 제가 민제이한테 이전에 받아서 엄청 잘 사용하던 제품이어서 이걸 리뷰하라고 해서 참 다행이다 생각했어요ㅠㅠ 이건 영상보시면 아시겠지만 정말 제가 일본여행가서도 잘 들구다니구 되게 만족했던 제품이어서 여러분께 강추드리는 제품입니다!!! 요즘 맨날 들고다니는 쿠션이라고 당당히 말할 수 있어요!! 혹여나 미션이라고 좋게 평가한거 아닌가 생각하시는 분들께 양심에 손을 얹고 솔직하게 리뷰했다고 말씀드리는 거예요ㅎㅎ 영상 잘보셨다면 오늘도 좋아요랑 구독눌러주시구~ 위에 링크가셔서 투표도..헤헿ㅎ 
그럼 오늘도 달콤한 하루 되세요!!_xD83C__xDF70_
_xD83C__xDF6D_ 사용제품 _xD83C__xDF6D_
#헤라 블랙 쿠션 SPF34/PA++ 15g(리필포함) 55000won 
HERA BLACK CUSHION
021 Neutral Vanilla
lens:  오렌즈 씨엘 3콘 그레이
lip: 맥 레트로 매트 리퀴드 립컬러 패션 레거시
_xD83C__xDF6E_ 오늘도 좋아요, 구독, 예쁜 댓글 꼭 남겨주기_xD83D__xDC95_ _xD83C__xDF6E_</t>
  </si>
  <si>
    <t>[현장연결] '영장 기각' 김경수 "특검 정치적 무리수에 대단히 유감"
법원이 드루킹 김동원씨와 댓글조작을 공모한 혐의로 청구된 김경수 경남지사의 구속영장을 기각했습니다.
심사 결과가 나오기까지 김 지사는 서울구치소에서 대기했습니다. 
서울 구치소에서 나오는 김 지사 모습 직접 보시겠습니다.
[김경수 / 경남도지사] "우선 법원의 공정하고 합리적인 판단과 결정에 감사드립니다.
저는 이 사건이 불거진 처음부터 특검을 먼저 주장했었고 그리고 특검이 진행되는 동안에는 특검의 요구에 그 어떤 요구에도 성실히 협조하고 조사에 임했습니다.
그래서 특검이 사건의 실체를 밝히는 진실의 특검이 되기를 기대했습니다.
그렇지만 특검은 다른 선택을 했습니다.
저는 특검이 정치적 무리수를 둔 데 대해서 다시 한 번 대단히 유감스럽게 생각을 합니다.
앞으로 특검이 특검의 어떤 선택에도 당당하게 그리고 의연하게 대처해 나가도록 하겠습니다.
저는 지금 다시 경남으로 갑니다.
경남도정에 전념하고 어려운 경남에 경제와 민생을 살리는 도지사가 될 수 있도록 최선을 다하도록 하겠습니다.
믿고 응원해 주신 분들께 감사드립니다.
이상입니다.
(특검 적용한 혐의는 모두 부인하는 입장이신 건가요?)
이번 결정으로 이미 답변이 된 것 같은데요.
(혹시 소명하시는 데 어려운 부분 있으셨어요?) 
아닙니다. 성실하게 소명하고…"
연합뉴스TV 기사문의 및 제보 : 카톡/라인 jebo23
▣ 연합뉴스TV 유튜브 채널 구독
https://goo.gl/VuCJMi
▣ 대한민국 뉴스의 시작 연합뉴스TV / Yonhap News TV
http://www.yonhapnewstv.co.kr/</t>
  </si>
  <si>
    <t>2018년 5월 17일 경남창원 STX R&amp;D센터에서
민주당 김경수 경남도지사 후보 선거사무소 개소식이 진행되었다.
#팩트TV 정기후원회원이 되어주세요. ARS신청 1877-0411, 직접신청 https://goo.gl/1OjzfE
이 영상의 저작권은 팩트TV에 있습니다. 본 영상물은 공유 및 소스코드 배포에 한해 허용합니다. 그 외 임의적인 편집 및 가공은 영상출처를 밝힌다해도 본사의 허락없이 사용할 경우 저작권법 위반에 해당합니다. 팩트TV http://facttv.kr
촬영 : 배희옥, 김대왕</t>
  </si>
  <si>
    <t>펍지를 마주하다!
FACE: UNDERDOGS 티저 트레일러 그 첫번째 스토리!
더 자세한 배틀그라운드 개발 스토리를 지스타 2019 펍지 부스에서 직접 확인하세요!
#배그지스타2019 #FACEPUBG #펍지 #배그 #PUBG</t>
  </si>
  <si>
    <t>안녕하세요!! 이번에도 역시 흑우 타이틀을 지닌 제가 스페셜 상자깡영상으로 돌아왔습니다!! 크크킄크킄..
나의 흑우짓은 아무도 막지못한다.. 크크크크킄 (요즘 애니봄)
정말 계속된 중복으로 모든걸 포기하고 내려놓을때쯤.. 여러분들이 후원해주신 지원금으로 새로운 상자깡 역사를 써버렸습니다..
저때만해도 정말 지푸라기라도 잡는심정으로 모든걸 내려놓고 1회뽑기 도전중에..!!
역대급 반전 상자깡!! 기대하셔도 좋습니다 !! :) 
그리고 복귀유저,신규유저에게 엄청난 혜택을 주는 이벤트가 진행중이오니 어서빨리 주위사람들에게 알려주세요!!
친구야 배그 시작하즈아!! : https://app.adjust.com/x4p2awf_2lgqjzl
다음에는 또 무슨 상자깡을 해볼까.. 흐흐흐흐흐흐
[아이패드 6세대 4핑거 유저]
본계정 닉네임 - 급식의왕성민킹
시즌2 - 아시아 듀오 정복자
시즌3 - 아시아 듀오 , 코리아 스쿼드 정복자
시즌4 - 코리아 스쿼드 정복자
시즌5 - 코리아 듀오,스쿼드 정복자
시즌6 - 코리아 스쿼드 정복자
시즌7 - 코리아 듀오 정복자 
네이버 : qq2419@naver.com
페이스북 : https://www.facebook.com/profile.php?id=100003374439634
#상자깡#모바일배틀그라운드#pubg</t>
  </si>
  <si>
    <t>강미나(Jellyfish),김수현(미스틱),김태하(스타쉽),박시연(PLEDIS),이수현(Happyface) - Apink ♬몰라요
-
▶ 지금 ′프로듀스101′ 홈페이지에서 당신의 소녀에게 투표하세요!
당신의 한표가 소녀들의 운명을 결정합니다! 
http://www.mnet.com/produce101
-
국민 걸그룹 육성 프로젝트 [프로듀스101] 
매주 금요일 밤11시</t>
  </si>
  <si>
    <t>[ 더보기, See more : www.tvdaily.co.kr , m.tvdaily.co.kr ]
[티브이데일리 최현규 기자] 8일 오후 서울 강남구 청담동 청담주민센터에서 제20대 국회의원 선거 사전투표가 진행됐다. 
이날 사전투표에는 배우 조보아가 참석했다. 
[티브이데일리 최현규 기자 news@tvdaily.co.kr]</t>
  </si>
  <si>
    <t>2018년 6월 2일 남해마늘축제 현장에 방문한 김경수 후보. 김 후보 앞에 걸인이 나타나자 김 후보는 주저 없이 돈을 넣고 악수를 했다. /촬영·편집 임종금
경남도민일보 유튜브 구독하기 : https://www.youtube.com/user/gndomin
경남도민일보 페이스북 구독하기 : https://www.facebook.com/idomin/
경남도민일보 네이버TV 구독하기 : https://tv.naver.com/idomin
경남도민일보 후원하기 : http://www.idomin.com/?mod=company&amp;act=support</t>
  </si>
  <si>
    <t>남성 댄스그룹 'SF9'(에스에프나인)이 18일 두 번째 미니앨범 'Breaking 
Snsation' 을 발표했습니다. 
강렬한 댄스곡으로 돌아온 SF9의 타이틀곡 'Easy Love(쉽다)'의 가사를 한 눈에 알아볼 수 있도록 영상으로 제작해봤습니다. 
South Korean boy band 'SF9' released the second mini album 'Breaking Sensation' on the 18th.
The video features lyrics of the title track 'Easy Love', an intense dance song at a glance.</t>
  </si>
  <si>
    <t>민주통합당 정동영 후보 측이 강남을 투표소에서 투표구에 날인되지 않거나 봉합되지 않은 투표함이 대량으로 발견됐다며 투표함 개봉에 반대해 논란이 불거지고 있다.
정동영 후보 측에 따르면 문제가 되는 투표함 수는 총 18개. 
테이프로 봉합되지 않은 것은 2개, 날인이 찍히지 않은 것 9개 등 총 11개이며, 재외국민 우편 투표함 역시 테이프에 날인이 찍히지 않은 것 3개와 자물쇠로 봉합 되지 않은 것 1개 등 4개가 발견된 것으로 전해졌다.
여기에 안쪽 투입구가 봉인되지 않은 투표함 등 3개도 추가로 발견됐다.
그러나 선관위 측이 나머지 투표함에 대해 개표를 강행하려고 하면서 야당 지지자들을 포함해 정동영 의원실 측과 선관위 직원들 간 고성이 오간 것으로 전해졌다.
정동영 의원실 황유정 비서는 자신의 트위터에 "선관위 측이 '우리가 투표함 갖고 장난치겠냐. 봉인 안해도 문제 없다'고 열을 올리며 언성을 높였다"고 밝혔다.
하지만 선관위는 문제가 된 투표함들을 한쪽에 몰아놓은 상태로 나머지 투표함에 대해 개표를 진행했다.
서울시 선관위 측은 "투표함 자물쇠 부분과 투입구 부분만 봉쇄하게 돼 있어 법적 문제가 없는 부분을 억지 부리는 것"이라며 "양측 참관인들이 다 있고 사무원들을 일반인으로 배치한데다 경찰 입회 하에 이송해 개표소에 이동하게 돼 있는데 어떻게 부정행위를 할 수 있겠냐"며 반박했다.
하지만 강남을에 이어 강남갑에서도 투표함 10개가 봉인되지 않은 것으로 드러나면서 논란은 끊이지 않을 전망이다.
이날 오후 같은 장소의 강남갑 개표소에서도 밑바닥에 테이프는 붙여져 있으나 봉인되지 않은 투표함 10개가 발견됐다. 
강남구 선거관리위원회 관계자는 "우선적으로 개표를 진행한 뒤 위원회 차원의 논의를 통해 의결할 방침"이라며 "법적 문제는 전혀 없다"고 일축했다. [기획/제작 : 김기현 박종필 기자]</t>
  </si>
  <si>
    <t>EDM/ 걸크러쉬 POP / HIPHOP / 트랩 POP / 걸리쉬 POP
5가지 장르의 신곡! 15만표의 베네핏이 걸린 콘셉트 평가!
[직캠]일대일아이컨택ㅣ황인선 (쇼웍스) -  ♬24시간 @콘셉트 평가
-
▶ 지금 ′프로듀스101′ 홈페이지에서 당신의 소녀에게 투표하세요!
당신의 한표가 소녀들의 운명을 결정합니다! 
http://www.mnet.com/produce101
-
국민 걸그룹 육성 프로젝트 [프로듀스101] 
매주 금요일 밤11시</t>
  </si>
  <si>
    <t>20180609 더보이즈 사전투표 The June 13 local elections in 2018
[ 더보기, See more : www.tvdaily.co.kr , m.tvdaily.co.kr ]
2018 6.13 지방선거 사전투표에 참여하기 위해 그룹 더보이즈(주학년 상연 큐 뉴 현재)가 9일 오전 서울 강남구 청담동 주민센터를 찾았다.
사전투표는 13일 선거 당일 투표가 어려운 선거인에게 별도의 부재자 신고 없이 사전 투표시간동안 전국 어느 사전 투표소에서나 투표를 할 수 있다. 
사전 투표 시간은 8일부터 9일 양일간 매일 오전 6시부터 오후 6시까지 진행된다.
[티브이데일리 임은지 기자 news@tvdaily.co.kr]</t>
  </si>
  <si>
    <t>서대문구 자동차 선팅집에서 투표한 사람?ㅋㅋ
2018 지방선거에는 이색 투표소가 마련돼 눈길을 끌었습니다.
자동차 선팅업체, 씨름장, 결혼식장 등에 투표소가 세워졌습니다.
마땅한 장소가 없을 경우, 선거관리위원회는 일정한 조건에 따라 투표소를 선정합니다.
장애인 접근성을 위해 1층에 있을 것, 병영·종교시설은 피할 것 등이 투표소 선정 조건입니다.
프로듀서 하현종 채희선 / 구성 권수연 / 편집 권수연 / 도움 배혜민 인턴
✔ 뉴스에는 위아래가 없다, 스브스뉴스
- 스브스뉴스 링크 -
Facebook : https://www.facebook.com/subusunews
Instagram :  https://www.instagram.com/subusunews/
홈페이지 : http://news.sbs.co.kr/news/subusuNews.do?plink=GNB&amp;cooper=SBSNEWS</t>
  </si>
  <si>
    <t>[PUBG MOBILE Star Challenge]
9월7일 17시 생방송 PMSC Grand Finals
16명의 인기 게임 크리에이터와 16개의 모바일 배그 프로팀이 총 상금 250,000달러를 놓고 겨루는 PMSC 2019 결승전이 곧 시작됩니다! 모바일 배그 월드클래스에 도전하는 공식파트너 키실님과 대한민국 대표팀 GC BUSAN을 응원해주세요!!
PMSC 2019 방송일정
- Day1 : 9/7(토) 17:00 ~
- Day2 : 9/8(일) 17:00 ~
Match 1: Sanhok
Match 2: Miramar
Match 3: Vikendi
Match 4: Erangel
[PMSC 2019 Grand Finals 시청보상]
※생방송 누적 12분 이상 시청 후, 유튜브/배틀그라운드 모바일 계정을 연동하면 유튜브 크레이트 상자를 드립니다
※유튜브 크레이트 상자 : 알파인 클라이머 세트(15일), 알파인 클라이머 세트(7일), 실버 조각 및 클래식 쿠폰 조각과 BP를 획득할 기회를 갖게 됩니다.
※보상은 스트리밍 종료 후 1시간 이내에 인게임 우편함으로 지급됩니다.</t>
  </si>
  <si>
    <t>21대 총선 소중한 한표 한분도 빠짐없이 투표 하세요 (서울1TV) 
2020년 21대 총선 유권자 총 4400만…60대 이상 전체의 1/4 넘어
【전체 투표자수】
투표 첫 참여 18세 유권자 55만명 30대 62만, 40대 49만 각각 감소
4월 15일 치러지는 21대 총선에서 60대 이상 유권자수가 전체 유권자의 4분의1을 넘어서며 역대 최고를 기록했다.60대 이상 유권자는 20대 총선과 비교해 217만명이나 늘었다.
행정안전부는 5일 21대 총선 선거인수가 선거인명부 확정일(4월3일) 기준으로 재외선거인을 포함해 4399만 4247명이라고 밝혔다.
이는 20대 총선 선거인 수 4210만 398명 보다 189만 3849명(4.5%) 늘어난 것이다.
이번 선거에서 처음으로 투표에 참여하는 만18세 유권자수는 54만 8986명 으로 전체 유권자 수의 1.2%를 차지하는 것으로 나타났다.
연령별로는 60세 이상 1201만명(27.3%)으로 가장 많았고, 50대 865만명(19.7%), 40대 836만명(19.0%), 30대 699만명(15.9%), 20대 680만명(15.5%), 10대(18~19세) 115만명(2.6%) 등의 순으로 나타났다.
60세 이상은 20대 총선 984만명(23.4%)보다 217만명이나 늘어 전체 유권자에서 차지하는 비율이 4분의 1(27.3%)을 훌쩍 넘었다.
반면 30대와 40대는 각각 699만 4134명, 835만7423명을 기록했다. 이는 20대 총선 당시보다 각각 62만명, 49만명 가량 감소한 숫자다. 
지역별로는 경기도가 가장 많은 1106만 1850명(25.2%)이었고, 그 다음으로는 서울 846만 5,419명(19.3%), 부산 295만 6,637명(6.7%) 등이 뒤를 이었다. 세종시는 26만 3338명(0.6%)으로 가장 적었다.
이번 총선과 동시에 실시되는 재･보궐 선거의 선거인수는 55개(기초단체장 8, 광역의원 17, 기초의원 30) 선거구 313만9093명이다.
                                        책임총괄 프로듀서: 김성남 
                                               방송: 서울1TV</t>
  </si>
  <si>
    <t>100,000표의 주인공은 누가 될 것 인가!
각 포지션별 최고의 실력자를 가르는 포지션 평가!
[Produce 101] 1:1 EyecontactㅣKim Yeon Kyung – John Park, Huh Gak ♬My Best @ Position Eval.(VOCAL) EP.07 20160304
[직캠] 김연경 (마이다스) - 존박,허각 ♬MY BEST @포지션 평가(VOCAL)
-
▶ 지금 ′프로듀스101′ 홈페이지에서 당신의 소녀에게 투표하세요!
당신의 한표가 소녀들의 운명을 결정합니다! 
http://www.mnet.com/produce101
-
국민 걸그룹 육성 프로젝트 [프로듀스101] 
매주 금요일 밤11시</t>
  </si>
  <si>
    <t>본 영상속 강사님이 직접 운영중인 무료카톡방에 입장하실 분들은 아래 링크를 클릭해 주세요!
▶http://bit.ly/2KPzM4a</t>
  </si>
  <si>
    <t>생존을 위한 그룹 배틀!
[직캠] 메인보컬&amp;래퍼 심채은(스타쉽) - 2조 f(x) ♬ 라차타 @그룹배틀평가
-
▶ 지금 ′프로듀스101′ 홈페이지에서 당신의 소녀에게 투표하세요!
당신의 한표가 소녀들의 운명을 결정합니다! 
http://www.mnet.com/produce101
-
국민 걸그룹 육성 프로젝트 [프로듀스101] 
매주 금요일 밤11시</t>
  </si>
  <si>
    <t>100,000표의 주인공은 누가 될 것 인가!
각 포지션별 최고의 실력자를 가르는 포지션 평가!
[Produce 101] 1:1 EyecontactㅣKim Hyeong Eun – Verbal Jint ♬You Look Good @ Position Eval.(RAP) EP.07 20160304
[직캠]김형은(케이코닉) - 버벌진트 ♬좋아보여 @포지션 평가(RAP)
-
▶ 지금 ′프로듀스101′ 홈페이지에서 당신의 소녀에게 투표하세요!
당신의 한표가 소녀들의 운명을 결정합니다! 
http://www.mnet.com/produce101
-
국민 걸그룹 육성 프로젝트 [프로듀스101] 
매주 금요일 밤11시</t>
  </si>
  <si>
    <t>본방보다 먼저 보는 생방송 팟캐스트 '장윤선·박정호의 팟짱' 27일 '전혀 다른 뉴스'에서는 선대식 오마이뉴스 이슈팀 기자가 출연해 일명 '어버이연합게이트' 사건을 총정리하는 시간을 가졌다.
이 영상은 인터뷰 전체를 담고 있으며, 오디오 버전은 팟캐스트 앱 '팟빵'과 아이튠즈를 통해 들을 수 있다. 
+ 아이튠즈 듣기 http://omn.kr/adno 
+ 팟빵 듣기 http://omn.kr/ayzm 
(진행: 장윤선 기자, 영상 : 강신우 기자, 편집 : 이승열 기자) 
-저작권자(c) 오마이뉴스(시민기자), 무단 전재 및 재배포 금지</t>
  </si>
  <si>
    <t>"원경환 후보에게 소중한 한표 부탁드립니다."
- 국회의원 심기준 -
원경환의 컨텐츠 확인하기
※ http://www.wongyeonghwan.com
#심기준 #국회의원 #원경환 #강원도 #홍천 #횡성 #영월 #평창 #함께해요 #더불어민주당 #국회의원 #4월15일 #결전의날 #홍횡영평</t>
  </si>
  <si>
    <t>[중독노래방]
감독: 김상찬
출연: 이문식, 배소은, 김나미, 미스터팡...
개봉: 2017.06.15
현실에 있을 것 같으면서도 없을 것 같은 판타지한 공간!
그 안에서 펼쳐지는 기묘하고도 미스터리한 이야기!
손님이라곤 파리 한 마리도 날리지 않는 ‘중독노래방’ 
도우미를 구하게 되면서 조금씩 손님이 늘기 시작한다! 
그러던 중 연쇄살인범이 나타났단 소문이 돌고, 
노래방 사람들의 비밀이 하나씩 밝혀지는데...</t>
  </si>
  <si>
    <t>2019년  8월 20일 국회 행안위 전체회의에서  이언주 의원은 지난주말 있었던 집회에서 초등학생들이 집회중 자유한국당 비판 노래를 부른 것에 대해 경찰총장에게 질의를 하였다. 
[영상 제보 받습니다] 진실언론 팩트TV가 독자 여러분의 소중한 제보를 받습니다. 뉴스 가치나 화제성이 있다고 판단되는 영상을 (facttvdesk@gmail.com)로 보내주시면  적극 반영하겠습니다.
#팩트TV 정기후원회원이 되어주세요. ARS신청 1877-0411, 직접신청 https://goo.gl/1OjzfE
이 영상의 저작권은 팩트TV에 있습니다. 본 영상물은 공유 및 소스코드 배포에 한해 허용합니다. 그 외 임의적인 편집 및 가공은 영상출처를 밝힌다해도 본사의 허락없 이 사용할 경우 저작권법 위반에 해당합니다. 팩트TV http://facttv.kr
촬영 : 배희옥, 김대왕, 김준영</t>
  </si>
  <si>
    <t>#개미애국방송
자발적 제작 후원계좌 | 부산은행 101-2050-3577-04  예금주 : 개미애국</t>
  </si>
  <si>
    <t>자유한국당은 24일 문희상 국회의장을 항의 방문해 국회 사법개혁특별위원회 위원인 바른미래당 오신환 의원의 사보임을 허가해선 안 된다고 강력하게 요청했다. 
이 과정에서 문 의장과 한국당 의원들은 고성을 주고받았고, 한국당 의원들과 국회 직원들 간의 일부 몸싸움도 벌어졌다. 
한국당 나경원 원내대표는 이 자리에서 "(사개특위 위원) 사보임을 허가하면 결국 연동형 비례제와 공수처(고위공직자비리수사처) 설치법을 패스트트랙의 길로 가게 하는 것"이라며 "이는 의장이 대한민국의 헌법을 무너뜨리는 장본인이 되는 것"이라고 목소리를 높였다. 
이에 문 의장은 "(이렇게) 겁박해서 될 일이 아니다. 최후의 결정은 내가 할 것"이라면서 "국회 관행을 검토해서 결정하겠다고 약속한다"고 답했다.
문 의장의 발언이 '사보임 허가'의 뜻으로 해석되자 권성동 의원은 상임위원 사보임과 관련한 국회법을 거론하며 "의장이 규정을 지키려 하지 않고 있다. 그렇다면 의장직을 그만둬야 한다"고 말했고, 이은재 의원도 "의장은 사퇴하라"고 가세했다.
[영상 : 연합뉴스TV]
◆ 연합뉴스 홈페이지→ http://www.yna.co.kr/
◆ 이 시각 많이 본 기사 → https://goo.gl/VQTsSZ
◆ 오늘의 핫뉴스 → https://goo.gl/WyGXpG
◆ 현장영상 → https://goo.gl/5aZcx8
◆ 카드뉴스 →https://goo.gl/QKfDTH
◆연합뉴스 공식 SNS◆
◇페이스북→ https://www.facebook.com/yonhap/
▣ 연합뉴스 유튜브 채널 구독 : https://goo.gl/pL7TmT
▣ 연합뉴스 인스타 : https://goo.gl/UbqiQb</t>
  </si>
  <si>
    <t>당선자가 보내는 선물은 댓글로 추첨할 예정이니
댓글 많이많이 달라달라구요!( •̀ ω •́ )✧
여러분의 소중한 한 표, 원하시는 컨텐츠에 꼭 투표해주세요!
_xD83D__xDC8C_그리고 4월 15일 국회의원 선거 아시죠? 꼬~옥 투표하기!_xD83D__xDC8C_
------------------------------------------------------------------------------
매주 월 / 수 / 금 5시 구독, 알림, 좋아요  ( ╹ਊ╹)
☞대처법 공식 인스타그램
https://www.instagram.com/yourlifetip/
☞대처법 틱톡
https://www.tiktok.com/@yourlitetip</t>
  </si>
  <si>
    <t>앵커 멘트
 여야는 지방선거 이틀을 앞두고 오늘도 격전지를 중심으로 동시다발적으로 총력전을 펼쳤습니다.
 경기도지사 선거에서는 막판 후보 사퇴문제를 놓고 격돌했습니다.
 리포트
 치열한  승부가 벌어지고 있는 경기도지사 선거전.
 통합진보당 백현종 후보의 사퇴가 막판 이슈로 떠올랐습니다.
 새누리당 남경필 후보는 백 후보의 사퇴가 지난 대선 당시 박근혜 후보를 떨어뜨리려던 제 2의 이정희 사퇴와 같다고 비판했습니다.
녹취 남경필(새누리당 경기도지사 후보) : "사퇴하면서 새누리당 후보에게는 한표도 주지 말라고 했습니다. 남경필을 떨어트리는게 바로 사퇴의 목적이었습니다. 이것은 지난 대선 때 이정희 후보가 박근혜 떨어트리려고 나왔다..."
 이에대해 새정치민주연합 김진표 후보는 백 후보가 당연히 끝까지 갈 줄 알았다며 통합진보당과의 연대의혹을 일축했습니다.
 녹취 김진표(새정치민주연합 경기도지사 후보) : "TV 토론이 있었는데 그때 그 기세나 분위기로 봐도 당연히 끝까지 갈 줄 알았었는 데 그 문제는 통합 진보당과 백후보가 여러가지 점을 종합 고려한 정치적 판단을 한 것으로 생각합니다"
 뒤집기냐 굳히기냐, 막판 대결이 뜨거운 서울시장 선거전에서는 정몽준 박원순 두 후보가 부동표를 잡기위해 총력 유세전에 나섰습니다.
 새누리당 정몽준 후보측은 이른바 농약급식 문제가 학부모들의 표심을 돌리는데 효과가 있었다고 보고 공세를 늦추지 않고 있습니다.
 반면 새정치민주연합 박원순 후보측은 농약 검출 사례를 정 후보가 과장하고 있다면서 박 후보야말로 서울시정을 책임질 적임자라고 호소했습니다.
 인천시장 후보들은 부동층 흡수를 위한 표몰이에 안간힘을 다했습니다.
 새누리당 유정복 후보는 "안정적인 시정 운영과 부채 해결을 통해 밝은 인천시를 만들수 있게 도와달라"며 지지를 호소했습니다.
 새정치민주연합 송영길 후보는 강화도와 인천 영종도를 연결하는 다리를 건설하겠다는 공약으로 표심을 공략했습니다.</t>
  </si>
  <si>
    <t>생존을 위한 그룹 배틀!
[직캠] 서브보컬3 조시윤 (DSP) - 1조 소녀시대 ♬ 다시 만난 세계@그룹배틀평가
-
▶ 지금 ′프로듀스101′ 홈페이지에서 당신의 소녀에게 투표하세요!
당신의 한표가 소녀들의 운명을 결정합니다! 
http://www.mnet.com/produce101
-
국민 걸그룹 육성 프로젝트 [프로듀스101] 
매주 금요일 밤11시</t>
  </si>
  <si>
    <t>한국 1주년 기념 모바일 배그 토끼춤 이모트 춤신춤왕 이벤트 당첨자를 발표합니다! 재밌고 멋있게 직접 댄스 영상을 찍어 참여해주신 모든 분들께 진심으로 감사드립니다!
_xD83D__xDC49_ 페이스북 당첨자 발표 공지: http://bit.ly/2wy8TY8
#모바일배그 #모바일배틀그라운드 #배그모바일</t>
  </si>
  <si>
    <t>❤️ ❤️긴급공지 꼭 봐주세요!!!❤️ ❤️
여러분들 영상 소개 전에 미리 말씀드릴 게 있어요!!
안녕 러빗러빗 화랑이들~!! 화니입니다!!
오늘은 다름이 아니라 공지 하나 하려고 이렇게 글을 작성합니다!
제가 JTBC 워너비에 참가하게 되어서 본선 2라운드까지 진행중인데요!
2라운드는 팀콜라보레이션입니다.... 근데 그게 문제가 아닙니다.....
이번 팀콜라보레이션 미션은......국민투표가 심사에 반영됩니다!!!!!
여러분들의 귀중한 한표....정말 절실하게 간절한 시점입니다....ㅜㅜ
여러분들의 귀한 한표!! 정말 정중히 부탁드려요! ㅜㅜ (진짜 간절)
#투표일정 : 오늘 19일 오전 10시부터~20일 자정까지!
#투표하는 곳 : http://ioztv.com/vote
@뷰티국 비빔밥 팀을 투표해주시면 됩니다!!! 꼭 부탁드려요! ㅜㅜ@
@유튜브도 달리도록 노력하겠습니다! 저의 꿈을 응원해주세요!!@ 
-
-
-
-
- 안녕 화랑이둘~~~ 사랑해요오옹! 저는 화니입니다 ㅋㅋ 엥?
오늘은 여러분들을 위해서 제 화장대 투어 ! 화장대 공개 영상을
열심히 또.... 더 열심히 준비를 해왔는데요 ㅋㅋㅋㅋ _)
여러분들이 좋아해주실지 모르겠네요!
그냥 정말 남의 화장대 훔쳐보는 듯한 그런 가벼운 마음으로
제 화장대 투어를 함께 해주셨으면 정말 감사드릴 것 같아요!
그리고 중간 중간 화장품 추천도 있으니 참고부탁드려요!
그러면 오늘 영상도 재밌게 시청해주시구요!
오늘도 즐겁고 아름다운 하루 보내시구요.
여러분들의 귀한 시간 내어 제 영상보러 와주셔서 너무 감사해요!
저희는 다음 영상에서 더욱 좋은 모습으로 만나요!
안농!
-
-
_xD83D__xDC84_ 남자 학생 화장대 투어! _xD83D__xDC8B_ - 화장품 추천하며 같이 구경해요!  |  화니HWAN'E
-
-
- HWAN'E official Channel
Instagram : http://instagram.com/hwane_online
Facebook : http://facebook.com/hwan4
Business Mail : hwanebusiness@gmail.com
-
[Planning, Conception : 기획, 구상]
Seunghwan Kim (HWAN'E ) : 김승환 (화니)
[Film, Edit : 촬영, 편집]
Seunghwan Kim (HWAN'E ) : 김승환 (화니)
Eunsu Lee (ZIRO) : 이은수 (지로) #화니크루 편집자</t>
  </si>
  <si>
    <t>Provided to YouTube by Recording Industry Association of Korea
사랑에 한표던진다 · 트롯가이드
트로트 최신관광 인기가요 메들리 애창곡 히트송1
Released on: 2017-09-27
Composer: 조만호
Lyricist: 정현숙
Auto-generated by YouTube.</t>
  </si>
  <si>
    <t>당신의 한표가 한 아이의 인생을 바꿀수있습니다
http://produce48.mnet.com/pc/vote
한국데뷔 가즈아아아아아아앗
#produce48 
#미야와키사쿠라
#宮脇咲良
#프로듀스48</t>
  </si>
  <si>
    <t>_xD83D__xDC2F__xD83D__xDC99_
[울산현대축구단, 아이들을 위한 '호랑이 건강체조' 개발!]
울산현대축구단에서 지역 내 미취학 아동들의 건강 증진을 위한 '호랑이 건강체조'를 제작하였습니다!
울산현대가 어린이 팬들을 위하여 기획, 체조 제작 그리고 동요 제작까지! 
울산현대 치어리더 ‘울산큰애기’의 조연주와 함께 호랑이 건강체조 하실까요?
이종호, 이근호도 함께하는건 안비밀!
'호랑이 건강체조' 이벤트 To be continued... 도 안비밀!
#팬과 #함께하는 #울산현대축구단 #사회공헌 #지역밀착활동 #호랑이건강체조 #조연주 #이근호 #이종호 #함께해요 #깨알등장</t>
  </si>
  <si>
    <t>온.오프라인 매 격주 (금.토.일) 중 18:00~20:00 
           [때에 따라 시간이 바뀌기도함]
ㅡㅡㅡㅡㅡㅡㅡㅡㅡㅡㅡㅡㅡㅡㅡㅡㅡㅡㅡㅡㅡㅡㅡㅡ
[후원.협찬]
(Youtube) : http://ballcong.com/
(Instagram) : https://www.instagram.com/ballcong_biu/
https://www.kyentertainment.kr/
#kpop #kpopcover #라이브 #Live
#혼코노 #창현 #너목보 #미스트롯 #KPOPSTAR #프로듀스101 #노래 #음악 #일소라 #레전드 #아이돌 #버스킹 #버스킹레전드 #미스터트롯</t>
  </si>
  <si>
    <t>생존을 위한 그룹 배틀!
[직캠] 센터&amp;서브보컬3 정해림(판타지오) - 1조 Apink ♬ 몰라요 @그룹배틀평가
-
▶ 지금 ′프로듀스101′ 홈페이지에서 당신의 소녀에게 투표하세요!
당신의 한표가 소녀들의 운명을 결정합니다! 
http://www.mnet.com/produce101
-
국민 걸그룹 육성 프로젝트 [프로듀스101] 
매주 금요일 밤11시</t>
  </si>
  <si>
    <t>이상이티비  기초연금 30만원 보기 https://youtu.be/1WHfctYV4_Y
기초연금은 65세 이상 노인 중 소득·재산 하위 70% 노인에 2018년 9월부터 월 25만원이 지급되고 있습니다. 하지만 정부는 악화하는 노인 가구 소득분배지표 상황을 반영해 소득 하위 20% 노인에게는 4월부터 월 30만 원의 기초연금을 앞당겨 지급키로 했습니다.</t>
  </si>
  <si>
    <t>당신의 한표가 한 아이의 인생을 바꿀수있습니다
http://produce48.mnet.com/pc/vote
한국데뷔 가즈아아아아아아앗
#미야와키사쿠라
#宮脇咲良
#miyawakisakura</t>
  </si>
  <si>
    <t>놀랍게도 이런애들과 우리는 같은 한표입니다.
#페미니스트 #같은한표 #페미니즘 이 바로 #여성혐오 #남성혐오
김한남TV SNS
https://www.facebook.com/profile.php?id=100046297896979</t>
  </si>
  <si>
    <t>[1회] 화제의 (까)치발남 등장! ㅣHIM 박성우
▶ 지금 ′프로듀스101 시즌2′ 엠넷닷컴과 티몬에서 당신의 소년에게 투표하세요!
당신의 한표가 소년들의 운명을 결정합니다! 
- Mnet : http://onair.mnet.com/produce101
국민이 직접 프로듀싱하는 국민 보이그룹 육성 프로젝트 
＜프로듀스101 시즌2＞ 
매주 금요일 밤 11시 본/방/사/수 
′국민 프로듀서님! 잘 부탁드립니다!′
PRODUCE101 Season2 
Every Fri 11PM (KST) 
-</t>
  </si>
  <si>
    <t>_xD83D__xDCCC_구독 (Subscribe) :: https://goo.gl/ZvPK1e
좋아요 알림설정은 조아요~
Like and notification settings is Choayo~
_xD83D__xDD0D_새로운 도전! / New challenge!
- 겜뱅 메타 (Gamsaga Meta) :: https://goo.gl/RS41JR
_xD83C__xDFC1_누가 이길까? / Who will win?
시청자 배틀 (Subscriber Battle) :: https://goo.gl/jUNn9V
랭커 배틀 (Ranker Battle) ::https://goo.gl/WNQhgY
클래식 배틀(Classic Battle) :: https://goo.gl/E7ZvAk
_xD83C__xDF1F_정보 공유! / Sharing information!
콤보 제보 (Combo Report) :: https://goo.gl/zxAU2C
극딜 제보 (Damage Report) :: https://goo.gl/qwB5Hz
버그 제보 (Bug Report) :: https://goo.gl/aaqHHf [로스트사가] 스킬육성 밸런스 조정 소중한 한표와 의견! [유튜브]
PS.2016. 03. 17. 소중한 한표와 의견!
Ucː겜뱅이★
유튜브 : https://goo.gl/W7SI97
방송국 : http://afreeca.com/kmy149100
블로그 : http://blog.naver.com/kmy149100
#로스트사가 #LostSaga #로사 #lostsaga #겜뱅이사가 #GamSaga #겜뱅이 #겜뱅 #시청자 #업데이트 #Update #이벤트 #Event #Subscriber #랭커 #Ranker #클래식 #Classic #배틀 #Battle #콤보 #Combo #극딜 #Damage #버그 #Bug #제보 #Report</t>
  </si>
  <si>
    <t>CBC뉴스
www.cbci.co.kr</t>
  </si>
  <si>
    <t>18대 대통령 선거의 재외선거 참여를 위해 
바르셀로나에서 대사관이 있는 마드리드까지 다녀온 24시간 투표 여행의 기록입니다.
어제 하루 넉달치 시내 교통비가 넘는 돈을 썼지만,
앞으로 이어질 걱정들을 생각하면 아까워할 수 없는 돈입니다.
주변의 많은 재외국민, 국외부재자분들이 투표에 참여하고 계신데
괜히 나만 이렇게 요란스럽나 싶은 조심스런 맘도 있지만,
못만든 영상이 누군가에게 투표를 결심할 수 있게 한다면 좋겠단 바람으로 올려봅니다.
물론 얼마든지 더 빠른 시간에 다녀올 수 있는 방법이 있지만 
이야기하고 싶었던 것은 '시간'이 아니라 '한표' 입니다. 
24시간이 걸리거나 24분이 걸리거나 똑같이 소중한 한표입니다.
나의 한 표가 세상을 바꿀 수 없다는 걸 알지만
우리의 한 표는 세상을 바꿀 수 있을거라 믿습니다.
이제 여러분이 투표여행을 떠날 차례입니다.
-----------------------------------------------------------------------------------
가우디투어 &amp; 골목투어 &amp; 로컬 코디네이트
www.planbarcelona.co.kr
도움주신 분 : BJ Park
BGM : barcelona by bossasonic
원본영상 문의 : http://www.planbarcelona.co.kr</t>
  </si>
  <si>
    <t>2020년 3월 28일 토요일
김완선→김지훈 ‘VOTE KOREA 2020’ 전시회 참여 “한표의 무게” | White Student
SBS 선거 방송기획팀이 2020 4.15 총선을 앞두고 중앙선거관리위원회와 함께 특별 전시회를 개최한다. &amp;#39;VOTE KOREA 2020&amp;#39;이라는 타이틀이 붙은 이번 전시는 ‘우리의 한 표, 예술과 만나다’는 슬로건으로, 전시를 통해 투표와 선거 그리고 정치를 생각해보자는 의미를 담고 있다. 우리가 행사하는 ‘한 표’의 의미와 무게를 다양한 작가들의 작품을 통해 헤아려 보자는 기획 의도에서 출발했다. 맛있는 걸 먹으러 가거나 나들이를 가고 또 전시회에서 마음에 쏙 드는 작품을 발견했을 때처럼 투표장에서도 그런 기쁨과 즐거움을 느낄 수 있기를 바라는 마음도 담았다.이번 전시에 참여한 작가는 가수 김완선, 배우 김지훈, 아티스트 필독(Feeldog), SBS 김민형, 김수민 아나운서, grimb(그림비, 배성태), ‘그림왕 양치기’ 양경수, 스튜디오 콘크리트, 백윤조, 설동주, Hororo(호로로,...
#White_Student</t>
  </si>
  <si>
    <t>봄 배구의 전설은 시작되었다! 
V-리그의 챔피언은 누가될 것인가!</t>
  </si>
  <si>
    <t>2020년 4월 2일 목요일
'한표가치 얼마?' 이랜드 스파오, 투표 독려 '국민캠페인' | Public Hand
이랜드월드의 글로벌 패스트패션 브랜드 스파오가 지난달 11일 행정안전부와 맺은 제21대 국회의원 선거 투표 참여 독려를 위한 캠페인 협약에 따라 3일부터 온라인과 오프라인 매장에서 캠페인을 연다. 이번 캠페인은 ‘한 표의 가치’라는 주제로 투표의 가치를 금액으로 환산한 가격표를 스파오의 의류제품에 가격택으로 달아, 고객들이 자연스럽게 유권자로서 한 표의 가치를 체감하고 신중한 투표를 독려하는 내용이다. 한 표의 가치는 4700만원으로 국회의원 임기 4년 동안 심의할 정부 예산의 추정치를 유권자 수로 나눠 추산했다. 스파오는 본 캠페인 참여 고객을 대상으로 총 4700만원 상당의 혜택을 제공할 계획이다. 캠페인 참여는 스파오 공식 SNS 계정과 오프라인 전 매장에서 가능하다. 스파오 공식 인스타그램에 올라온 캠페인 관련 게시물을 리그램하고 필수 해시태그를 달거나 스파오 오프라인 매장에서 한 표의...
#Public_Hand</t>
  </si>
  <si>
    <t>당신의 한표가 한 아이의 인생을 바꿀수있습니다
http://produce48.mnet.com/pc/vote
한국데뷔 가즈아아아아아아앗
#produce48 
#미야와키사쿠라
#宮脇咲良</t>
  </si>
  <si>
    <t>#크림치즈빵  #통단팥빵  #홈베이킹
강력분 350g, 이스트5g, 설탕 45g, 소금 5g, 탈지분유 10g, 계란 1개, 우유 180g, 무염버터 35g
※ 필링
크림치즈220g, 설탕 25g, 통단팥 220g
※ 오븐온도: 190℃ 20분 오븐마다 달라요~~
※ 홈베이킹 백화점 비한스 http://www.bhans.co.kr</t>
  </si>
  <si>
    <t>[앵커]
곳곳에서 4.15 총선 사전투표의 열기가 뜨겁습니다.
이제 두 시간 정도 뒤면 이틀간의 사전투표가 마무리되는데요,
중계차 연결해서 자세한 상황 알아보겠습니다. 최현미 캐스터!
뒤로 투표를 기다리는 유권자들이 보이는군요?
[캐스터]
사전투표 마지막 날, 소중한 한 표를 행사하려는 유권자들의 발걸음이 종일 이어지고 있는데요,
투표소에서는 마스크와 위생 장갑을 착용한 채, 앞사람과의 거리는 1m 이상을 잘 유지해야 합니다.
이제 사전투표는 두 시간 남짓이면 종료됩니다.
선거 당일 투표가 어려우신 분들은 남은 시간 동안 가까운 투표소를 방문해보시기 바랍니다.
사전투표 방식을 살펴보면, 투표소에 도착해 먼저 입구에서 체온을 측정하는데요.
체온이 37.5도 이상인 유권자는 따로 마련된 임시 기표소에서 투표를 하게 되고요,
체온에 이상이 없는 유권자는 손 소독 뒤 일회용 비닐장갑을 끼고, 투표하게 됩니다.
코로나 19 사태 속에서도 투표에 대한 국민의 관심은 뜨겁습니다.
현재 누적투표율은 20%를 넘어 역대 사전투표 가운데 가장 높은 수치를 나타내고 있습니다.
오늘 남부지방을 중심으로 밤까지 약한 비가 이어지겠고요,
내일은 내륙 곳곳에 오후부터 소나기가 오겠고, 영동 지역은 새벽부터 비와 함께 때늦은 눈이 내리겠습니다.
특히 강원 산간에는 대설 예비 특보가 내려진 가운데, 많은 곳 30cm 이상 폭설이 올 것으로 보여 주의가 필요합니다.
선거 당일인 수요일에는 전국에서 맑은 하늘이 드러나겠고요,
낮 기온도 20도 안팎으로 포근한 날씨가 이어질 전망입니다.
지금까지 YTN 최현미입니다.
▶ 기사 원문 : https://www.ytn.co.kr/_ln/0108_202004111606046259
▶ 제보 안내 : http://goo.gl/gEvsAL, 모바일앱, social@ytn.co.kr, #2424
▣ YTN 유튜브 채널 구독 : http://goo.gl/Ytb5SZ
ⓒ YTN &amp; YTN PLUS 무단 전재 및 재배포금지</t>
  </si>
  <si>
    <t>"빛이라는 단어를 듣는데 뭉클해서.."
따뜻한 말 한마디에 눈물 터져버린 김영철을 시작으로
줄줄이 소시지처럼 눈물샘 터진 아는형님들
와엠아쿠라잉.. 나는 왜 울어... ( ´•̥̥̥ω•̥̥̥` )
한 해 동안 수고한 아는형님들
아주 칭찬해♥
[JTBC봐야지] 구독하기☞ http://bitly.kr/VgFZ3
------------------------------------------------------
_xD83D__xDCCC_ 영상 속 프로그램은?
【아는 형님｜Knowing Brothers】
http://bit.ly/2VuTtho
------------------------------------------------------</t>
  </si>
  <si>
    <t>한국어 느낌 그대로 영어로 치트시트 다운로드하기!
► https://splsh.link/korean-phrases</t>
  </si>
  <si>
    <t>[THE FAN｜더 팬 EP03] 20181208 SBS
크러쉬는 친구 그리즐리가 관객들에 좋은 평을 받기를 바라는 간절한 마음으로 직접 ‘표 구걸’에 나선다.
☞ '더 팬' 공식 홈페이지: https://programs.sbs.co.kr/enter/thefan</t>
  </si>
  <si>
    <t>갤럭시Z 플립 미러블랙과 갤럭시폴드를 둘 다 언박싱하면서 비교를 해봤습니다. 구성품 부터 차이를 가지고 있는데요. 어떻게 다른지 가볍게 확인해 보시기 바랍니다. 도움되셨다면 구독 좋아요 아시죠? ^^ 리더유 구독하기 : https://goo.gl/2n6pjp
IT리더 흥신소는 여러분의 고민과 호기심을 해결해 주는 채널 입니다. 알고 싶은거, 궁금한 점이 있으실때는 구독하고 언제든지 의뢰해 주세요. 
[개인 채널]
리더유 블로그 : https://www.leaderyou.co.kr
리더유 네이버 포스트 : http://post.naver.com/leaderyou
리더유 페이스북 페이지 : https://www.facebook.com/itleaderyou/
리더유 인스타그램 : https://www.instagram.com/leaderyou1/
문의 : doom7356@naver.com
#갤럭시Z플립 #galaxyzflip #galaxyfold #갤럭시폴드</t>
  </si>
  <si>
    <t>『 진심 남자！』#6
37명의 스타 후보생들이
3개월 후
가혹한 서바이벌 오디션에서 경쟁!
과연 치열한 오디션을 뚫고
멋진 데뷔를 하는 자는 과연 누가 될것인가?
스타 육성 진검 승부 다큐멘터리
가찌단!</t>
  </si>
  <si>
    <t>★周防パトラTwitter★　https://twitter.com/Patra_HNST
ぶいちゅっばをはじめて1ヵ月までのパトラを10分でまとめたわ！
10分でパトラがよくわかる！・・・・はず！
Vtuberユニット「HoneyStrap -ハニーストラップ -」のメンバーです！
★ハニーストラップのメンバー★
周防パトラ// https://www.youtube.com/channel/UCeLzT-7b2PBcunJplmWtoDg?sub_confirmation=1
蒼月エリ// https://www.youtube.com/channel/UC3UKMRQmBcjXWu66cvxcngA?sub_confirmation=1
島村シャルロット// https://www.youtube.com/channel/UCYTz3uIgwVY3ZU-IQJS8r3A?sub_confirmation=1
西園寺メアリ// https://www.youtube.com/channel/UCwePpiw1ocZRSNSkpKvVISw?sub_confirmation=1
堰代ミコ// https://www.youtube.com/channel/UCDh2bWI5EDu7PavqwICkVpA?sub_confirmation=1
★ハニーストラップ公式Twitter★
https://twitter.com/HNST_official</t>
  </si>
  <si>
    <t>공식 홈페이지 : http://www.ebse.co.kr/ebs/ebs/flz.AlcCourseInfoNew2012.laf?courseId=ER2017H0OLI01ZZ&amp;mid=79&amp;pMid=801http://www.ebse.co.kr/ebs/ebs/flz.AlcCourseInfoNew2012.laf?courseId=ER2017H0OLI01ZZ&amp;mid=79&amp;pMid=801
  http://www.ebse.co.kr/ebs/flz.AlcLessonList.laf?courseId=ER2017H0OLI01ZZ&amp;mid=79&amp;pMid=801,
'매치가 잘 된다' 영어로 하면?,
책이나 교과서에서 알기 어려운 영어의 뉘앙스를 정확하게 구별할 수 있게 함.  
페이스북과 유튜브에서 만나던 올리버쌤! 
친절한 올리버쌤이 알려주는 생활 영어 꿀팁을 배울 수 있는 프로그램. 
 올리버 그랜트쌤 이력
- University of Texas at Arlington 언어학/스페인어 학사 
- Canterbury International TEFL Certificate 
- Facebook / Youtube ‘올리버쌤’ 채널 운영 
- GMR English summer camp 강사 
- Seoul Metropolitan Office of Education</t>
  </si>
  <si>
    <t>[EP02] ღ셀럽파이브 인기가요 출첵라이브! (INKIGAYO WAITING ROOM CHECK-IN LIVE) ღ</t>
  </si>
  <si>
    <t>Music: Mozart ’Turkish March’ from Sonata No.11 in A Major K.331 (arranged by Arcadi Volodos)
Artists: Pianist Chi Ho Han
Produced by CREDIA Starship
Filmed at ODE Maison
연주: 피아니스트 한지호 
연주곡: 모차르트: 터키 행진곡 
#한지호  #모차르트 #터키행진곡 #ChihoHan 
현재 독일에서 활동 중인 피아니스트 한지호는 퀸 엘리자베스 콩쿠르, ARD 국제 음악 콩쿠르, 베토벤 국제 피아노 콩쿠르 등 세계에서 가장 크고 권위 있는 음악 콩쿠르의 수상자이다.  '피아노 시인'으로 불리는 한지호는 많은 국제 뮤직 페스티벌의 게스트로서 주로 유럽과 아시아 등지에서 활발한 음악활동을 펼치고 있다.
Pianist Chi-ho Han who is currently based in Germany is the prize winner of the world’s largest and most prestigious music competitions including Queen Elisabeth Competition, ARD international music competition and Beethoven International Piano Competition. Chi-ho who is often referred as a piano poet has been a gust of many international music festivals, halls all over the world, especially in Asia and Europe.
연주곡 : 모차르트 ‘터키행진곡’ (아르카디 볼로도스 편곡) —————————
모차르트의 피아노곡으로 가장 널리 알려져 있는 이 곡의 정식명칭은 모차르트 피아노 소나타 11번 3악장 ‘론도 터키풍으로(Rondo:Alla Turca)’ 이지만 악곡이 보여주는 리듬과 성격이 터키 군악대의 리듬을 연상시켜, 후세 사람들에게 “터키 행진곡”으로 불리우고 있다. 소나타이지만 소나타 형식에서 벗어난 자유로운 구성으로 이어지며 경쾌한 선율과 터키의 이국적인 매력 및 풍물을 적극적으로 활용하였다. 오늘날까지도 쉽게 접할 수 있는 유명한 이 작품을 아르카디 볼로도스라는 피아니스트가 편곡한 버전으로 만나보자.
스타더스트 라이브 시리즈 | STARDUST LIVE SERIES —————————
짜릿한 클래식을 경험하라! 
천부적인 재능을 뿜어내는 황홀한 매력을 뜻하는 스타더스트(Stardust)는 크레디아 소속 클래식 스타 연주자들의 프로젝트이다. 비올리스트 리처드 용재 오닐, 바이올리니스트 신지아, 피아니스트 지용등 눈부신 클래식 연주자들이 들려주는 빠져나올 수 없는 클래식 음악의 진짜 매력을 들려주고 보여주기 위해  시작된 뮤직비디오 시리즈이다.</t>
  </si>
  <si>
    <t>*English subtitles provided!
Many real know-hows for everyday life 
featuring K-pop idols, BTOB Minhyuk and TWICE NAYEON.
Uploaded on every Friday 11:00 AM(KST)!
Tip 2. Ever gotten offeneded by rude words and attitudes even if you're not a kid anymore? Mentally abused by total stranger in public?
An Ooh-ahh tip to calm down your temper when you're so annoyed~ 
K-pop stars introduce Great know-how to talk back to people with rude manner!
The great TIP! Ungraded know-how, Oh! My God-TIP(OMGT), 
which you have to take with you in this annoying and ridiculous situation! Subscribe Mbig TV now and don't miss out this smart know-how!</t>
  </si>
  <si>
    <t>*방송일시 : 2016년 1월 1일 (금) 저녁 8시 20분
- 반려견을 키우는 사람이라면 꼭 봐야 할 방송, '세상에 나쁜 개는 없다' 연말 총결산!
- 주인을 멍들고 피 나게 했던 ‘무는 개’ 大해부!
- 대한민국 전무후무한 반려견 행동전문가 강형욱 훈련사가 알려주는 ‘무는 개’의 진실
- ‘무는 개’에게 좋은 놀이 TIP까지</t>
  </si>
  <si>
    <t>・Logojoy
https://logojoy.com/
・LOGASTER
https://www.777logos.com
チャンネル登録よろしくお願いします(o・v・o)♪　https://goo.gl/uMP1DM
ゲームチャンネル「A.I.Games」もよろしくお願いします！
♡A.I.Games♡
https://goo.gl/Xn7u84
♡Twitter♡
https://twitter.com/aichan_nel
♡Instagram♡
https://www.instagram.com/a.i.channel_official/
♡Facebook♡
https://www.facebook.com/Kizuna-AIofficial-773286456183351/
♡WEBサイト♡
http://kizunaai.com/</t>
  </si>
  <si>
    <t>5번째 정치바 피티쑈 ‘당신의 한 표, 저에게 주세요’가 4월5일(화) 홍대 미디어카페 ‘후’에서 열렸습니다. 이번 피티쑈는 정치바의 초청에 응한 6개 정당의 비례대표 후보가 한 명씩 참여하였고, 1부 피티쑈에 이어 2부 방청객과 질의응답 하는 시간을 가졌습니다. 각 후보들은 이번 총선에서 정당투표를 왜 자신의 당에 해야 하는지 설명하였습니다.
참석한 분들은 피티쑈 순서대로 신보라 새누리당 비례대표 후보, 채이배 국민의당 비례대표 후보, 제윤경 더불어민주당 비례대표 후보, 금민 노동당 정책위 의장, 이계삼 녹색당 비례대표 후보, 김종대 정의당 비례대표 후보입니다.
●제작진
-기획 구성: 한겨레 정치BAR
-진행: 김태규, 출연: 신보라, 채이배, 제윤경, 금민, 이계삼, 김종대
-카메라: 장지남
-현장 진행: 김도성, 김원철
-기술: 박성영
-연출: 김도성
-제작: 한겨레TV
●장소 제공: 미디어카페 후
-https://www.facebook.com/mediacafehu/</t>
  </si>
  <si>
    <t>* 리뷰 제품은 브랜드로부터 무상제공 받은 제품이지만, 개인 견해에는 영향을 미치지 않았음을 알려드립니다! *
(공정위문구 삽입 법이 변경되어 필수 삽입 문구인 점 함께 알려 드립니다!)
리뷰제품 - 
겔랑 빠뤼르 골드 래디언스 파운데이션 00 베이지
Guerlain PARURE GOLD RADIANCE FOUNDATION 00 BEIGE
----------------------------------------------------------------------------------------------------------------
유트루 사생활 유블로그 URL :  http://www.youtube.com/c/yootruevlog 
파데리뷰가 주된 온에어 URL : http://www.youtube.com/c/YOOTRUEONAIR 
카메라정보
1. Canon C100 mark ii 
배경지걸린 촬영, 혹은 작업실 촬영이다 하면 이 카메라입니다.
2. Canon 70D
집에서 찍는 카메라에용
렌즈정보
1. Canon 24-105mm F4 L렌즈
작업실 환경에서 C100 mark ii와 사용
2. Canon 24-70mm F2.8 L렌즈
집 환경에서 70D와 사용
마이크정보 
1. Rode Nt1 
2. Zoom H6 마이크 겸용 레코더
생방송 : 인스타그램 공지를 통해 유튜브에서 진행합니다.
생방송 채널 URL : https://www.youtube.com/c/yootrueonair
Instagram ID : yootrue5502
사연, 메이크업신청 : yootrue5502@gmail.com</t>
  </si>
  <si>
    <t>미중 부역분쟁 82년대 미일 관계 데자뷰? 
돈쌤's 경제강의 : 바보야 문제는 경제야 66회 
*최신강의는  http://cafe.naver.com/firstlesson 경제학 1교시 공식까페 에서 보실 수 있습니다
# 대미 무역흑자국의 운명은 정해져있다?
#시장의 심리로 과열과 침체 가늠하기
미중 부역분쟁 82년대 미일 관계 데자뷰? 
돈쌤's 경제강의 : 바보야 문제는 경제야 66회</t>
  </si>
  <si>
    <t>«Support us on PATREON: https://www.patreon.com/2hearts1seoul
«FACEBOOK: https://www.facebook.com/2hearts1seoul
«INSTAGRAM: https://instagram.com/2hearts1seoul/
(English and Korean subs available)
Hi guys,
This has kind of been a reoccurring question since we posted our "How We Met" video several months back, and especially after we posted our wedding video. I (Sarah) was actually WAY too shy to post this, but Kyuho secretly filmed our proposal back in October before we even started posting videos on our channel. He's always wanted to post and share this, and we just recently reached 10,000 subscribers (wow!! :D), so here it is. I am a COMPLETE MESS in this video though, just to warn you all, haha.
[I (Sarah) had a painful stye this week (grosss, I know) I was pretty sore and swollen for a while, but it's getting much better! That's why I'm not so smiley in the first part of the video, because it actual hurt to do so.]
Hope you all had a great week! ^^</t>
  </si>
  <si>
    <t>|| #흑열전구
▶ BGM
＊Intro
   -ÉWN - Feels
＊In
   -
＊Outro
   - LFZ - Popsicle
▶편집프로그램
Adobe AfterEffect 2017 CC
▶댓글로 응원과 피드백을 받고있어요 :)
▶YouTube : https://goo.gl/hL6At6
▶FaceBook : https://goo.gl/i74KU9
▶E-Mail : iuijin1111@chzbk.com</t>
  </si>
  <si>
    <t>나라를 살릴수 있는 한표
독립운동은 못했다. 하지만 투표가 독립운동이다.
4.15총선은 한일전.
미르메태권도 팀.
 8.15 광복절날 광화문에서 볼수 있으면 좋은 팀.</t>
  </si>
  <si>
    <t>JTBC JTBC NEWS 뉴스 뉴스룸 손석희 newsroom sohnsukhee 제이티비씨 제이티비씨 뉴스 ㅓ슟 제이티비시 제이티비시 뉴스 서복현 안나경 한민용 온라인 온라인 개학 샌더스 샌더스 바이든 바이든 영국 영국 총리 보리스 존슨 여론조사 깜깜이 선거 총선 차명진 차명진 제명 면세점 롯데 면세점 신라 면세점 보험 아침&amp; JTBC 아침&amp; 아침앤 JTBC 아침앤 아침 뉴스 아침 뉴스 다시보기 아침&amp; 다시보기 아침&amp; 풀영상 아침 뉴스 풀영상 김민아 조수애 이정헌 황남희 김민아 기상캐스터 jtbc 아나운서 jtbc 기상캐스터</t>
  </si>
  <si>
    <t>JTBC JTBC NEWS 뉴스 뉴스룸 손석희 newsroom sohnsukhee 제이티비씨 제이티비씨 뉴스 ㅓ슟 제이티비시 제이티비시 뉴스 서복현 안나경 한민용 코로나 코로나19 폐렴 코로나19 속보 코로나 속보 확진자 이동경로 1339 의심증상 코로나19 지원 코로나19 피해 코로나19 예방 코로나19 성금 코로나19 확산 코로나 극복 대구경북 코로나 사망 확진자 자가격리 완치 사회적 거리두기 무증상 예방법 2주 자가격리 자가격리 앱 해외 유입 자가격리 의무화 입국자 격리 입국제한 코로나19 손해배상 제주도 유학생 모녀 자가격리 위반 자가격리 권고 자가격리 무시 강제추방</t>
  </si>
  <si>
    <t>JTBC JTBC NEWS 뉴스 뉴스룸 손석희 newsroom sohnsukhee 제이티비씨 제이티비씨 뉴스 ㅓ슟 제이티비시 제이티비시 뉴스 서복현 안나경 한민용 총선 선거 투표 국회의원 선거 공약 여론조사 정당 후보 보수 진보 중도 정치 국회의원 사전투표 출구조사 자가격리자 투표 사전투표율 통합당 범보수 범진보 박현준 김재원 최민희 윤태곤 강찬호</t>
  </si>
  <si>
    <t>총선은한일전 대구 길거리호소 청년 토착왜구섬멸 거리호소 미통당 한석도주지말자 대구의소리 독립운동 적폐청산 친일청산</t>
  </si>
  <si>
    <t>Yonhapnews TV News 실시간 Live 생방송 뉴스</t>
  </si>
  <si>
    <t>이언주 이언주티비 이언주TV 전진당 미래를향한전진 전진4.0 자유민주주의 자유주의 보수 민주주의 헌법 법치 대한민국 한국 KOREA South Korea S.Korea 남한 코리아 조선 부산 남구 부산남구 부산남구을 남구을 미래통합당 미통당 통합당 한다면합니다</t>
  </si>
  <si>
    <t>비디오머그 비머 스머 VIDEOMUG SBS 스브스 SBSNEWS KOREA KOREANEWS NEWS VIDEO MUG videomug 동영상 동영상뉴스 한국뉴스 대한민국 Southkorea SOUTHKOREA 스브스뉴스 정치 스포츠머그 머그 SPORTSMUG</t>
  </si>
  <si>
    <t>김민아 코커 코코몽 매운맛 코코몽 원초적 본능 샤론 스톤 기상캐스터 왜냐맨 jtbc 스튜디오 룰루랄라 주가 빛나는 밤에 코리안 조커 코리안 코커 찜질방 알바 워크맨 어떤걸 선넘규 여자 장성규 장성규 이랜드 이랜드 박물관 이랜드 뮤지엄 박물관 eland eland museum museum haul 하울 명품 진품 명품 영화 영화 리뷰 소세지 이랜드 캐릭터 아로미 대가리 롤누나 롤 게임 방송 ogn lck sm 에스엠 주빛밤 김계란 코프린팅 프린팅 핸드 프린팅 spao 스파오 셜록 셜록 홈즈 김경록 vos 발라더 싸이월드 유튜브 유튜버 노래 노래 대결 전국 노래자랑 이랜드 이츠 스타벅스 스벅 세일러문 잘못된 만남 김민아 먹방 소장품 컨텐츠 맥도날드 치즈 피자 시카고 피자 하늘보리 뮤하 명탐정 코난 홈즈 셜록홈즈 콜라보 로엠 roem 원피스 나미춘 나미친 loud g 김희철 정모 뮤지엄 집콕</t>
  </si>
  <si>
    <t>MBC MBC뉴스 뉴스데스크 newsdesk 뉴스투데이 newstoday 8시뉴스 아침뉴스 뉴스 정오뉴스 news 총선 재외국민 투표 코로나19 당신뉴스</t>
  </si>
  <si>
    <t>개미애국방송 원유철 미래한국당 미래통합당</t>
  </si>
  <si>
    <t>민중당 정혜경 민중당정혜경 창원시 창원시의창구 국회의원선거 기호7번 기호8번 정당투표는민중당</t>
  </si>
  <si>
    <t>#스파오#행정안전부#한표의 가치#투표#21대국회의원</t>
  </si>
  <si>
    <t>CJB 청주방송</t>
  </si>
  <si>
    <t>#스파오#행정안전부#한표의가치#투표#21대국회의원</t>
  </si>
  <si>
    <t>YTN 뉴스 정치 투데이인터뷰</t>
  </si>
  <si>
    <t>나는트로트가수다 나는 트로트 가수다 나트롯 나트가 트로트 정통가요 트로트 예능 이덕화 조항조 김용임 박구윤 박혜신 박서진 유지나 설하윤 나는트로트가수다 조항조 나는트로트가수다 김용임 나는트로트가수다 유지나 나는트로트가수다 박구윤 나는트로트가수다 박혜신 나는트로트가수다 설하윤 나는트로트가수다 박서진 나는 트로트 가수다 8회</t>
  </si>
  <si>
    <t>Yonhapnews TV</t>
  </si>
  <si>
    <t>대선 투표독려 커피TV C.through 소중한 한표 희망을 담아 2017 대선 대선 크리마트 소중한 권리 투표</t>
  </si>
  <si>
    <t>안철수종주 안철수400km종주 안철수대표 안철수의원 안철수국민의당대표 안철수대선 안철수존경 안철수기호10번 안철수문재인 안철수박원순9년전</t>
  </si>
  <si>
    <t>The Koreadaily 미주중앙일보 중앙일보 Koreadaily.com 코리아데일리 한인뉴스 LA News California News 로버트안 연방하원 보궐선거 가주34지구 캘리포니아</t>
  </si>
  <si>
    <t>MBC MBC뉴스 뉴스데스크 newsdesk 뉴스투데이 newstoday 8시뉴스 아침뉴스 뉴스 정오뉴스 news 총선 투표 개표 방역 자가격리</t>
  </si>
  <si>
    <t>KOVO 코보 한국배구연맹 배구 프로배구 남자배구 여자배구 V리그 V-리그 코보티비 고예림 스페셜v kovotv 경기의재구성 황민경 다같이산다 이다영 문정원 전광인 이재영 GS칼텍스 돌아이몽 킥스온에어 안혜진 올스타투표 올스타V챌린지</t>
  </si>
  <si>
    <t>MBC MBC뉴스 뉴스데스크 newsdesk 뉴스투데이 newstoday 8시뉴스 아침뉴스 뉴스 정오뉴스 news 사전투표 선거 투데이연예톡톡</t>
  </si>
  <si>
    <t>newsen 뉴스엔 CIX 씨아이엑스 사전투표 현장 직캠 사복 200410 패션 BX 승훈 배진영 용희 현석 합정동주민센터 국회의원선거</t>
  </si>
  <si>
    <t>도장 미래 마지막 민주 국정 혼란 안정 의석 여러분 안녕하십니까 투표 무늬 한자 원래 모양 탄피 적도 고요 최초 기표 한글 시옷 KBS 뉴스 뉴스9</t>
  </si>
  <si>
    <t>SBS 일요특선다큐멘터리 다큐멘터리 다큐 105회 20170521 투표소 선거 투표소확보 선거관리위원회 선거과정 선거시스템 선거제도</t>
  </si>
  <si>
    <t>심즈SIMS 4 THE SIMS 4 SIMS TS4 심 만들기 집짓기 건축 심즈 리뷰 심즈 플레이 Speed build House build 심즈4</t>
  </si>
  <si>
    <t>국제신문 근교산 재보궐선거 새누리당 새정치민주연합 해운대 배덕광 해운대 윤준호 배덕광 윤준호 배덕광 윤준호 보궐선거 사전투표 재송1동 주민센터 해운대 기장갑</t>
  </si>
  <si>
    <t>tvN 드라마 라이브 Live 정유미 이광수 배성우 배종옥 성동일 노희경 김규태 경찰 신동욱 이시언</t>
  </si>
  <si>
    <t>합동유세미래통합당 황교안유승민 4.15총선야당승리 야당승리 나경원 김종인 박형준 유승민 폭주견제 홍준표 미래통합당4.15총선이기자 황교안승리 종로유세</t>
  </si>
  <si>
    <t>KineMaster</t>
  </si>
  <si>
    <t>페이스북.트위트.구글</t>
  </si>
  <si>
    <t>문재인 박근혜 만약전쟁 대통령 대선주자 선거 투표 대선토론 대선후보 대선토론 출구조사 보수 진보 좌파 우파 정치유튜버</t>
  </si>
  <si>
    <t>#대구 #경북 #뉴스 #매일신문 #사건사고</t>
  </si>
  <si>
    <t>삼남2인조 삼남이인조 30대 30대 남자 30대 고민 상남2인조 30대 남자친구 사회초년생</t>
  </si>
  <si>
    <t>#VLLO</t>
  </si>
  <si>
    <t>김종인 김병준 미래통합당 세종시을 미래 소중한 한표 선거 투표 한숨 대한민국 경제 시사포커스 시사포커스tv 시사 포커스 포커스tv</t>
  </si>
  <si>
    <t>성국 한여름 제21대국회의원선거 사전투표 총선 투표율</t>
  </si>
  <si>
    <t>연합뉴스 yonhapnews 뉴스 영상 이슈 디지털 news 화제</t>
  </si>
  <si>
    <t>나이스게임 나겜 nicegametv 나이스게임티비 LOL 롤 리그오브레전드 홀스 빛돌 실버 골드 브론즈 플레티넘 워3 콜리 미갈 썸머킴 바가널 불누나</t>
  </si>
  <si>
    <t>프로듀스48 투표해라임마 장규리 produce48 프로듀스48 장규리</t>
  </si>
  <si>
    <t>4.27 재보궐 선거 지원 심판의 한표를 김영환 지경위 방송 김영환방송국 민주당</t>
  </si>
  <si>
    <t>서든어택 서든어택 초보 서든어택 시청자참여</t>
  </si>
  <si>
    <t>총선 사전투표 세종시 국회의원후보 김병준 세종특별자치시 김병준TV</t>
  </si>
  <si>
    <t>韓國選舉 台灣投票 韓國人體驗 韓國女生 梵谷 光影展 羊羊 羊羊日常</t>
  </si>
  <si>
    <t>광주MBC뉴스 광주MBC 광주 광주광역시 전남 전라남도 광주전남 MBC 뉴스데스크 뉴스투데이 뉴스 광주뉴스 광주전남뉴스 송정근 사전투표 총선</t>
  </si>
  <si>
    <t>방탄 실시간 현장 지민 뷔 정국 제이홉 알엠 슈가 진 서울 잠실 21대 총선 선거 사전투표율 BTS Reaction Map Of The Soul7 아미 케이팝 Jimin Suga Jungkook RM Seokjin Jhope Taehyung 맵오브더소울7</t>
  </si>
  <si>
    <t>gidle 여자아이들</t>
  </si>
  <si>
    <t>지방선거 공약 오마이뉴스 오마이tv 문재인 더불어민주당 바른미래당 정의당 근현대사 풀영상 자유한국당 홍준표 안철수 노무현 이명박 박근혜 청와대 남북정상회담생중계 라이브 오마이TV 오마이티비 오마이 2018 2018지방선거 정동영 정동영 대통령 후보 민주당 대선 선거유세</t>
  </si>
  <si>
    <t>제주의소리 제주 jejusori jeju 제주도 제주시 서귀포시 jejudo self-governing province 원희룡 이석문 한라산 성산일출봉 미래통합당 제주도당 장성철 후보 장성철 2번 4.15총선 사전투표</t>
  </si>
  <si>
    <t>부동산 대전 부동산 부동산 투자 아파트 아파트 분양 분양권 투자 갭투자 학세권 역세권 숲세권 학군 아파트 투자 부동산 규제 부동산 재테크 부동산 전망 부동산전망 2020 총선 공약 민주당 미래통합당 더불어 민주당 공약 주요정당 공약 부동산 공약</t>
  </si>
  <si>
    <t>북송추진위원회 전대협 한미동맹연구청년회</t>
  </si>
  <si>
    <t>박원순 투표 선거 악수 강난히 방배동 서울시장 보궐선거 투표소 민중의소리</t>
  </si>
  <si>
    <t>JTBC JTBC NEWS 뉴스 뉴스룸 손석희 newsroom sohnsukhee 제이티비씨 제이티비씨 뉴스 ㅓ슟 제이티비시 제이티비시 뉴스 서복현 안나경 한민용 총선 선거 투표 국회의원 선거 공약 여론조사 정당 후보 보수 진보 중도 정치 국회의원 지지율 여론 covid nCoV PANDEMIC coronavirus who italy 코로나 코로나바이러스 코로나 증상 korea 대한민국 south korea coronavirus testing kit global coronavirus cases 코로나19 조주빈 박사방 디스코드 텔레그램 신천지</t>
  </si>
  <si>
    <t>유조교 트위치 유튜브 스트리머 아프리카 일상 VLOG 먹방 mukbang 여행 PC게임 즐겜 즐겜러 콘솔게임 라그나로크 ps4 steam 스팀 공포 RPG 알피지MMORPG 모바일게임 플스게임 풍월량 대도서관 홍방장 쉐리 목소리 개쩌는 좋은 킬링타임 갓겜 비제이 공략 하이라이트 병맛 암살 여포 잠입 호기심 궁금증 역발상 DLC 확장팩 본편 레이싱 심해 힐링 연기 Assassin's creed ODYSSEY 어쌔신크리드 오디세이 모험 서브퀘스트 메인퀘스트 엉뚱한 황당한 스파이더맨 블랙캣 레드데드리뎀션2 레데리2 reddeadredemtion2 락스타 샌드박스 다이아tv 앤딩 충격적인 자극적 ARK:Survival Evolved 익스텐션 생존일지 생존 익스팅션 한글화 한글패치 뻘짓라이트 바이오하자드 좀비 리메이크 레지던트이블2 residentevil2 세키로 다크소울 Sekiro 디비전2 트로피코6 트로피코 부동산 독재자</t>
  </si>
  <si>
    <t>정치 직장인 정치 젊은지 정치 정치 관심 선거 투표 국회의원 4월15일 몽과장</t>
  </si>
  <si>
    <t>www.mytvkorea.com 캐나다 밴쿠버 한인방송 MYTVKOREA TVKOREA 티비코리아 티브이코리아 한국어 뉴스 Korean News 한인 ourground 아우어그라운드 주간단신뉴스 스트릿캠</t>
  </si>
  <si>
    <t>게임 게임방송 트위치 트위치방송 수뉴 수뉴게임방송 PS4 PS4게임 스팀게임 게임헤딩 스팀 Steam Game 소울 다크소울 Dark Souls 다크소울3 Dark Souls3 소울게임 Twitch 스트리머 스트리밍 선관위</t>
  </si>
  <si>
    <t>배현진 미래통합당 통합당 송파구 송파구을 송파 후보 국회의원 국회 의원 주민 표 힘 총선 선거 4.15 415 투표</t>
  </si>
  <si>
    <t>THEBOYZ 더보이즈 사전투표 제21대국회의원선거 주학년 영훈 주연 현재 상연 선우 큐 케빈 제이콥 에릭 뉴</t>
  </si>
  <si>
    <t>노동당 장시정 후보 장시정 정진선 비례대표 후보 기호 6번 기호 8번 노동당 후보 민주노총 후보 민주노총 지지후보 노동당 인천시당 정진선 후보</t>
  </si>
  <si>
    <t>박근혜의 표 안철수 이재명 캠프 해산식</t>
  </si>
  <si>
    <t>YTN라디오 라디오프로그램 뉴스FM 조현지입니다 뉴스FM 조현지 뉴스FM조현지입니다 극한상사 자가격리자 선거 본선거</t>
  </si>
  <si>
    <t>한일부부 日韓夫婦 한일커플 日韓カップル 마키호키 한일커플 volg 한일커플 오사카 브이로그 vlog 국제커플 국제부부 国際結婚 国際カップル 国際夫婦 日韓 韓国人彼氏 일본인아내 일상 브이로그 일상 vlog 일본어 회화 영상편집 예능 バラエティー 日韓カップル 日本語字幕 日韓カップル 韓国語 日韓夫婦大阪 일본 생활 브이로그 외국 생활 브이로그 국회의원선거 재외선거 정치 일본 투표 일본정치 한국정치 국뽕 대한민국 오사카 선거</t>
  </si>
  <si>
    <t>ab6ix 에이비식스 이대휘 대휘 leedeahwi 제21대국회의원선거 사전투표 총선</t>
  </si>
  <si>
    <t>KBS TV보다 리얼</t>
  </si>
  <si>
    <t>엠넷 mnet kpop k-pop star program TOP6 탑6 슈퍼스타K6 슈스케 곽진언 김필 임도혁 송유빈 버스터리드 장우람 생방송 무대 당신만이 걱정말아요 그대</t>
  </si>
  <si>
    <t>최재관 국회의원 후보 여주국회의원 후보 양평 국회의원 후보 아름다운선거 미래를바꾸는힘</t>
  </si>
  <si>
    <t>레즈비언 레즈 퀴어 lgbt 사주 관상 동성애자 lesbian 성소수자 숏컷여자 레즈 사주 동성애자 사주 동성애자 사주팔자 레즈 사주팔자 조송 애란이세상tv 베베비비bebebibi 제리커플 Jerry couple Jerrycouple 제리 커플 레즈 유튜버 레즈비언 유튜버 퀴어 유튜버 LGBT 레즈사주 크리스틴 스튜어트 kristen stewart kristen stewart and robert patinson 로버트 패틴슨 로버트 패틴슨 트와일라잇 뉴문 이클립스 브레이킹던</t>
  </si>
  <si>
    <t>부산티브로드 티브로드부산 티브로드 티브로드부산방송 부산뉴스 부산소식 코로나19 신종코로나 코로나바이러스 선거전 총선 선거 사전투표 마스크착용의무화 사회적거리두기 투표참여</t>
  </si>
  <si>
    <t>#뉴스인스타 #연예뉴스 4월 10일 오후 서울시 성동구 성수동2가 제3사전투표소에서 ’21대 국회의원선거’ 사전투표 첫날 그룹 CLC의 장승연 권은빈 최유진 오승희가 소중한 한표를 행사하기 위해 투표장에 입장하고 있다. #CLC #씨엘씨 #사전투표 #칯 #장승연 #권은빈 #최유진 #오승희 CLC 씨엘씨 사전투표 칯 장승연 오승희</t>
  </si>
  <si>
    <t>trot 콜라텍 올갠 올겐 비빔발 전자오르간 전자올갠 캬바레 콜라택 246 잔발 트로트 뽕짝 박종기 박훈기 콜라텍쇼 지루박 캬바래 오르간 구름발 문워크 박패밀리의 이병준 사교댄스 리듬댄스 실버아이tv 실버TV 실버 청춘댄스 사교춤 비블리 포세이돈 일자 짝춤 설악향기 석이 나훈아 colatek colatech colateck colatak colataek colateak korea social dance k-pop adult kpop korean old pop 꺾기발 전국 춤신춤왕 정통지루박 이명구 쉘위 김웅태 임영선 박가희 댄스 퍼레이드 꽹과리</t>
  </si>
  <si>
    <t>행정안전부 행안부 행안부장관 서울정부청사 광화문 지자체 안전 재난안전 행정서비스 공공서비스 정부혁신 전자정부 세종시 공공기관 행정부처 세종 윤종인 행정 세종청사 진영 진영장관 총선 투표 4월15일 국회의원 선거 코로나</t>
  </si>
  <si>
    <t>한국민속촌 민속촌 민속촌캐릭터 민속촌알바 용인민속촌 꿀알바 테마파크 koreanfolkvillage 웰컴투조선 B컷 시상식 나쁜사또 광년이 사또 장사꾼 화공 벨튀 체대생 전통혼례 작명가 일수쟁이</t>
  </si>
  <si>
    <t>그린뉴딜 GreenNewDeal 기후참정권 ClimateSuffrage 선거 투표 인증 vote 웜배 웜뱃 기후변화 2020총선 전기차 친환경</t>
  </si>
  <si>
    <t>노동당 후보 장시정 노동당 노동당 인천시당 남구 제1선거구 장시정 인천시의원 후보 정진선 비례대표 후보 정진선 비례대표 후보 기호 6번 정당투표 정당투표 기호 8번 노동당 기호 8번 장시정 후보 정진선 후보 이갑용 홍세화</t>
  </si>
  <si>
    <t>문재인 안철수 인천 구월동 더불어민주당 홍준표 정의당 바른정당 자유한국당 유승민</t>
  </si>
  <si>
    <t>원주MBC 뉴스데스크 MBC뉴스 원주뉴스 원주문화방송</t>
  </si>
  <si>
    <t>경주시 경주선거구 415총선 국회의원선거 유세전 21대국회의원 더불어민주당 미래통합당 정의당 무소속 국가혁명배당금당 민생당</t>
  </si>
  <si>
    <t>노동당 장시정 후보 장시정 정진선 비례대표 후보 기호 6번 기호 8번 노동당 후보 민주노총 후보 민주노총 지지후보 노동당 인천시당 정진선 후보 김홍규</t>
  </si>
  <si>
    <t>더보트 유권자의 날 인간의권리 투표 비례투표 부재자선거 선거 국회의원 대선 대통령선거 새누리당 더민주 국민의당 유권자 투표권</t>
  </si>
  <si>
    <t>MBC MBC뉴스 뉴스데스크 newsdesk 뉴스투데이 newstoday 8시뉴스 아침뉴스 뉴스 정오뉴스 news 총선 사전투표 투표율 최고 코로나19</t>
  </si>
  <si>
    <t>디스패치 dispatch kpop 리액션 reaction 보아 BOA 사전투표 한표 대선</t>
  </si>
  <si>
    <t>YTN 뉴스 사회</t>
  </si>
  <si>
    <t>지붕뚫고 하이킥 하이킥2 황정음 신세경 윤시윤 정준혁 유인나 이광수 최다니엘 이지훈 줄리엔강 진지희 정보석 신신애 오현경 서신애 이순재 김자옥 빵꾸똥꾸 하이킥 지붕뚫고 야동순재 MBC 카페베네 오분순삭 십분순삭 High Kick 2 High Kick Through the Roof 114회 Lee Soon-jae Jeong Bo-seok Choi Daniel Yoon Si-yoon Hwang Jeong-eum Shin Se-kyung Kim Ja-ok Oh Hyun-kyung Jin Ji-hee Seo Sin-ae Lee Gi-gwang Julien Kang Yoo In-na Lee Kwang-soo Jeong Seok-young</t>
  </si>
  <si>
    <t>나의 기도</t>
  </si>
  <si>
    <t>NEWS KBS 뉴스9 KBS 뉴스9</t>
  </si>
  <si>
    <t>신보라 자유한국당 문재인 씽크홀 내년총선 총선 415 독주 막자 시사포커스 시사포커스tv 시사 포커스 포커스tv</t>
  </si>
  <si>
    <t>(G)I-DLE (여자)아이들 미연 민니 수진 소연 우기 슈화 Nacional Local Government Election 지방선거 사전투표 LATATA</t>
  </si>
  <si>
    <t>JTBC JTBC NEWS 뉴스룸 손석희 newsroom sohnsukhee 지방선거 6.13 지방선거 jtbc여론조사 지방선거 여론조사 안철수 김문수 박원순 자유한국당 바른미래당 박원순 3선 선거법 선대위 이재명 남경필 김부선 내거티브 토론 지방선거 토론 JTBC 토론 출마선언 유세 선거 유세 선거운동 투표 민심 개표방송 6.13 6월13일 홍준표 선거유세 중단 홍준표 패싱 민심버스 JTBC 민심버스 지방선거 사전투표 JTBC 개표방송 JTBC 선거방송 더불어민주당 민주당 한반도 대전환 우리의 선택 판세 광역단체장</t>
  </si>
  <si>
    <t>KBSN스포츠 스포츠 SPORTS KBSNSPORTS</t>
  </si>
  <si>
    <t>김경수 사전투표 경남 진주 가족 아들 경상대학교 경남도지사 뉴스1 눈TV 지방선거 김태호 더민주</t>
  </si>
  <si>
    <t>김진표 노무현 김대중 사전투표 투표 의정부 경기도지사 경기도 도지사 경기지사 6.4 지방선거 선거</t>
  </si>
  <si>
    <t>Way Always Park You Kim 박지헌 VOS V.O.S 왜 자꾸 보고 싶을까 박지헌 왜 자꾸 보고 싶을까 cjenm CJENMMUSIC WHY</t>
  </si>
  <si>
    <t>프로듀스101시즌2 PRODUCE101 국민프로듀서 아이오아이 ioi 프듀 101</t>
  </si>
  <si>
    <t>투표 지방 선거 민주 전국동시지방선거 중앙선거관리위원회 벽보 광고 홍보 오디션 대국민 프로듀스 김문수 홍준표 이재명 남경필 박동욱 후보 선관위 유동일 디지털타임스 이슬기 더불어민주당 자유한국당 바른미래당 정의당 민중당 대한애국당 녹색당 대한민국 우리미래 친박연대</t>
  </si>
  <si>
    <t>먹방 여고생 여고생먹방 응급실떡볶이 응급실떡볶이먹방 고등학생먹방 댄스부먹방 lg전자 스타일러 연기</t>
  </si>
  <si>
    <t>#뉴스인스타 #연예뉴스 CIX 씨아이엑스 사전투표 BX 승훈 배진영 용희 현석</t>
  </si>
  <si>
    <t>훈튜브 만족교회 안산 월피동 415총선 선거 보수 진보 자유민주주의 공산주의 사회주의 투표 기독교 크리스천 4월15일 n타임 마지막때 교회 청년 성도 학생</t>
  </si>
  <si>
    <t>#뉴스인스타 #연예뉴스 유선호 사전투표</t>
  </si>
  <si>
    <t>프렌즈 셀럽 벤 스틸러 로스 레이첼 조이 토미 줄리아 로버츠 프렌즈 시즌2 브룩 쉴즈 장 끌로드 반담 수지 챈들러 매튜 페리 케미 캐서린 터너 캐스팅 아버지 알렉 볼드윈 피비 남자친구 파커 캐릭터 SNL 대담한 솔직한 산타클로스 디즈니랜드 수잔 서랜든 술 우리 생애 나날들 제시카 세실리아 먼로 혼수상태 뇌 연기 코치 에미상 에미상 후보 게리 올드만 침 유명한 연기력 호흡 셰익스피어 리차드 로스트 인 스페이스 빛 오스카 오스카상 유머감각 크리스티나 애플게이트 질 프렌즈 시즌 6 에이미 시트콤 시트콤 배우 스트리퍼 역대급 존재감 퍼포먼스 그루브 가슴털 브루스 윌리스 다이하드 존 맥클레인 상남자 내기 나인야드 흥행 성공 대박 영화 출연료 기부 브래드 피트 스파이 게임 윌 아내 대사 여동생 카메오 배우 프렌즈 카메오 브래드피트 브루스윌리스 프렌즈 로스 프렌즈 레이첼 프렌즈 브래드피트 유머 혼수</t>
  </si>
  <si>
    <t>목포MBC MBC뉴스 목포MBC뉴스 전라남도 목포시 지방 지역 뉴스데스크 뉴스투데이 낭만항구 유튜브뉴스 지역방송 news 전남 경제 지방분권 전남도청 전남교육청</t>
  </si>
  <si>
    <t>4.15총선 경남총선 선거 선거운동 후보자. 후보공약</t>
  </si>
  <si>
    <t>영화 연기 대사 장면 편집 명장면 명연기 레전드 tv 연예 비교 연기비교 전설 임창정 류승범 양아치 공형진 이문식 조연 주연 대박</t>
  </si>
  <si>
    <t>좀비덤 시즌2 애니메이션 애니작 핼러윈 Halloween Zombiedumb Zombiedumb2 season2 Anyzac KBS SKB Btv 예고편 하이라이트 Highlight trailer Funny cartoon song 노래 좀비 zombie dumb 덤 좀비덤2 할로윈</t>
  </si>
  <si>
    <t>MBC MBC뉴스 뉴스데스크 newsdesk 뉴스투데이 newstoday 8시뉴스 아침뉴스 뉴스 정오뉴스 news 총선 사전투표 국회의원 선거 코로나19</t>
  </si>
  <si>
    <t>#국토부차관 #국토부전차관 #김경욱국토부차관 #국토부제2차관 #김경욱 #도시재생 #충주발전 #충주대기업 #충주시 #충주 #충주김경욱 #충주국회의원선거 #충주국회의원후보 #국회의원후보김경욱 #김경욱국회의원후보</t>
  </si>
  <si>
    <t>스타 투표패션 이효리 엄정화 심은하 이영애 정준호 이하정 유재석</t>
  </si>
  <si>
    <t>21대총선 415총선 사전투표 국회의원선거 양재2동사전투표소 양재2동 문화저널21</t>
  </si>
  <si>
    <t>뉴스 NEWS SBS SBS NEWS SBS 뉴스 SBS 8 NEWS 에스비에스 에스비에스뉴스 서울방송 SBS보도국 SEOUL BROADCASTING SYSTEM KOREA NEWS Korean News 대한민국 뉴스 생중계 실시간 Live SBS 실시간 뉴미디어 저널리즘 생방송 찍자 옥탐정 4.15 소망 강력 사람 살해</t>
  </si>
  <si>
    <t>3월 선거 제키레이스 검사장 LA카운티 조지 개스콘 전 샌프란시스코 검사장 LAPD 부국장 경찰청장 노숙자 정신질환 마약 약물 오남용 문제점 해소 한국일보 코리아 타운 LA The Korea times 한인뉴스 미국뉴스 한인타운 LA 한인타운 korea 한국TV 한국티비 korean news 뉴스 HK뉴스 news HK news 한인</t>
  </si>
  <si>
    <t>노동당 장시정 후보 장시정 정진선 비례대표 후보 기호 6번 기호 8번 노동당 후보 민주노총 후보 민주노총 지지후보 노동당 인천시당 정진선 후보 이근선</t>
  </si>
  <si>
    <t>KTV KTV국민방송 KOREATV 한국정책방송원 정책 ktv 김정숙 여사 말레이시아 한국국제학교 동심 충전</t>
  </si>
  <si>
    <t>Burgerking 먹방 Mukbang 이덕화 덕화버거 더콰트로치즈 통모짜 햄버거 빌리 billy 치즈 베이컨 hamburger 신상 new 비교리뷰 파울라너</t>
  </si>
  <si>
    <t>SBSENTPLAY 순풍산부인과 SoonpoongClinic 순풍산부인과레전드 박영규 강토엄마 고상순 영규 영규 강토엄마</t>
  </si>
  <si>
    <t>노동당 장시정 후보 장시정 정진선 비례대표 후보 기호 6번 기호 8번 노동당 후보 민주노총 후보 민주노총 지지후보 노동당 인천시당 정진선 후보 전종순</t>
  </si>
  <si>
    <t>광주MBC뉴스 광주MBC 광주 광주광역시 전남 전라남도 광주전남 MBC 뉴스데스크 뉴스투데이 뉴스 광주뉴스 광주전남뉴스 이재원 4.15총선 2020총선 더불어민주당 민주당</t>
  </si>
  <si>
    <t>MBC MBC뉴스 뉴스데스크 newsdesk 뉴스투데이 newstoday 8시뉴스 아침뉴스 뉴스 정오뉴스 news 총선 사전투표 마스크 비닐장갑 투표소 코로나19</t>
  </si>
  <si>
    <t>YTN 뉴스 전국 총선 부산 남구을 남구을 국회의원 선거</t>
  </si>
  <si>
    <t>문재인 안철수 홍준표 유승민 심상정 대선 대통령선거 장미대선 대구 달구벌 대한민국 기호1번 인권변호사 특전사 1번 투표독려 촛불민심 촛불 최순실도투표한다 꿈을현실로 새로운대한민국 나라다운나라</t>
  </si>
  <si>
    <t>JTBC JTBC NEWS 뉴스 뉴스룸 손석희 newsroom sohnsukhee 선거제 패스트트랙 선거제 개편 공수처 공수처 설치 검경수사권 수사권 조정 패스트트랙 추진 국회 국회 보이콧 한국당 보이콧 영장청구권 기소권 지역구 비례대표 여야 4당 추인 바른미래당 4당 사법개혁특위 한국당 임시국회 의원총회 상임위 추인이란 패스트트랙 추인 한국당 농성 한국당 장외투쟁 이언주 탈당 이언주 바른미래당 탈당 이언주 징계 이언주 한국당 이언주 기자회견 한국당 이언주 이언주 한국당 입당 황교안 이언주 이언주 황교안 손학규 손학규 미소 손학규 웃음 손학규 찌질 이언주 징계안 이언주 당원권 정지</t>
  </si>
  <si>
    <t>JTBC JTBC NEWS 뉴스 뉴스룸 손석희 newsroom sohnsukhee 제이티비씨 제이티비씨 뉴스 ㅓ슟 제이티비시 제이티비시 뉴스 서복현 안나경 한민용 총선 선거 투표 국회의원 선거 공약 여론조사 정당 후보 보수 진보 중도 정치 국회의원 지지율 여론 세월호 차명진 유가족 김종인 황교안 대국민사과 미래통합당 오세훈 흉기 유세장 선거운동 광진구 선거유세 정의당 민생당 국민의당 더불어민주당 위성정당 격전지 접전지 초접전 사전투표 재외국민 투표 코로나 투표 마스크 사회적 거리두기 투표소 투표율</t>
  </si>
  <si>
    <t>세계로치과병원 센텀치과 치과 부산치과 선거 사전선거 투표</t>
  </si>
  <si>
    <t>서범수 서범수TV 범수TV 청년 청년정책 오른소리 홍카콜라 정규제TV 고성국TV 범서읍</t>
  </si>
  <si>
    <t>홍진영 제21대국회의원선거 사전투표 청담동주민센터 트로트 미스터트롯</t>
  </si>
  <si>
    <t>Garry's Mod (Video Game) Video Game (Industry) 게리모드 울산큰고래 BJ고래 BJ울산큰고래 고래 옆집욱이 김상덕 사모장 왕춘식 슈타인 김미쿡 just person AfreecaTV (Business Operation) 아프리카TV Grand Theft Auto V (Video Game) GTA5 GTA 공포게임 고전게임 PC게임 더빙 목꼴 양띵 가이코 대도서관 대정령 마인크래프트 마크 minecraft 롤 lol 리그오브레전드 legue of legend 서든어택 고기TV 고기 악어 머독 도티 러스트 Rust (Video Game) Role-playing Video Game (Media Genre) Grand Theft Auto (Video Game Series) League Of Legends (Video Game) 김이브 유준호 크쿠크루 홍방장 콘솔게임 PS4 저스트펄슨 레알이다이 타로 두디 도길 알벨도 왈도</t>
  </si>
  <si>
    <t>해외주식# 구글주식# 유튜브주식# 알파벳주식#마틴루터킹 목사# 흑인 인권 운동# 나에겐 꿈이있습니다.#뻥튀기#</t>
  </si>
  <si>
    <t>부산경남 대표방송 KNN 뉴스아이 황범 정준희 부산 경남 센텀시티 센텀시대 knn뉴스</t>
  </si>
  <si>
    <t>박봉식 최연순 사전투표 선거관리인 유권자 분산 투표 권현배 역대급</t>
  </si>
  <si>
    <t>#이찬원 #미스터트롯 #찬또배기 #진또배기 #트롯 #찬또 #이찬원미스터트롯 #미스터트롯이찬원 #이찬원 미스터트롯 #미스터트롯 이찬원 #내마음별과같이 #울긴왜울어 #패밀리가떳다 #잃어버린30년 #남자다잉</t>
  </si>
  <si>
    <t>김정섭 공주시 공주시장 더불어 민주당 기호1번 민주주의 투표 유권자 6.13지방선거 공주시장후보</t>
  </si>
  <si>
    <t>YTN 뉴스 정치 뉴스人 투데이인터뷰 홍준표 경남도지사 경상남도도지사 대선 출마 대선출마 대권 자유한국당 여당 여권 범여권 잠룡 노무현 뇌물</t>
  </si>
  <si>
    <t>대통령 선거 유세 공화당 신민당 윤보선 박정희</t>
  </si>
  <si>
    <t>대구 총선은한일전 415대첩 미통당한표도주지말자 토착왜구섬멸 거리호소 대구의소리 동성로 친일적폐청산 독립운동 투표 총선</t>
  </si>
  <si>
    <t>통 통메모리즈 Tong Memories 고등학교 싸움 action fight Tong 통메모리즈 몰아보기 통메모리즈 1회 통메모리즈 2회 통메모리즈 3회 통메모리즈 4회 Tong Memories ep1 Tong Memories ep2 Tong Memories ep3 Tong Memories ep4</t>
  </si>
  <si>
    <t>찬이 비콘 빅민태경 쁘띠허브 퀸톨 예순 마일드 메이비 김블루 운학 퍽픽 찬 찬이TV 마인크래프트찬이 마인크래프트 마인크래프트럭키블럭 마인크래프트포켓몬 마인크래프트모드 마인크래프트맵 마인크래프트상황극 모드스토리 마인크래프트모드스토리 샌드박스마인크래프트 마크 샌드박스 cksdl 엔단 찬이엔단</t>
  </si>
  <si>
    <t>선거 총선 4월15일 국회 개표 사전투표</t>
  </si>
  <si>
    <t>gugudan 구구단 인어공주 DEBUT FILM 젤리피쉬 걸그룹 Girl Group The Little Mermaid Jellyfish Welcome to gugudan theatre 하나 미미 나영 해빈 세정 소이 샐리 미나 혜연 Kim Se Jung Kang Mi Na 아이오아이 I.O.I NAYOUNG Sejeong Soyee Haebin Mimi Hyeyeon Hana Wonderland 구름 위로 ?Good Boy 일기 Diary Maybe Tomorrow ?The Little Mermaid 원더랜드 A Girl Like Me 나 같은 애 나르시스 Narcissus Rainbow 미워지려 해 거리 소원 들어주기 One Step Closer</t>
  </si>
  <si>
    <t>불교 즉문즉설 법륜스님 정토회 buddha buddhism pomnyun 스님의주례사 엄마수업 깨달음 기도 수행 답답하면물어라 법륜 스님 새로운100년 Buddhahood Gautama Buddha 투표 투표독려 투표 독려 선거 6.4지방선거 사전투표</t>
  </si>
  <si>
    <t>윤설미 이만갑 이제 만나러 갑니다 손풍금 아코디언 accordion 手风琴 북한 탈북 통일메아리악단 강의 north korea defector 아코디언 배우기 아코디언 연주 북송 대한민국 통일 전기 수도꼭지 KTX 여권 대한민국 여권 여권 파워 드라마</t>
  </si>
  <si>
    <t>티브이데일리 TVdaily ティブイデイルリ k-pop kpop Actor Singer Girl group boy group Idol 현장 영상 HD 4K FHD 고화질 직캠 패션 Fashion 인기 동영상 핫한 이슈 핫이슈 쇼케이스 Showcase 런칭 Launching 패션위크 Fashion Week 드라마 Drama 영화 movie film Actress Issue NEWS 뉴스 제작발표회 제작보고회 인천공항 김포공항 출국 입국 공항 공항패션 프리뷰 Preview kpop star 케이팝 스타 Star Suga Song Political Bureau BTS 레드카펫 시상식 TD 단독 실시간 화재 연예인 사건 사고 요약 アイドル 芸能人 オリコン 韓国歌手 韓国 ドラマ 舞台映像 映画</t>
  </si>
  <si>
    <t>기타 일렉기타 통기타 guitar electric guitar 정소율 소율 강좌 음악 뮤직 music</t>
  </si>
  <si>
    <t>김윤환 윤환 슈슈 뇌튜브 암튜브 스타크래프트 스타 broodwar starcraft starcraft broodwar starcraft remastered 거맙띠 거맙찌 고라에연 고라쥐 고라쥐? 김윤암 김윤환 랜능크 김윤환 유행어 랜능크 랜능크 김윤환 랜능크 능력 랜능크 레전드 랜능크 파이썬 랜덤능력크래프트 랜덤능력크래프트 김윤환 브레인 브레인저그 스타크래프트 명경기 암센세 앙고라에연 우승자 우승자저그 윤암센세 저그 프로게이머 항놈</t>
  </si>
  <si>
    <t>영상통화웨이브 곱창 족발 곱창에부추는진리 야식월드컵 웨이브</t>
  </si>
  <si>
    <t>코로나19 방역 투표소 재외국민 선거운동 재외선거 확진자 거소투표 생활치료센터 행정공백 가짜뉴스 국회의원 선거 재보궐 재외투표소</t>
  </si>
  <si>
    <t>TV조선 티비조선 조선일보 종편 종합편성 TV조선뉴스 뉴스 뉴스프로그램 NEWS 채널19 CH19 뉴스9 뉴스7 포커스 신동욱 윤우리 투표 정치 유권자 민심 국회</t>
  </si>
  <si>
    <t>YTN 라디오 보이는라디오 생생경제 뉴스정면승부 이동형 출발새아침 노영희 실시간 뉴스 시사 경제 사회 상식 PD 앵커 변호사 정치 뉴스FM 조현지 뉴스FM조현지입니다 자가격리 자가격리자 자가격리대상 투표 선거 본선거 국회의원 총선 국회의원선거 투표법 투표방법 4월15일</t>
  </si>
  <si>
    <t>PENTAGON</t>
  </si>
  <si>
    <t>YTN 뉴스 정치 2020총선</t>
  </si>
  <si>
    <t>YTN 뉴스 정치 June 13 local elections South Korea local elections Democratic Party Liberty Korea Party Bareunmirae Party Korea early voting</t>
  </si>
  <si>
    <t>소독제 업체 소독 효과 불량 적발 판매 유통 가짜 어치 소비자 홍진아 보도 KBS 뉴스 뉴스12</t>
  </si>
  <si>
    <t>문어 낚시 문어 채비 문어 선상낚시 삼천포 문어 낚시 선상 문어 낚시 삼천포 문어 포인트 문어 선상 문어 많이 잡는법 문어채비법 문어 초보 문어 문어 낚시 초보 초보자 문어 채비 octopus fishing 문어낚시 액션 문어낚시 달인 문어 낚시대 hunting octopus catching big octopus big o 문어선상 채비 문어낚시 문어 채비 방법 초보 문어채비 선상 문어 선상 문어낚시 선상 문어채비법 문어채비 방법 문어 포인트 문어 낚시법 왕눈이 애기 문어 애기 문어 애기 선택 문어 낚시 노하우 문어채비노하우 문어낚시 요령 문어 채비 자작</t>
  </si>
  <si>
    <t>투표 선거 무관심 밀레니얼 세대 스티브강 미남 잘생겼다</t>
  </si>
  <si>
    <t>투명언더코팅 언더코팅 홀인코팅 투명언더코팅방청풀팩키지 부품보호코팅 하부보호코팅</t>
  </si>
  <si>
    <t>YTN 뉴스 사회 재난 신종코로나</t>
  </si>
  <si>
    <t>YTN 뉴스 사회 2020총선 재난 신종코로나</t>
  </si>
  <si>
    <t>통합진보당 유시민 이정희 심상정 천호선 노회찬 4.11 투표 정당투표 야권단일후보 총선 원내교섭단체</t>
  </si>
  <si>
    <t>tvN 월화드라마 이유비 이준혁 장동윤 서현철 이채영 유대준 데프콘 신재하 박선호 시 메디컬 의학 코메디컬</t>
  </si>
  <si>
    <t>히오스 폴스타트 히어로즈 오브 스톰 Heroes of the Storm 고급 한타 고오급 레스토랑 레스토랑스 겐지 역전 공략</t>
  </si>
  <si>
    <t>사전투표 투표 투표인증 도요새채널 나름자연인이다 국회의원선거 동작갑</t>
  </si>
  <si>
    <t>남대문시장 길거리음식 수수호떡 가메골 만두 남대문시장 맛집 Susu Hotteok Namdaemun Dumpling Korean Steet Food</t>
  </si>
  <si>
    <t>인간극장 동행 노래가좋아 수박 황금수박 할머니사랑합니다 할머니와고등어 단하나의가족 홍정한</t>
  </si>
  <si>
    <t>사쿠라 미야와키사쿠라 produce48 宮脇咲良 miyawakisakura 프로듀스48</t>
  </si>
  <si>
    <t>방탄소년단 BTS 랩몬스터 AOA 설현 박신혜 정우성 유이 공승연 류준열 모모랜드 MOMOLAND 대통령 선거 투표</t>
  </si>
  <si>
    <t>뽀로로 PORORO 유아용 애니메이션 타요 동요 nursery nursery rhymes show for kids kids animation 어린이 애니메이션 인기 동요 어린이 동요 동요 메들리 장난감 뽀로로 다시보기 키즈 애니메이션 키즈 만화 키즈 애니메이션 어린이집 애니메이션 유치원 애니메이션 어린이집 유치원 홈스쿨링 어린이집 교육 유치원 교육 유아 교육 유아 교육 어린이 교육 친구 우정 동화 뽀로로 동화 유치원 동화 어린이 동화 유아 동화 동요 애니메이션 ㅋㅋㅋ Tayo baby toddler 꼬마버스 꼬마버스타요 유튜브 타요영상 치로 클래식동요 씽씽극장 뮤직비디오 영웅 상어 공룡 율동 노래교실 노래방 노래 인기급상승</t>
  </si>
  <si>
    <t>통합진보당 기호4번 투표 4월11일 야권단일후보 정당투표 유시민 이정희 심상정 천호선 노회찬</t>
  </si>
  <si>
    <t>경기 경기도 경기도청 GTV 1주년 여론조사 이재명</t>
  </si>
  <si>
    <t>딜라이브 서울경기케이블TV 구로구 구로갑 총선 21대총선 415총선 핵심공약 공약 이인영 김재식 이호성 황인규 유선희 김장원</t>
  </si>
  <si>
    <t>도재욱 이뀨 도재욱 이뀨 asl 도이뀨 이뀨 도재욱 이뀨tv 정명훈 김정우 도튜브 #이뀨 임요환 서지수 김택용 도멘 애공 다쁘 혜로로 택용 스타크래프트 도재욱 이영호 이영호 이뀨 노래 #도재욱 #도멘 #도재욱TV #스타크래프트 #Starcraft #도튜브 #엽기전략 #도이뀨 #Broodwar #Remastered #로브 #멍토 롤 탑신병자 강아지 비숑 포메라니안 다크아칸 민찬기 도재 도뀨 빡찬기 짭제 김명운 이제동 정윤종 이경민 오메킴 따규 햅번 따규햅번 흑운장 홍구 택신 송병구 여캠 오리 래더 참교육 여친 여자친구</t>
  </si>
  <si>
    <t>프로듀스101 produce101 오프닝 장근석 국민프로듀서 걸그룹 소녀 연습생 김소혜 F반 트레이닝 101트레이닝 가희 댄스 픽미 pickme 엠카 센터 같은곳에서 b1a4 진영 김도연 판타지오 레드라인 유연정 스타쉽 한혜리 스타제국 윤채경 DSP 강시라 청춘뮤직 김소희 뮤직웍스</t>
  </si>
  <si>
    <t>고성국TV</t>
  </si>
  <si>
    <t>뉴욕전망대 뉴욕자유여행 미국여행 동부여행 탑오브더락 앳홈트립 전망대 석양 선셋 뉴욕갈만한곳 미국여행사 전망대후기 미국후기</t>
  </si>
  <si>
    <t>영상통화웨이브 족발 보쌈 야식월드컵 족발이겨라!!!</t>
  </si>
  <si>
    <t>세븐틴 SEVENTEEN 세븐틴티비 세븐틴TV</t>
  </si>
  <si>
    <t>먹방 술먹방 Mukbang 애주가 참피디 혼술 술안주</t>
  </si>
  <si>
    <t>부산티브로드 티브로드부산 티브로드 티브로드부산방송 부산뉴스 부산소식 사전투표 사전투표율 투표 선거 부동층 표심잡기 총선 4.15 유권자 후보자 표심공약</t>
  </si>
  <si>
    <t>티브이데일리 티비데일리 TVdaily ティブイデイルリ 제7회전국동시지방선거 제7회지방선거 623지방선거 지방선거 임수향 Lim Soo Hyang</t>
  </si>
  <si>
    <t>스타뉴스 스타픽 여자아이들 미연 소진 수진 (G)I-DLE</t>
  </si>
  <si>
    <t>kt kt Rolster 롤스터 Smeb Score Pawn Deft Mata 송경호 고동빈 허원석 김혁규 조세형 롤 리그오브레전드 LOL L.o.L League of legend 프로게이머 스맵 스코어 폰 데프트 마타 스고수 알파카</t>
  </si>
  <si>
    <t>배진교 정의당 남동구청장 집권정의당 국회의원</t>
  </si>
  <si>
    <t>#열린민주당 #사전투표 #21대총선 #5천만원</t>
  </si>
  <si>
    <t>대통령선거 문재인 홍준표 안철수 유승민 심상정 대통령</t>
  </si>
  <si>
    <t>선거 공모전 민주시민 민주 민주주의 선관위 선거관리위원회 선거연수원 연수원 공무원</t>
  </si>
  <si>
    <t>더불어민주당 자유한국당 바른미래당 정의당 민주평화당 우리공화당 민중당 무소속 대안정치 총선 공천 물갈이 물갈이론 총선 출마 총선 불출마</t>
  </si>
  <si>
    <t>CLC 씨엘씨</t>
  </si>
  <si>
    <t>한겨레 한겨레TV Hankyoreh HankyorehTV korea 한국 대한민국 415총선 총선 김진철 성한용 이상일 지역구 선거민심 한겨레라이브 서울민심 강남 배현진 송파을 최재성 강남3구 수도권민심 더불어민주당 미래통합당</t>
  </si>
  <si>
    <t>자동차 리뷰 시승기 스토닉 기아 스토닉 휘발유 스토닉 터보 코나 코나 스토닉 스토닉 티볼리 티볼리</t>
  </si>
  <si>
    <t>여철구 여철구tv 민주당 충청북도도위원 영동군 영동군의회</t>
  </si>
  <si>
    <t>이해찬 문재인 송영길 김진표 더불어민주당 전당대회 당대표 후보</t>
  </si>
  <si>
    <t>YTN 뉴스 사회 2020총선</t>
  </si>
  <si>
    <t>가짜뉴스 기레기 판소리 뺑덕이 오단해 김현보 두번째달 코로나19 다스뵈이다 뉴스공장 김어준 이동형 김용민 이이제이 서양음악 국악 주진우 조선일보 중앙일보 동아일보 머니투데이 조중동폐간 조중동 대한민국 화이팅 WORLDMUSIC 월드뮤직 어사출두 춘향가 심청가 흥보가 적벽가 수궁가 일베아웃 유튜버 뺑덕어멈행실대목 뺑덕어멈 심청이 심봉사 국민 인당수 오단해아트랩 기타 GUITAR 시사판소리 시국 풍자 딴지일보 tbs뉴스공장 노래 음악 구독 좋아요 알림설정 판소리오단해 오단해판소리 오단해심청가 오단해춘향가 두번째달춘향가 두번째달오피셜 두번째달김현보 두번째달모던민요 두번째달국악프로젝트 두번째달팔도유람 진보시민 깨시민 제주4.3 제주43 동백타령 남도민요 동백꽃 기다림 문재인 대통령 2ndmoon 415 총선 사전투표 노무현 김대중 더불어민주당 더불어시민당 열린민주당 진보진영 진보정당 총선승리 국회의원 국민의대표 만좌맹인 심봉사눈뜨는대목 만좌맹인이눈을뜬다</t>
  </si>
  <si>
    <t>모바일 배틀그라운드 모바일 배그 배그 모바일 배틀그라운드 모바일 PUBG Mobile PUBGM 업데이트 TDM 팀 데스매치 패치노트 배틀그라운드</t>
  </si>
  <si>
    <t>YTN 뉴스 사회 2020총선 사전투표 사전투표소 투표율</t>
  </si>
  <si>
    <t>YTN YTNPLUS 대선안드로메다 안드로메다 문재인 문재인후보 달님 대선후보 대통령선거 대선 이동형 이작가 홍상희 박지훈</t>
  </si>
  <si>
    <t>인간극장 동행 노래가좋아 할머니사랑합니다 할머니와고등어 단하나의가족 홍정한 메디컬다큐7요일 메디컬다큐 할머니와함께 뇌암 뇌종양 치매 채순연</t>
  </si>
  <si>
    <t>뉴스 NEWS SBS SBS NEWS SBS 뉴스 SBS 8 NEWS 에스비에스 에스비에스뉴스 서울방송 SBS보도국 SEOUL BROADCASTING SYSTEM KOREA NEWS Korean News 대한민국 뉴스 생중계 실시간 Live SBS 실시간 뉴미디어 저널리즘 생방송 빅매치 출마 선언 황교안 정치 1번지 서울 대표</t>
  </si>
  <si>
    <t>팩트티비 팩트TV 대안방송 FACTTV 커널뉴스 시사 정치 뉴스 더불어민주당 자유한국당 바른미래당 오신환 패스트트랙 김관영</t>
  </si>
  <si>
    <t>부산티브로드 티브로드부산 티브로드 티브로드부산방송 부산뉴스 부산소식 4.15 총선 선거 투표 사하구갑 선거구 서부산 리턴매치 선거유세 지지호소</t>
  </si>
  <si>
    <t>마인크래프트 Minecraft 마크 도티 마인크래프트 도티 ddotty 아프리카 신인상 아프리카TV 도티 아프리카TV 신인상 아프리카 도티 아프리카TV 마인크래프트 신인상 신인상 추천 아프리카 방송대상 마인크래프트 미니게임 마인크래프트 탈출맵 마인크래프트 모드 마인크래프트 점프맵 마인크래프트 애니메이션 마인크래프트 포켓몬 마크 모드 minecraft mini game 양띵 마인크래프트 양띵 악어 마인크래프트 악어 잠뜰 태경 빅민 찬이 비콘 쁘띠허브 대도서관 대정령 늪지대 애플 잉여맨 쵸코 희바 러너교 로이조 GE ent BJ 고기 나이스게임TV 울산큰고래 개구멍 가이코 멋사 바위골렘 미소 서넹 후추 옴므 삼성 공갈 분홍표범 안소 무뇌 우왁굳 홍방장 머독 해물파전 카이바 투고 쭈넹 도토리박스 김블루 문꾼 핑맨 샌드박스</t>
  </si>
  <si>
    <t>인간극장 동행 노래가좋아 홍정한 단하나의가족 할머니와고등어 할머니사랑합니다 뇌암 웨이트트레이닝 헬스</t>
  </si>
  <si>
    <t>스타뉴스 스타픽 한여름 사전투표 21대총선 Hansummer</t>
  </si>
  <si>
    <t>메도 메도우이 매도우이헌터 메도우이헌터 방치영 리그오브레전드 롤 LOL 장인 탑교육방송 탑강의 탑솔러 탑신병자 탑라이너 가렌 Medouihunter 러너 이상호 롤선생 다이아 마스터 챌린저 롤하이라이트 롤매드무비 leagueoflegends 엘오엘</t>
  </si>
  <si>
    <t>프로듀스 101 픽미 소미 최유정 고딩</t>
  </si>
  <si>
    <t>통 통 메모리즈 Tong Memories 고등학교 싸움 패싸움 action fight Tong 통메모리즈 몰아보기 통메모리즈 9회 통메모리즈 10회 통메모리즈 11회 통메모리즈 12회 Tong Memories ep9 Tong Memories ep10 Tong Memories ep11 Tong Memories ep12 통메모리즈 마지막</t>
  </si>
  <si>
    <t>프로듀스101 produce101 장근석 국민프로듀서 걸그룹 소녀</t>
  </si>
  <si>
    <t>나는트로트가수다 나는 트로트 가수다 나트롯 나트가 트로트 정통가요 트로트 예능 이덕화 조항조 김용임 금잔디 박구윤 박혜신 윤수현 박서진 나는트로트가수다 조항조 나는트로트가수다 김용임 나는트로트가수다 금잔디 나는트로트가수다 박구윤 나는트로트가수다 박혜신 나는트로트가수다 윤수현 나는트로트가수다 박서진 나는 트로트 가수다 3회</t>
  </si>
  <si>
    <t>위키미키 엘리 수연 사전투표</t>
  </si>
  <si>
    <t>밍꼬발랄 밍꼬 반장선거유형 반장선거 반장선거꿀팁 반장선거공약 반장선거연설 회장선거 유형별 유형 유형별공감 꼭있는유형 공감 상황극 공감상황극 학교공감 학생공감 친구공감 꿀잼 By type type Empathy by type Must-have type Empathy Acting School empathy Student empathy Friend empathy mingggo Theo loại kiểu Đồng cảm theo loại Loại phải có Đồng cảm Đồng cảm của trường Đồng cảm của học sinh タイプ別 タイプ タイプ別共感 必ずあるタイプ 共感 状況劇 学校共感 学生共感 友達共感 ตามประเภท ชนิด ต้องมีชนิด รักษาการ Types of election class president election for class president campaign pledge</t>
  </si>
  <si>
    <t>밥쓰 마플 샌드박스</t>
  </si>
  <si>
    <t>티브이데일리 티비데일리 TVdaily ティブイデイルリ 씨스타 シスター Sistar 소유 昭宥 Soyu</t>
  </si>
  <si>
    <t>TV조선 티비조선 조선일보 종편 종합편성 TV조선뉴스 뉴스 뉴스프로그램 NEWS 채널19 CH19 뉴스9 뉴스7 포커스 신동욱 윤우리 투표권 기권 선거 유권자 주권 국민 국회의원</t>
  </si>
  <si>
    <t>vlog Video Blog (Website Category) korean makeup</t>
  </si>
  <si>
    <t>hellojadoo 헬로자두 안녕자두야 안녕자두 투니버스 자두야 자두 최자두 애니메이션 animation korea 자두의놀이학교 자두야빵집가자 동요 키즈송 littlejadoo kidssong babysong abcsong alphabetsong englishsong 어쩌다영웅 안녕자두야서유기 안녕자두야시즌4 오키즈티비 리틀자두 OkidsTV 안녕자두야4 안녕자두야시즌3 안녕자두야시즌2 안녕자두야시즌1 인터파크 티켓 가족뮤지컬 뮤지컬 우당탕탕 오디션 우리동네를 지켜라 소중한 한표 전국동시지방선거 6월13일 전국동시지방선거 지방선거투표 0613 중앙선관위 선거관리위원회 안녕자두야 선거 선거 자두 투표 안녕자두야 투표 선거만화 선거애니메이션 안녕자두야선거애니 선거애니메이션 자두 지방선거</t>
  </si>
  <si>
    <t>나는트로트가수다 나는 트로트 가수다 나트롯 나트가 트로트 정통가요 트로트 예능 이덕화 조항조 김용임 금잔디 박구윤 박혜신 조정민 박서진 박혜신 봄비 봄비 나는트로트가수다 조항조 나는트로트가수다 김용임 나는트로트가수다 금잔디 나는트로트가수다 박구윤 나는트로트가수다 박혜신 나는트로트가수다 조정민 나는트로트가수다 박서진 나는 트로트 가수다 2회</t>
  </si>
  <si>
    <t>문어 돌문어 피문어 돌문어 낚시 문어 낚시 문어 루어 낚시 문어 채비 문어 잘잡는법 문어 마릿수 문어 낚시 요령 돌문어로 난리난 여수 여수를 가서 낚시를 해보았더니 낚시 루어낚시 바다 낚시 바다 루어 낚시 낚시 초보 낚시 고수 문어가 퍽퍽퍽 문어 포인트 타이슨호 에깅 에깅 루어 낚시 에깅 낚시 크라켄 괴물 대물 대왕문어 1타1피 몬스터 다잡을꼬니 예능 코믹 토크 수다 엽기 다큐멘터리 자연 취미 취미활동 스포츠 여수 여수 낚시 여수 낚시 포인트</t>
  </si>
  <si>
    <t>개그콘서트 달인 김병만 류담 노우진 크큭티비 크큭TV KBS코미디 혼탁한세상 표정의 달인 뽀샵 김병만</t>
  </si>
  <si>
    <t>김길선 north korea 북한 노철민</t>
  </si>
  <si>
    <t>유영민 유영민tv 유영민주세요 해운대선거 해운대 국회의원선거 해운대 호텔 해운대여행 해운대 맛집 해운대한달살이 해운대바다여행</t>
  </si>
  <si>
    <t>뉴스 NEWS SBS SBS NEWS SBS 뉴스 SBS 8 NEWS 모닝와이드 나이트라인 3시브리핑 에스비에스 에스비에스뉴스 서울방송 SBS보도국 SEOUL BROADCASTING SYSTEM KOREA NEWS Korean News 대한민국 뉴스 생중계 실시간 Live SBS 실시간 뉴미디어 저널리즘 생방송 스포츠 뉴스넷 newsnet YoutubeUploader 스브스뉴스 SUBUSUNEWS 한국당 10%대 지지율 자유한국당 추락</t>
  </si>
  <si>
    <t>KBS 최욱 더라이브 매불쇼 김어준 뉴스공장 선거법 개정안 선거법 개정 정리 선거법 개정안 내용 요약 정리 레전드 토론 패스트트랙 반대 이유 지식의 칼 가로세로연구소 이준석 하태경 날치기 필리버스터 민식이법 문재인 민생법안 자유한국당 전광훈 유치3법 한유총 한기총 박용진 단식 신보라 이언주tv 홍준표 유시민 심상정 부의</t>
  </si>
  <si>
    <t>노컷브이 nocutV 노컷V CBS 스마트뉴스 노컷뉴스 사전투표 21대국회의원선거 투표 서울역 인천공항</t>
  </si>
  <si>
    <t>eating sounds asmr mukbang no talking 먹방 리얼사운드 이팅사운드 asmr mukbang asmr community eating show asmr tingles asmr satisfying asmr crunchy asmr crunch asmr triggers 뿌링클 먹방 뿌링클 리얼사운드 뿌링클 asmr 치킨 먹방 치킨 리얼사운드 치킨 asmr 핫뿌링클 먹방 핫뿌링클 리얼사운드 핫뿌링클 asmr bhc 치킨 닭다리 먹방 닭다리 asmr 닭다리 리얼사운드 sas suell minee eats drumstick asmr drumsticks asmr chicken asmr asmr 치킨 korean chicken fried chicken asmr fried chicken bhc 치킨 먹방 bhc 치킨 리얼사운드</t>
  </si>
  <si>
    <t>팩트티비 팩트TV 대안방송 FACTTV 커널뉴스 시사 정치 뉴스 더불어민주당 당대표 전당대회 합동연설회 송영길 김진표 이해찬 박주민 박광온 감해영 설훈 황명선 박정 남인순 유승희 부산광역시당</t>
  </si>
  <si>
    <t>모바일배그 모배 PUBGM 코로나 방역 마스크 시참 커스텀 로컬 랜쿼드 예방 미션 PUBG 성민킹</t>
  </si>
  <si>
    <t>모모토이즈 모모TV 바비 바비인형 에니메이션 어린이 캐리 장난감 인형 돌토피아 뽀로로 캐릭온 돌리티비 KIDS 베이비돌 애니메이션 애니 만화영화 만화 인형놀이 공주 왕비 왕자 미미인형 인형극 학교 학교이야기 불꽃튀는 인기투표 인기투표 우슬라 원피스 사보 에이스 켄 에릭왕자 미미 엘사 Elsa 겨울왕국엘사 올리비아 패셔니스타바비 라켈 말하는바비라켈 디즈니 캐릭터 겨울왕국 미미인형극 바비인형극 말하는바비 패션미미 아이린 시크릿요정아이린 패션바비 드레스업 모모티비 에릭 frozen elsa anna princess elsa frozenanna story Barbie doll toy barbie doll Disney 인형드라마</t>
  </si>
  <si>
    <t>삼성전기 삼성전기주가 삼성전기주식 삼성전기주가분석</t>
  </si>
  <si>
    <t>추미애 추미애 연설 추미애 진주</t>
  </si>
  <si>
    <t>모바일배그 모바일배틀그라운드 PUBG PUBGM 방송 유튜버 모바일게임 방송장비 구입 설치 강의 OBS 급식의왕 성민킹</t>
  </si>
  <si>
    <t>윤설미 이만갑 이제 만나러 갑니다 손풍금 아코디언 accordion 手风琴 북한 탈북 통일메아리악단 강의 north korea defector 아코디언 배우기 아코디언 연주 공안 대한민국 중국 시어머니 시아버지 아빠 엄마 설미 아빠 설미 엄마 설미 시부모님 설미 부모님 예나 중국여행 이만갑 300회 300회</t>
  </si>
  <si>
    <t>머독</t>
  </si>
  <si>
    <t>김국진 현장 박치기 현장박치기 JTBC 현장 시사고발 박치기 장성규 예능 여운혁 시사 역대대통령 김영삼 대통령관상 최고의관상 관상 군왕의관상</t>
  </si>
  <si>
    <t>배그 배틀그라운드 사자 대결 인간 보스 네임드 커스텀 근접무기</t>
  </si>
  <si>
    <t>국방뉴스 국회의원 선거 사전투표 군 수방사 국군간호사관학교 국군대구병원 재외국민</t>
  </si>
  <si>
    <t>KBS 아침뉴스타임 KBS 아침뉴스타임</t>
  </si>
  <si>
    <t>너무너무너무 아이오아이 재창조 오땡큐 작곡 비트메이킹 beat making reinvention</t>
  </si>
  <si>
    <t>TWICE 트와이스 DAHYUN 다현 TT 티티 나연 정연 모모 사나 지효 미나 채영 쯔위 SANA MINA JIHYO CHAEYOUNG MOMO JEONGYEON NAYEON CHEER UP 치어업 TWICEcoaster : LANE 2 Knock Knock 낙낙 OOH-AHH하게 우아하게 SIGNAL 시그널 TZUYU</t>
  </si>
  <si>
    <t>프로듀스101 produce101 오프닝 장근석 국민프로듀서 걸그룹 소녀 연습생 녹화 개인기 셀프캠 이수현 사복패션</t>
  </si>
  <si>
    <t>YTN 뉴스 정치 투데이인터뷰 Korea Hong Joon-pyo presidential election candidate</t>
  </si>
  <si>
    <t>YTN 뉴스 정치</t>
  </si>
  <si>
    <t>뉴스 NEWS SBS SBS NEWS SBS8NEWS SBS뉴스 SBS8뉴스 에스비에스 에스비에스뉴스 서울방송 SBS보도국 SEOUL BROADCASTING SYSTEM seoul broadcasting system sbs sbs뉴스 sbs 뉴스 korea KOREA 한국 대한민국 한국 뉴스 korea news korean news KOREA NEWS KOREAN NEWS 김부겸 대구 대이변 총선 당선</t>
  </si>
  <si>
    <t>YTN 뉴스 정치 투데이인터뷰 Korea presidential election vote candidate</t>
  </si>
  <si>
    <t>장기하 ebs ebs다큐 다큐멘터리 docu</t>
  </si>
  <si>
    <t>EBS EBS 교육 EBS learning EBSi 듀나공감 EBS 수능특강 수능 수능특강 유슈호 김태현 ebs 5분사탐 경제 국사 법과사회 사회문화 세계사 세계지리 윤리 정치 한국근현대사 한국지리 류성완 최태성 이희명 강봉균 김지은 민병권 윤희석 박봄 문병일 한도균 송기택 EBS 고310강 한표차이 무한도전 무도 최태성 최태성 설민적 무한도전 329회 무한도전 TV 특강 최태성 최태성 한국사 특강 무한도전 한국사 특강 무한도전 한국사 최태성 강사</t>
  </si>
  <si>
    <t>딜라이브 서울경기케이블TV 뉴스라이브6.13</t>
  </si>
  <si>
    <t>YTN 뉴스 정치 뉴스人 투데이인터뷰 South Korea Moon Jae-in Hong Joon-pyo Ahn Cheol-soo presidential election</t>
  </si>
  <si>
    <t>티브이데일리 티비데일리 TVdaily ティブイデイルリ 티아라 T-ara ティアラ 은정 恩静 ウンジョン Eun Jung</t>
  </si>
  <si>
    <t>모바일배그 모바일배틀그라운드 로얄패스 시즌8 무료 성민킹 성민TV</t>
  </si>
  <si>
    <t>한스킨 커버백 워터백 쿠션리뷰 쿠션추천 건성쿠션 겨울쿠션 지성쿠션 촉촉한쿠션 hanskin cover bag cusion water bag cusion gongsil 공실이 뷰티 뷰티크리에이터 뷰티유튜버 beauty</t>
  </si>
  <si>
    <t>딜라이브 서울경기케이블TV 박선화 선거 선거운동 노원구청장 노원병 보궐선거 노원</t>
  </si>
  <si>
    <t>전향진의 남한 정착기 유현주*고운여성* 요절복통 웃픈얘기 통일노래 천상의 목소리 사랑노래 이만갑 북한출신 북한가수</t>
  </si>
  <si>
    <t>프로듀스101 produce101 오프닝 장근석 국민프로듀서 걸그룹 소녀 연습생 젤리피쉬 김세정</t>
  </si>
  <si>
    <t>엑셀 엑셀기초강좌 엑셀2007 엑셀2010 엑셀2013 엑셀2016 엑셀2007강좌 엑셀2010강좌 엑셀2013강좌 엑셀2016강좌 엑셀2010기초강좌 엑셀2007기초강좌 엑셀2013기초강좌 엑셀2016기초강좌 엑셀2007강의 엑셀2010강의 엑셀2013강의 엑셀2016강의 엑셀2007실무 엑셀2010실무 엑셀2013실무 엑셀2016실무 excel excel2007 excel2010 excel2013 excel2016 excel강좌 excel2010강좌 excel2007강좌 excel2013강좌 excel2016강좌 exceltutorial</t>
  </si>
  <si>
    <t>김관용 권영세 대통령 선거</t>
  </si>
  <si>
    <t>씨랩 CLAB 소셜 리액션 Youtube reaction 국정원 탈북 한국</t>
  </si>
  <si>
    <t>모바일배그 모바일배틀그라운드 정복자 모바일배그강의 킬뎃 성민킹 성민TV</t>
  </si>
  <si>
    <t>티오피 오반석 죄에서 자유를 얻게함은 There's power in the blood bass cover 티오피오반석 죄에서 자유를 얻게함은 베이스 죄에서 자유를 얻게함은 베이스 커버 죄에서 자유를 얻게함은 베이스 cover 죄에서 자유를 얻게함은 bass cover 죄에서 자유를 얻게함은 bass</t>
  </si>
  <si>
    <t>문재인 사전투표 김정숙 장하성 조국 임종석 정의용 6.13 지방선거 총선 청와대</t>
  </si>
  <si>
    <t>태호엄마 더불어민주당 더불어시민당 이소현 태호유찬이법 국회의원 총선 총선 결과 2020총선 비례대표 더불어시민당 비례대표 이소현 비례대표 아들 부모 교통사고 태호 고통사고 더불어민주당 비례대표 더불어민주당 이소현 태호엄마 이소현 인천 교통사고 송도 교통사고 송도 축구클럽 고통사고 인천 축구클럽 고통사고 태호엄마 교통사고 학부모 아이 교통사고 어린이 교통사고 어린이보호구역</t>
  </si>
  <si>
    <t>tvN 글로벌 홈셰어 외국인 오상진 김소영 이규한 붐 유라 숙박 서울메이트 올리브 OLIVE 게스트하우스 서울 서울여행 서울메이트3 한국여행 호스트 유라네 무기 비장 비앤비 숙소 신현준 메딕 뀨하니 국수 요잘남 요섹남 자칭 훈훈 케미 쾌남 토르 1인다역 투어 리허설 럭셔리 요트 CG 갈매기 과자 담력 모델핏 웰컴</t>
  </si>
  <si>
    <t>JTBC JTBC NEWS 뉴스룸 손석희</t>
  </si>
  <si>
    <t>대진연</t>
  </si>
  <si>
    <t>메도 메도우이 매도우이헌터 메도우이헌터 방치영 리그오브레전드 롤 LOL 장인 탑교육방송 탑강의 탑솔러 탑신병자 탑라이너 가렌 Medouihunter 러너 이상호 롤선생 다이아 마스터 챌린저 롤하이라이트 롤매드무비 leagueoflegends 엘오엘 가렌 강의 가렌 공략 가렌 장인</t>
  </si>
  <si>
    <t>YTN 뉴스 정치 시사탕탕 투데이인터뷰</t>
  </si>
  <si>
    <t>뉴스 NEWS SBS SBS NEWS SBS 뉴스 SBS 8 NEWS 모닝와이드 나이트라인 3시브리핑 에스비에스 에스비에스뉴스 서울방송 SBS보도국 SEOUL BROADCASTING SYSTEM KOREA NEWS Korean News 대한민국 뉴스 생중계 실시간 Live SBS 실시간 뉴미디어 저널리즘 생방송 스포츠 뉴스넷 newsnet YoutubeUploader 문재인 문재인 대통령 사전 투표 6.13 최초 김정숙 여사 선거</t>
  </si>
  <si>
    <t>그린피스 대선 공약 박근혜 문재인 이승환</t>
  </si>
  <si>
    <t>KTV 국민방송 한국정책방송 KTV 김부겸 행안부 장관 김부겸 장관 행정안전부 장관 소통행사 문화의날 ktx 진상 ktx 장관 그래 나 공무원이다</t>
  </si>
  <si>
    <t>지붕위의막걸리 지막리 예능 막걸리 음식 먹방 이혜영 이종혁 김조한 손태영 유리 주점 주막 익선동 프로포즈 결혼 부부 이벤트</t>
  </si>
  <si>
    <t>프로듀스101 produce101 오프닝 장근석 국민프로듀서 걸그룹 소녀 연습생 김소혜 F반 트레이닝 101트레이닝 가희 댄스 픽미 pickme 엠카 센터 주결경 최유정 먹방 원더걸스 아이러니 irony 김세정 박하이 최유빈 함예지</t>
  </si>
  <si>
    <t>YTN 뉴스 국제</t>
  </si>
  <si>
    <t>문재인 김정화 예타면제 국토교통부 바른미래당 대변인</t>
  </si>
  <si>
    <t>피닉스박 피닉스박 하이라이트 리그오브레전드 롤 가렌 가붕이 박종우</t>
  </si>
  <si>
    <t>지방선거 6.13 지방선거 jtbc여론조사 지방선거 여론조사 안철수 김문수 박원순 자유한국당 바른미래당 박원순 3선 선거법 선대위 이재명 남경필 김부선 내거티브 토론 지방선거 토론 JTBC 토론 출마선언 유세 선거 유세 선거운동 투표 민심 개표방송 6.13 6월13일 홍준표 선거유세 중단 홍준표 패싱 민심버스 JTBC 민심버스 지방선거 사전투표 JTBC 개표방송 JTBC 선거방송 더불어민주당 민주당 한반도 대전환 우리의 선택 판세 광역단체장</t>
  </si>
  <si>
    <t>맨다티비 맨다영어 MandaTV Manda Amanda 영어말하기 영어회화 영어강의 영어수업 영어 회화 영어 말하기 공부 영어공부 영어 공부 무료 공부 영어 과외 영단어 영어표현 영어패턴 영어 패턴 영어 표현 무료 수업 무료 과외 맨다 티비 Amanda Myeong 아만다 명 명주희 아만다 맨다 연애 영어 영어일기 영어 발음 veg out 주말 뒹굴뒹굴 휴식 영어로 원어민 영상 쉐도잉 쉐도잉 영상 take a rest relax 원어민 회화 시체놀이 식물인간 vegetative state vegetable chillax kick back homebody 집돌이 집순이 집순이 영어로 상황극 예문 영어 일기</t>
  </si>
  <si>
    <t>중앙선거관리위원회 한국선거방송 선거 선거방송 선거정보 선관위 민주주의</t>
  </si>
  <si>
    <t>프로듀스101 프로듀스101시즌2 PRODUCE101 국민프로듀서 아이오아이 ioi 프듀 101 KPOP 보이그룹 아이돌 남돌 MNET 엠넷 나야나 픽미 엠카 PICK ME 보아</t>
  </si>
  <si>
    <t>theicon 더아이콘 theicontv 더아이콘티비 이강빈 바리스타 커피 씨스루 성수동 크리마트 라떼아트 맛스타그램 아트 그림 송중기 느낌표티비</t>
  </si>
  <si>
    <t>OSEN OSEN STROY 오센 연예 쇼케이스 공항패션 패션 제작발표회 제작보고회 kpop</t>
  </si>
  <si>
    <t>채널 A</t>
  </si>
  <si>
    <t>프로듀스101 produce101 장근석 제아 가희 치타 배윤정 김성은 101명 걸그룹 연습생 그룹배틀 직캠 멀티캠 포지션평가 BANGBANG 뱅뱅 BANG BANG 큐브 김청하 M&amp;H</t>
  </si>
  <si>
    <t>모바일배그 모바일배틀그라운드 모배 PMSC2019 언박싱 Unboxing VoteForMystar 투표 FunMission OnlineRanking 미션 온라인랭킹 온라인랭킹게임 세계대회 대만 초대 초대장 성민킹 성민TV</t>
  </si>
  <si>
    <t>JTBC JTBC NEWS 뉴스룸 손석희 newsroom sohnsukhee 지방선거 6.13 지방선거 jtbc여론조사 지방선거 여론조사 안철수 김문수 박원순 자유한국당 바른미래당 선거법 선대위 이재명 남경필 김부선 내거티브 토론 지방선거 토론 JTBC 토론 출마선언 유세 선거 유세 선거운동 투표 민심 개표방송 6.13 6월13일 민심버스 JTBC 민심버스 지방선거 사전투표 JTBC 개표방송 JTBC 선거방송 더불어민주당 민주당 한반도 대전환 우리의 선택 광역단체장 민주당 압승 야당 참패 홍준표 사퇴 경남도지사 후보 드루킹 사건 김경수 김경수 드루킹 김태호 김경수 김태호 문재인 복심 문재인 김경수 김경수 출마 김경수 여론조사 김경수 경남도지사 김경수 당선</t>
  </si>
  <si>
    <t>한밤의TV연예 307회 SBS 아이유 설리 이영애 장자연편지 2ne1 웰컴투더쇼 짝</t>
  </si>
  <si>
    <t>프로듀스101 produce101 오프닝 장근석 국민프로듀서 걸그룹 소녀 연습생 유리구슬 여자친구 판타지오 최유정 추예진 김도연 정해림 이수민</t>
  </si>
  <si>
    <t>김경수 김경수 후보 김경수 마산어시장 김경수 시장방문 김경수 유세</t>
  </si>
  <si>
    <t>여자 쇼핑 소개팅 남자 여사세 여자들이사는세상 코카롤리앤튤립 웹시트콤</t>
  </si>
  <si>
    <t>프로듀스101 produce101 장근석 제아 가희 치타 배윤정 김성은 101명 걸그룹 연습생 그룹배틀 직캠 멀티캠 포지션평가 여자친구 오늘부터우리는 플레디스 박시연</t>
  </si>
  <si>
    <t>대기업 중소기업 삼성전자 LG전자 SK KT 엔지니어 4차산업혁명 대기업연구원 연구개발 개발관리 개발지원 장인 일본장인 가업 장인정신 engineer 연구원 엔지니어링 한국전기연구원 연봉 연구원연봉 처우개선 연구실 연구소장 기술자 엔지니어연봉 대한민국 한국 일본 개발자 개발인력 개발실 연구인력 구글 마이크로소프트 기술 기술유출 원인분석 원인 책임전가 정부책임 휴대폰기술 모바일기술 TV기술 테레비 스마트폰기술</t>
  </si>
  <si>
    <t>라이트모카 라모 lightmocca</t>
  </si>
  <si>
    <t>프로듀스101 produce101 오프닝 장근석 국민프로듀서 걸그룹 소녀 연습생 김주나 뮤직k</t>
  </si>
  <si>
    <t>프로듀스101 produce101 장근석 제아 가희 치타 배윤정 김성은 101명 걸그룹 연습생 그룹배틀 직캠 멀티캠 포지션평가 타샤니 윤미래 하루하루 김주나 뮤직k</t>
  </si>
  <si>
    <t>프로듀스101 produce101 장근석 제아 가희 치타 배윤정 김성은 101명 걸그룹 연습생 그룹배틀 직캠 멀티캠 포지션평가 SAY MY NAME 세이마이네임 개인연습생 강시원</t>
  </si>
  <si>
    <t>뉴스 NEWS SBS SBS NEWS SBS8NEWS SBS뉴스 SBS8뉴스 에스비에스 에스비에스뉴스 서울방송 SBS보도국 SEOUL BROADCASTING SYSTEM seoul broadcasting system sbs sbs뉴스 sbs 뉴스 korea KOREA 한국 대한민국 한국 뉴스 korea news korean news KOREA NEWS KOREAN NEWS 김부겸 김문수 공천 대구 새누리 더불어민주 새누리당 더불어민주당 대권 수성 갑 선거</t>
  </si>
  <si>
    <t>문화체육관광부 청와대 박근혜 대통령 KTV 국민방송 한국정책방송 KTV 선거 초등학교 민주주의</t>
  </si>
  <si>
    <t>시사만평 mbc 뉴스데스크 흥해라흥 픽쳐스</t>
  </si>
  <si>
    <t>다람쥐 리그오브레전드 마을모드 마인크래프트 밀리어네어모드 Minecraft</t>
  </si>
  <si>
    <t>프로듀스101 produce101 장근석 제아 가희 치타 배윤정 김성은 101명 걸그룹 연습생 그룹배틀 직캠 멀티캠 포지션평가 으르렁 엑소 EXO 임정민 야마앤핫칙스</t>
  </si>
  <si>
    <t>업사이클링 뉴트로 인더스트리얼풍 가구 폐드럼통 가구 가스통 인테리어 소품 봄철 차량관리 카울탑 커버 에어컨 필터 스팀 청소 목욕탕 카페 충북 청주 청주 정북동 강광선 청년농부 문화농업인 청년창업농 지원사업 충남선거관리위원회 이은식 상임위원 4.15 선거 제 21대 국회의원 선거 사전투표 4.10~11일 만 18세 이상 투표 가능 소중한 한표</t>
  </si>
  <si>
    <t>프로듀스101 produce101 오프닝 장근석 국민프로듀서 걸그룹 소녀 연습생 스타제국 한혜리 강시현 김윤지 신데렐라</t>
  </si>
  <si>
    <t>프로듀스101 produce101 장근석 제아 가희 치타 배윤정 김성은 101명 걸그룹 연습생 그룹배틀 직캠 멀티캠 포지션평가 BANGBANG 뱅뱅 BANG BANG 큐브 김서경 개인연습생</t>
  </si>
  <si>
    <t>프로듀스101 produce101 장근석 제아 가희 치타 배윤정 김성은 101명 걸그룹 연습생 그룹배틀 직캠 멀티캠 포지션평가 으르렁 엑소 EXO 김민정 개인연습생</t>
  </si>
  <si>
    <t>한표 투표 선거</t>
  </si>
  <si>
    <t>프로듀스101 produce101 장근석 제아 가희 치타 배윤정 김성은 101명 걸그룹 연습생 그룹배틀 직캠 멀티캠 포지션평가 BANGBANG 뱅뱅 BANG BANG 전소미 JYP</t>
  </si>
  <si>
    <t>#시사타파 #이해찬 #이해찬한푼줍쇼</t>
  </si>
  <si>
    <t>티브이데일리 티비데일리 TVdaily ティブイデイルリ 포미닛 남지현 ナム•ジヒョン Nam Jihyeon</t>
  </si>
  <si>
    <t>롤 관전 패치 매드무비 montage 메타분석 꿀챔프 관전강의 공략 강의 롤공략 솔랭 롤대회 하이라이트 페이커 데프트 룰러 피넛 리그오브레전드 lol</t>
  </si>
  <si>
    <t>YTN 뉴스 정치 팔팔영상</t>
  </si>
  <si>
    <t>씨랩 CLAB 소셜 리액션 Youtube reaction react kpop reaction</t>
  </si>
  <si>
    <t>프로듀스101 produce101 장근석 제아 가희 치타 배윤정 김성은 101명 걸그룹 연습생 그룹배틀 직캠 멀티캠 포지션평가 아이콘 iKON 리듬타 리듬 타 응씨카이 초록뱀주나</t>
  </si>
  <si>
    <t>프로듀스101 produce101 장근석 제아 가희 치타 배윤정 김성은 101명 걸그룹 연습생 그룹배틀 직캠 멀티캠 포지션평가 타샤니 윤미래 하루하루 앤어거스트 &amp;AUGUST 윤서형</t>
  </si>
  <si>
    <t>프로듀스101 produce101 장근석 제아 가희 치타 배윤정 김성은 101명 걸그룹 연습생 그룹배틀 직캠 멀티캠 포지션평가 아이콘 iKON 리듬타 리듬 타 해피페이스 happyface 황수연</t>
  </si>
  <si>
    <t>후크필름 후크선장 우생담 우리생애최고의담배맛</t>
  </si>
  <si>
    <t>프로듀스101 produce101 장근석 제아 가희 치타 배윤정 김성은 101명 걸그룹 연습생 그룹배틀 직캠 멀티캠 포지션평가 빅뱅 BIGBANG MONSTER 몬스터 플레디스 PLEDIS 김민경</t>
  </si>
  <si>
    <t>프로듀스101 produce101 오프닝 장근석 국민프로듀서 걸그룹 소녀 연습생 김소혜 F반 트레이닝 101트레이닝 가희 댄스 픽미 pickme 엠카 센터 주결경 최유정 먹방 원더걸스 아이러니 irony 전소미 정채연 허찬미 기희현 정은우</t>
  </si>
  <si>
    <t>프로듀스101 produce101 장근석 제아 가희 치타 배윤정 김성은 101명 걸그룹 연습생 그룹배틀 직캠 멀티캠 포지션평가 SAY MY NAME 세이마이네임 개인연습생 김시현</t>
  </si>
  <si>
    <t>WJSN Cosmic Girls 우주소녀 Secret 비밀이야 신사동호랭이. E.One Bebe 우주 키스미 로봇 이층침대 더 시크릿 THE SECRET 아이오아이 설아 엑시 보나 성소 은서 다영 다원 수빈 선의 여름 미기 루다 연정 유연정 I.O.I</t>
  </si>
  <si>
    <t>오페라스타 2012 OPERASTAR 2012 Hayley Westenra</t>
  </si>
  <si>
    <t>프로듀스101 produce101 장근석 제아 가희 치타 배윤정 김성은 101명 걸그룹 연습생 그룹배틀 직캠 멀티캠 포지션평가 빅뱅 BIGBANG MONSTER 몬스터 허찬미 더블킥컴퍼니</t>
  </si>
  <si>
    <t>리그 오브 레전드 롤 league of legends lol teemo how to teemo 재넌 잉붕 공대생 테스터훈</t>
  </si>
  <si>
    <t>프로듀스101 produce101 오프닝 장근석 국민프로듀서 걸그룹 소녀 연습생 유리구슬 여자친구 케이코닉 kconic 1tym 원타임 김민지 김형은 박세희 이진희</t>
  </si>
  <si>
    <t>프로듀스101 produce101 장근석 제아 가희 치타 배윤정 김성은 101명 걸그룹 연습생 그룹배틀 직캠 멀티캠 포지션평가 타샤니 윤미래 하루하루 유연정 스타쉽</t>
  </si>
  <si>
    <t>동동이 김동현 동현 동동 김동동 반장 부반장 회장 부회장 선거 회장선거 반장선거 하나네가족 하나쓰패밀리 김하나 김하나 동생 학교 고등학생 고등학교 고명고 고명경영고 고명경영고등학교 고딩 학급 임원 공대생 동동이 학교 김하나 공대생 공대생 김하나 특성화 특성화 고등학교 임원 선거 회장 출마</t>
  </si>
  <si>
    <t>YTN 뉴스 문화</t>
  </si>
  <si>
    <t>서울의소리 저널인 미디어 The Voice of Seoul 초심 백은종 응징취재 응징언론 노무현 대통령 문재인 대통령 적폐청산 자유한국당 해체 트럼프 달창 나창 이상한표 토착왜구 일베 일베 나경원 황교안 이해찬</t>
  </si>
  <si>
    <t>지붕위의막걸리 지막리 유리 이혜영 김조한 이종혁 손태영 소녀시대 제작발표회 v라이브 full버전 첫방송</t>
  </si>
  <si>
    <t>평택 평택시 평택시청 경기도 경기도 평택 인증샷 선거 인증 투표 전국동시지방선거 6월 14일 제7회전국동시지방선거 희망톡톡평택tv</t>
  </si>
  <si>
    <t>프로듀스101 produce101 장근석 제아 가희 치타 배윤정 김성은 101명 걸그룹 연습생 그룹배틀 직캠 멀티캠 포지션평가 BANGBANG 뱅뱅 BANG BANG 김도연 판타지오</t>
  </si>
  <si>
    <t>프로듀스101 produce101 장근석 제아 가희 치타 배윤정 김성은 101명 걸그룹 연습생 그룹배틀 직캠 멀티캠 포지션평가 으르렁 엑소 EXO 박소연 로엔 LOEN</t>
  </si>
  <si>
    <t>프로듀스101 produce101 장근석 제아 가희 치타 배윤정 김성은 101명 걸그룹 연습생 그룹배틀 직캠 멀티캠 포지션평가 아이콘 iKON 리듬타 리듬 타 김민지 케이코닉 kconic</t>
  </si>
  <si>
    <t>서울의소리 저널인 미디어 The Voice of Seoul 초심 백은종 응징취재 응징언론 노무현 대통령 문재인 대통령 적폐청산 자유한국당 해체 트럼프 박근혜 석방 대한 반란당 조원진 대한 애국당 태극기 모독단 게릴라전 나경원 이상한표 달창 토착왜구 국기문란 게엄령 선포 초심 전두환 광주항쟁 백은종 기자 천기누설</t>
  </si>
  <si>
    <t>오징어 부추전 부추전 만들기 부추전 맛있게 만드는법 부추전 만드는법 Squid buchujeon 꼬마츄츄 부침개 비내리는날</t>
  </si>
  <si>
    <t>프로듀스101 produce101 오프닝 장근석 국민프로듀서 걸그룹 소녀 연습생 오서정 김청하 M&amp;H 24시간이모자라 선미 슈스케</t>
  </si>
  <si>
    <t>Vstar 트와이스 정연 TWICE Jungyeon 대선 투표 투표율 투표 인증샷 나연 모모 사나 지효 미나 다현 채영 쯔위 트와이스 컴백 시그널 signal</t>
  </si>
  <si>
    <t>박정태 권혁범 통 통 메모리즈 통 메이킹 카카오 페이지 옥수수 iHQ</t>
  </si>
  <si>
    <t>프로듀스101 produce101 장근석 제아 가희 치타 배윤정 김성은 101명 걸그룹 연습생 그룹배틀 직캠 멀티캠 포지션평가 SAY MY NAME 세이마이네임 젤리피쉬 JELLYFISH 강미나</t>
  </si>
  <si>
    <t>Final Jump TV Show 마지막 승부 2회 Jang Dong-geon 장동건 Shim Eun-ha 심은하 Son Ji-chang 손지창 Lee Jong-won 이종원 Shin Eun-kyung 신은경 Lee Sang-a 이상아 Park Hyung-jun 박형준</t>
  </si>
  <si>
    <t>자유한국당 응징노래 서울의소리 응징언론 나경원 토착왜구 나베 황교안 김무성</t>
  </si>
  <si>
    <t>장병완 장병완국회의원 국회의원 민생당 광주 광주광역시 광주동남구갑 예산의달인 광주명소 광주가볼만한곳 기아자동차 예산심의 선거 선거구 국회의원선거 제21대국회의원선거 남구 진월동 노대동 덕남동 송암동 대촌동 월산동 월산4동 월산5동 봉선1동 봉선2동 주월1동 주월2동 투표 투표권 민주주의</t>
  </si>
  <si>
    <t>중앙선거관리위원회 한국선거방송 선거 선거방송 선거정보 선관위 민주주의 인터넷 신고 국외부재자 신고서 홈페이지 재외선거</t>
  </si>
  <si>
    <t>프로듀스101 produce101 장근석 제아 가희 치타 배윤정 김성은 101명 걸그룹 연습생 그룹배틀 직캠 멀티캠 포지션평가 빅뱅 BIGBANG MONSTER 몬스터 플레디스 PLEDIS 강경원</t>
  </si>
  <si>
    <t>프로듀스101 produce101 장근석 제아 가희 치타 배윤정 김성은 101명 걸그룹 연습생 그룹배틀 직캠 멀티캠 포지션평가 EXO 엑소 콜미베이비 CALLMEBABY MAJESTY 마제스티 안예슬</t>
  </si>
  <si>
    <t>YTN 뉴스 전국 2018 지방선거</t>
  </si>
  <si>
    <t>프로듀스101 produce101 장근석 제아 가희 치타 배윤정 김성은 101명 걸그룹 연습생 그룹배틀 직캠 멀티캠 포지션평가 빅뱅 BIGBANG MONSTER 몬스터 케이코닉 KCONIC 이진희</t>
  </si>
  <si>
    <t>SISTAR 씨스타 Hyolyn 효린 대통령 선거 사전투표 I Like That Dasom 다솜 소유 SOYOU</t>
  </si>
  <si>
    <t>프로듀스101 produce101 장근석 제아 가희 치타 배윤정 김성은 101명 걸그룹 연습생 그룹배틀 직캠 멀티캠 포지션평가 김세정 자이언티 양화대교</t>
  </si>
  <si>
    <t>YTN 뉴스 사회 투데이인터뷰</t>
  </si>
  <si>
    <t>노하우 꿀팁 쉐어하우스 sharehows howto 방법 재난 재난대비 재난대비키트 경기도주식회사 경기도콘텐츠진흥원 life a clock 지진 조난 야근 화재 전쟁 이별 리액션 리액션비디오 리뷰</t>
  </si>
  <si>
    <t>프로듀스101 produce101 장근석 제아 가희 치타 배윤정 김성은 101명 걸그룹 연습생 그룹배틀 직캠 멀티캠 포지션평가 윤채경 DSP 자이언티 양화대교</t>
  </si>
  <si>
    <t>alltv korean toronto vancouver canada hallyu kpop News 한인뉴스 토론토 뉴스</t>
  </si>
  <si>
    <t>NBA NBA매니아 NBA브리핑 NBA이슈 이슈 설문조사 존경하는선수 르브론제임스 르브론 스테픈커리 제임스하든 케빈 듀란트 듀란트 자이온 윌리엄슨 자이온 ZION 팟캐스트 NBA팟캐스트 일리걸스크린 손대범 조현일 느바 조손의느바 염용근 이방인조농 버저비터 제임스 하든 르브론 제임스 마이클 조던 nba 드래프트 스테판 커리 james harden kevin durant 일리걸 스크린 카와이 레너드 nba fa i love nba los angeles lakers lebron james</t>
  </si>
  <si>
    <t>YTN 뉴스 사회 투데이 인터뷰</t>
  </si>
  <si>
    <t>TWICE 트와이스 DAHYUN 다현 TT 티티 나연 정연 모모 사나 지효 미나 채영 쯔위 SANA MINA JIHYO CHAEYOUNG MOMO JEONGYEON NAYEON CHEER UP 치어업 TWICEcoaster : LANE 2 Knock Knock 낙낙 OOH-AHH하게 우아하게 SIGNAL 시그널 TZUYU EYE EYE EYES 하루에 세 번 ONLY 너 JELLY JELLY HOLD ME TIGHT LIKE A FOOL ONE IN A MILLION SOMEONE LIKE ME</t>
  </si>
  <si>
    <t>통일 통일선봉대 청소년 동요 만화주제가</t>
  </si>
  <si>
    <t>mbc경남 엠비씨경남 mbc경남 뉴스데스크 뉴스데스크 뉴스 news 경남뉴스 경남 김경수 김태호 김태호 김경수 김경수 김태호 지방선거 6.13 지방선거 613 지방선거 2018 지방선거 전국동시지방선거 선거방송 선거전략 지방선거 여론조사 자유한국당 더불어민주당 바른미래당 후보자 토론회 지방선거 토론회 선거 토론회 선거 토론방송 토론방송 후보자 토론 지방선거 토론방송 지방선거 토론 선거 토론 선거관리위원회 선관위 선관위 토론 선거관리위원회 토론 밥정토론 더불어민주당 후보 자유한국당 후보 경남도지사 경남도지사 토론 경남도지사 후보 경남지사 후보 경남도지사 선거 경남도지사 후보자 차기 경남도지사 후보자 차기 경남도지사 경남도지사 토론방송 경남도지사 토론회 도지사 도지사 토론 도지사 토론방송</t>
  </si>
  <si>
    <t>하스스톤 ESC-Nightmare 테일이 테일 Hearthstone 하스 tail 하스돌 블리자드 blizzard 나이트메어 돌겜 신규 확장팩 신규 카드 야수 드루 말리 술사 떡상 라스타칸의 대난투 카드평가 카평</t>
  </si>
  <si>
    <t>YTN 프로그램 국민신문고</t>
  </si>
  <si>
    <t>뉴스 news liveen 라이브엔 entertainmentnews 라이브EN 세븐틴 SEVENTEEN 도겸 호시 에스쿱스 사전투표 대통령선거</t>
  </si>
  <si>
    <t>인간극장 동행 노래가 좋아 홍정한</t>
  </si>
  <si>
    <t>KTV KTV국민방송 한국정책방송원 KTV 라이브 국민방송 지방선거 결과 문재인 폼페이오 접견 청와대 브리핑</t>
  </si>
  <si>
    <t>프로듀스101 produce101 장근석 제아 가희 치타 배윤정 김성은 101명 걸그룹 연습생 그룹배틀 직캠 멀티캠 포지션평가 빅뱅 BIGBANG MONSTER 몬스터 판타지오 이수민</t>
  </si>
  <si>
    <t>선관위 선거 민주시민 공무원 민주시민교육 정치 선거연수원 연수원</t>
  </si>
  <si>
    <t>지방선거 경기도지사 이재명 막말 이재명형수 진실공방</t>
  </si>
  <si>
    <t>TV조선 티비조선 조선일보 종편 종합편성 티브이조선 방송사 TV조선뉴스 뉴스 뉴스프로그램 NEWS 채널19 CH19</t>
  </si>
  <si>
    <t>최두호 정찬성 김동현 최홍만 권아솔 맥그리거 쁘아까오 타이슨 무예타이 UFC3 MMA 격투기 게임</t>
  </si>
  <si>
    <t>01시즌2 PRODUCE101 국민프로듀서 아이오아이 ioi 프듀 101 원오원 프듀101</t>
  </si>
  <si>
    <t>Crazy Crab 세부맛집 필리핀맛집 크래이지크랩 필리핀자유여행</t>
  </si>
  <si>
    <t>TWICE 트와이스 DAHYUN 다현 TT 티티 나연 정연 모모 사나 지효 미나 채영 쯔위 SANA MINA JIHYO CHAEYOUNG MOMO JEONGYEON NAYEON CHEER UP 치어업 TWICEcoaster : LANE 2 Knock Knock 낙낙 OOH-AHH하게 우아하게 SIGNAL 시그널</t>
  </si>
  <si>
    <t>Dreamcatcher 드림캐쳐 GOOD NIGHT 조동혁 지유 수아 시연 유현 다미 한동 가현. My Toys Lullaby 악몽 Fall asleep in the mirror</t>
  </si>
  <si>
    <t>에이핑크 정은지 손나은 박초롱 김남주 오하영 윤보미 국회의원선거 선거 투표 사전투표 선관위 중앙선거관리위원회</t>
  </si>
  <si>
    <t>팩트티비 팩트TV 대안방송 FACTTV 커널뉴스 시사 정치 뉴스 더불어민주당 자유한국당 바른미래당 민주평화당 확대간부회의 이해찬 장외투쟁 오래못가 추경 사이다 돌직구 팩폭</t>
  </si>
  <si>
    <t>프로듀스101 produce101 오프닝 장근석 국민프로듀서 걸그룹 소녀 윤채경 DSP 조시윤 유연정 스타쉽 박해영 강경원 플레디스 소녀시대 다시만난세계 다만세</t>
  </si>
  <si>
    <t>#악성뇌암손자 #치매말기할머니 #휴먼다큐 #인간극장출연</t>
  </si>
  <si>
    <t>골프 골프스윙 왕초보골프레슨 골프배우기 골프레슨 골프스윙동영상 초보골프레슨 7번아이언 드라이버스윙 드라이버 골프드라이버 골프드라이버스윙 장타 장타자 장타대회 한국장타리그 킹라바 심짱 심벤져스 심벤저스 슬라이스 오버스윙 비거리 비거리늘리기 드라이버비거리 아이언비거리 뒷땅 뒤땅 어드레스 어드래스 백스윙 다운스윙 임팩트 피니쉬 팔로우스루 파워골프 비거리향상 킹바라</t>
  </si>
  <si>
    <t>MBN MBN뉴스 뉴스 mbn실시간 나경원 손혜원 나경원 사과 문빠 달창 자한당</t>
  </si>
  <si>
    <t>Vstar 지방선거 사전투표 드림캐쳐 DREAMCATCHER 수아 SUA 한표 지유 시현</t>
  </si>
  <si>
    <t>태산군주 리니지리마스터 MMORPG 실시간 리니지 전투 목소리 天堂 10반방 집행검 Lineage 韓版天堂PC“王族” Remastered</t>
  </si>
  <si>
    <t>tvN 알함브라 궁전의 추억 현빈 박신혜</t>
  </si>
  <si>
    <t>창작의신 오디션 작곡가 서바이벌 국민작곡가 음악 싱어송라이터 히트곡 윤일상 휘성 라이머 라이언전 music song kpop 유명한 overqual 명곡</t>
  </si>
  <si>
    <t>통일 평화 민주 자유한국당 해체 대한애국당 바른미래당 한국대학생진보연합</t>
  </si>
  <si>
    <t>노컷V nocutv v2012 nocutview 새누리당 박근혜 박빙 접전 기대 실망 출구조사</t>
  </si>
  <si>
    <t>드래곤볼 드래곤볼 카카로트 드래곤볼z 드래곤볼z카카로트 발컨엉아 드래곤볼 초싸이언 드래곤볼 명장면 프리저</t>
  </si>
  <si>
    <t>구구단 gugudan 베트남 나 같은 애</t>
  </si>
  <si>
    <t>통 통 메모리즈 최한표 메이킹 카카오 페이지 옥수수</t>
  </si>
  <si>
    <t>프로듀스101 produce101 장근석 제아 가희 치타 배윤정 김성은 101명 걸그룹 연습생 그룹배틀 직캠 멀티캠 콘셉트평가 컨셉평가 돈매러 don′t matter matter 이해인 SS</t>
  </si>
  <si>
    <t>프로듀스101 produce101 장근석 제아 가희 치타 배윤정 김성은 101명 걸그룹 연습생 그룹배틀 직캠 멀티캠 포지션평가 타샤니 윤미래 하루하루 티핑 아리요시리사 리사</t>
  </si>
  <si>
    <t>경향신문 김부겸</t>
  </si>
  <si>
    <t>GS칼텍스 GS칼텍스서울Kixx 이소영 표승주 문명화 김유리 김채원 이영 이고은 나현정 강소휘 김현정 박민지 한다혜 알리오나 차상현 안혜진 한수진 배구 여자배구 국가대표 킥스온에어 킥온 박혜민 한송희 이지우</t>
  </si>
  <si>
    <t>mbc경남 엠비씨경남 mbc경남 뉴스데스크 뉴스데스크 뉴스 news 경남뉴스 경남 경남도지사 경남도지사 여론조사 경남도지사 후보 차기 경남도지사 차기 경남도지사 지지도 경남도지사 후보자 김경수 김태호 김경수 김태호 김태호 김경수 더불어민주당 자유한국당 민주당 한국당 블랙아웃 깜깜이 깜깜이 선거 선거 여론조사 여론조사 지방선거 여론조사 리얼미터 리얼미터 여론조사 MBC경남 소수의견 MBC 소수의견 소수의견 박혜진 박혜진 앵커 박혜진 아나운서 박혜진 뉴스데스크 권순정 권순정 리얼미터 신동식 신동식 기자 김수민 김수민 시사평론가 김수민 평론가 자한당 김유근 바른미래당 남북정상회담 문재인 문재인 대통령 드루킹 김경수 드루킹 홍준표</t>
  </si>
  <si>
    <t>YTN웨더 프로그램 웨더프로그램 캐스터들의 수다</t>
  </si>
  <si>
    <t>ohmynewstv 박원순 ohmynews 서울시장선거 6.4지방선거 새정치연합 오마이TV 뉴스 동영상 뉴스 강난희 오마이뉴스 오마이뉴스 동영상 사전투표</t>
  </si>
  <si>
    <t>홍정한 인간극장 동행 노래가좋아 단하나의가족 할머니와고등어 할머니사랑합니다 ktx</t>
  </si>
  <si>
    <t>경남도민일보 더불어민주당 안민석 김경수 양산</t>
  </si>
  <si>
    <t>팩트티비 팩트TV 대안방송 FACTTV 커널뉴스 시사 정치 뉴스 더불어민주당 자유한국당 바른미래당 민주평화당 홍영표 김학의 세월호</t>
  </si>
  <si>
    <t>Vstar 뀨단 구구단 하나 미미 나영 해빈 세정 소이 샐리 미나 혜연 gugudan</t>
  </si>
  <si>
    <t>김경수 김경수 먹방 김경수 오뎅 김경수 유세 김경수 진해</t>
  </si>
  <si>
    <t>뷰티크리에이터 마롱 marong 뷰티 beauty cosmetic tutorial 튜토리얼 대학생 미대생 화장 화장품 메이크업 makeup 렌즈 lens korea kbeauty 리뷰 review 후기 girl 학생 헤라 헤라쿠션 헤라 광고 hera hera cushion 쿠션리뷰 헤라 쿠션 리뷰 hera black cushion cushion review 블랙쿠션 리뷰 커버력 지속력 전지현 전지현 쿠션 전지현 광고 헤라 블랙쿠션 리뷰 코스모블로그어워즈 코스모폴리탄 쿠션추천 쿠션팩트 인생템 blackcushion jeonjihyun 전지현쿠션 cosmopolitan cosmoblogawards 헤라 쿠션 솔직 리뷰 솔직 리뷰 쿠션 솔직 리뷰 건성 쿠션 추천 건성 쿠션 광고 광고 패러디 헤라 패러디 전지현 패러디</t>
  </si>
  <si>
    <t>팩트티비 팩트TV 대안방송 FACTTV 커널뉴스 시사 정치 뉴스 경남도지사 김경수 개소식 드루킹</t>
  </si>
  <si>
    <t>모바일 배틀그라운드 모바일 배그 배그 모바일 배틀그라운드 모바일 PUBG Mobile PUBGM #배그지스타2019 FACEPUBG 펍지 배그 PUBG</t>
  </si>
  <si>
    <t>모바일배그 모바일배틀그라운드 상자깡 스페셜상자 용왕세트 성민킹 성민TV</t>
  </si>
  <si>
    <t>프로듀스101 produce101 오프닝 장근석 국민프로듀서 걸그룹 소녀 강미나 김수현 김태하 박시연 이수현 에이핑크 몰라요 apink</t>
  </si>
  <si>
    <t>티브이데일리 티비데일리 TVdaily ティブイデイルリ 조보아 사전투표</t>
  </si>
  <si>
    <t>경남도민일보 김경수 경남도지사 민주당</t>
  </si>
  <si>
    <t>인성 영빈 재윤 다원 주호 로운 태양 휘영 찬희 에스에프나인 SF9 sf9 Inseong Youngbin Jaeyoon Dawon Zuho Rowoon Taeyang Hwiyoung Cha ni 보이그룹 컴백 앨범 타이틀 타이틀곡 Easy Love easy love 쉽다 Breaking Snsation KPOP K-POP k-pop Lyrics lyrics kpop color Han Rom Eng 가사 color coded</t>
  </si>
  <si>
    <t>노컷V nocutV NocutView V2012 강남을 개표 미봉인 투표함 정동영 김종훈 한미FTA</t>
  </si>
  <si>
    <t>프로듀스101 produce101 장근석 제아 가희 치타 배윤정 김성은 101명 걸그룹 연습생 그룹배틀 직캠 멀티캠 콘셉트평가 컨셉평가 24시간 황인선 쇼웍스</t>
  </si>
  <si>
    <t>티브이데일리 티비데일리 TVdaily ティブイデイルリ 사전투표 613지방선거 THE BOYZ 주학년 상연 큐 뉴 현재</t>
  </si>
  <si>
    <t>스브스뉴스 투표 선거 서울 특이한 투표소 씨름장 선팅 자동차 결혼 웨딩 문재인 대통령</t>
  </si>
  <si>
    <t>모바일 배틀그라운드 모바일 배그 배그 모바일 배틀그라운드 모바일 PUBG Mobile PUBGM 업데이트 TDM 팀 데스매치 패치노트 배틀그라운드 GooglePlay PMSC2019</t>
  </si>
  <si>
    <t>프로듀스101 produce101 장근석 제아 가희 치타 배윤정 김성은 101명 걸그룹 연습생 그룹배틀 직캠 멀티캠 포지션평가 마이다스 김연경 존박 허각 my best</t>
  </si>
  <si>
    <t>주식 주식공부 차트분석 급등주분석 급등주</t>
  </si>
  <si>
    <t>프로듀스101 produce101 장근석 제아 가희 치타 배윤정 김성은 101명 걸그룹 연습생 그룹배틀 직캠 심채은</t>
  </si>
  <si>
    <t>프로듀스101 produce101 장근석 제아 가희 치타 배윤정 김성은 101명 걸그룹 연습생 그룹배틀 직캠 멀티캠 포지션평가 아이콘 iKON 리듬타 리듬 타 김형은 케이코닉 kconic</t>
  </si>
  <si>
    <t>어버이연합 박근혜 대통령 청와대 오찬 가이드라인 검찰 수사 어버이연합게이트 선대식 이슈팀 기자 오마이뉴스 팟짱 인터뷰 생방송</t>
  </si>
  <si>
    <t>중독노래방 아트영화 장르영화 이문식 미스터리</t>
  </si>
  <si>
    <t>팩트티비 팩트TV 대안방송 FACTTV 커널뉴스 시사 정치 뉴스 더불어민주당 자유한국당 바른미래당 민주평화당 국회 정의당 이언주 민갑룡 경찰청장 민주노총</t>
  </si>
  <si>
    <t>개미애국방송 개미애국 개미방송 개미 대한애국당 조원진 창원성산 진순정 진순정 후보 창원성산 재보궐선거 대한애국당 공식 대한애국당 개미방송</t>
  </si>
  <si>
    <t>대처법 ㄷㅊㅂ ecq 투표 선거 영상 투표 영상투표 기몌 지수 소미 한표줍쇼</t>
  </si>
  <si>
    <t>프로듀스101 produce101 장근석 제아 가희 치타 배윤정 김성은 101명 걸그룹 연습생 그룹배틀 직캠 조시윤</t>
  </si>
  <si>
    <t>모바일 배틀그라운드 모바일 배그 배그 모바일 배틀그라운드 모바일 PUBG Mobile PUBGM 토끼춤 이모트 경연 당첨자 발표</t>
  </si>
  <si>
    <t>환 화니 김승환 hwane HWAN'E HWAN'E Makeup HWAN'E official HWAN'E VLOG makeup 일상 화니 화장대 화니 화장 남자 화장대 화장대를 부탁해 화장대 화장대소개 화장대 정리 화장대 투어 룸투어 투어 화장품 화장품 추천 화장대 추천 화장대 꾸미기 화장대 정리하기 화장대 조명 화장대 구경 구경 화장대 같이 구경해요 같이 구경해요 hwanestagram</t>
  </si>
  <si>
    <t>트롯가이드 트로트 최신관광 인기가요 메들리 애창곡 히트송1 사랑에 한표던진다</t>
  </si>
  <si>
    <t>울산현대축구단 울산현대 울산현대호랑이 축구 문수구장 ULSANFC</t>
  </si>
  <si>
    <t>콜링싱어 콜링싱어 마이크를 잡아라 창현거리노래방 창현 singersongwriter ballad KPOP Jpop pop 떡상 띵곡 비긴어게인3 공주 박주미 레전드오브레전드 2002 샹들리에 김길중 사랑했지만 소향 피아노맨 마마무</t>
  </si>
  <si>
    <t>프로듀스101 produce101 장근석 제아 가희 치타 배윤정 김성은 101명 걸그룹 연습생 그룹배틀 직캠 정해림</t>
  </si>
  <si>
    <t>기초연금 5만원 인상 복지국가소사이어트 서울의소리 기초연금 문재인 퀘어 문재인 복지정책 초심</t>
  </si>
  <si>
    <t>페미니스트 할당제 여성할당제 페미 워마드 여성시대 여시 걸스캔두애니띵 여성가족부 성평화 이퀄리즘 페미니즘 성상품화 한남 냄져 여자똥닦는모습 악플러 남성혐오 여성혐오 남혐 여혐 메갈 성평등 이슈 여가부 여초 남초 일베 팩트 성차별 vpal 여가부장관 문재인 문죄인 문재앙</t>
  </si>
  <si>
    <t>겜뱅이</t>
  </si>
  <si>
    <t>대선 투표 재외선거 바르셀로나 가우디투어 플랜비 바르셀로나플랜비</t>
  </si>
  <si>
    <t>김완선→김지훈 ‘VOTE KOREA 2020’ 전시회 참여 “한표의 무게” 2020년 3월 28일 토요일 White Student SBS 선거 방송기획팀이 2020 4.15 총선을 앞두고 중앙선거관리위원회와 함께 특별 전시회를 개최한다. &amp;#39;VOTE 2020&amp;#39;이라는 타이틀이 붙은 이번 전시는 ‘우리의 한 표 예술과 만나다’는 슬로건으로 전시를 통해 투표와 그리고 정치를 생각해보자는 의미를 담고 있다. 우리가 행사하는 ‘한 표’의 의미와 무게를 다양한 작가들의 작품을 헤아려 보자는 기획 의도에서 출발했다. 맛있는 걸 먹으러 가거나 나들이를 가고 또 전시회에서 마음에 쏙 드는 발견했을 때처럼 투표장에서도 그런 기쁨과 즐거움을 느낄 수 있기를 바라는 마음도 담았다.이번 전시에 참여한 작가는 가수 김완선 배우</t>
  </si>
  <si>
    <t>KOVO 코보 한국배구연맹 배구 프로배구 남자배구 여자배구 V리그 V-리그 코보티비 고예림 스페셜v kovotv 경기의재구성 황민경 다같이산다 이다영 문정원 전광인 이재영 gs칼텍스 ibk기업은행 흥국생명 한국도로공사 kgc인삼공사 현대건설 현대캐피탈 대한항공 우리카드 삼성화재 kb손해보험 ok저축은행 한국전력 봄배구 포스트시즌 챔피언 챔피언결정전 전설의시작 전설 예고 챔프전예고 박정아 한선수 문성민 정지석 파다르 가스파리니 인천 천안 김천</t>
  </si>
  <si>
    <t>한표가치 얼마?' 이랜드 스파오 투표 독려 '국민캠페인' 2020년 4월 2일 목요일 Public Hand 이랜드월드의 글로벌 패스트패션 브랜드 스파오가 지난달 11일 행정안전부와 맺은 제21대 국회의원 선거 참여 독려를 위한 캠페인 협약에 따라 3일부터 온라인과 오프라인 매장에서 캠페인을 연다. 이번 캠페인은 ‘한 표의 가치’라는 주제로 투표의 가치를 금액으로 환산한 가격표를 스파오의 의류제품에 가격택으로 달아 고객들이 자연스럽게 유권자로서 한 체감하고 신중한 투표를 독려하는 내용이다. 가치는 4700만원으로 임기 4년 동안 심의할 정부 예산의 추정치를 유권자 수로 나눠 추산했다. 스파오는 본 고객을 대상으로 총 4700만원 상당의 혜택을 제공할 계획이다. 참여는 공식 SNS 계정과 전 가능하다. 인스타그램에</t>
  </si>
  <si>
    <t>YTN 뉴스 기상센터</t>
  </si>
  <si>
    <t>JTBC VOYAGE 봐야지 JTBC봐야지 아는형님 Knowing Bros 강호동 Kang Ho Dong 김희철 Kim Hee Chul 민경훈 Min Kyung Hun 서장훈 Seo Jang Hun 김영철 이수근 이상민 장성규 신동 Shin Dong 오나라 아형어워즈 아형어워드 칭찬 칭찬해상 연말 시상식 우정 눈물</t>
  </si>
  <si>
    <t>영어 회화 말하기 강의 영어발음 영어강의 인터넷강의 영어표현 원어민 억양 자기계발 영단어 영문법</t>
  </si>
  <si>
    <t>크러쉬 그리즐리 크러쉬한표만 크러쉬친구 크러쉬친구그리즐리 더팬다시보기 더팬3회다시보기 BoA sbs 181208 THEFAN</t>
  </si>
  <si>
    <t>갤럭시Z플립 갤럭시Zflip galaxyzflip galaxyfold smartphone tech 갤럭시폴드 폴더블스마트폰 리더유 IT리더 삼성전자 mobile 모바일 samsung 갤럭시Z플립갤럭시폴드 비교 갤럭시Z플립개봉기 갤럭시Z플립언박싱 unboxing galaxy z flip</t>
  </si>
  <si>
    <t>ガチだん ガチダン がちだん がちダン ガチンコ オーディション オーディション番組 テレビ東京 テレビ テレ東 テレビ大阪 メンズユニット ダンスボーカル ダンス ボーカル アーティスト ボーカルダンス ボーカルユニット ダンスユニット ドキュメンタリー メジャーデビュー アイドル 発掘 デビュー メイプル超合金 MYNAME セヨン K-POP 韓流 紗蘭 やね ミスiD カズレーザー 安藤なつ イケメン 버라이어티 일본버라이어티 일본 SEYONG 가찌단 진심 남자</t>
  </si>
  <si>
    <t>Patra パトラ 周防パトラ ハニスト HoneyStrap Vtuber バーチャルYouTuber バーチャルユーチューバー アニメ Anime VR カワボ 萌え声 アニメ声 新人</t>
  </si>
  <si>
    <t>올리버 영어회화 영어초보 원어민강사 쉬운영어 생활영어 영어표현 콩글리시 슬랭 looks good on you 잘어울린다</t>
  </si>
  <si>
    <t>SBSKPOPPLAY Inkigayo 인기가요직캠 안방1열직캠 인기가요 출첵라이브 셀럽파이브 김신영 송은이 안영미 신봉선 CELEB FIVE CELEB 5 KIM SHINYOUNG SONG EUNI AN YOUNGMI SIN BONGSUN Check-in Live</t>
  </si>
  <si>
    <t>피아노 한지호 모차르트 터키 행진곡 Mozart 크레디아 piano 아르카디 볼로도스 스타더스트 클래식</t>
  </si>
  <si>
    <t>MBigTV 엠빅티비 앰빅티비 앰빅TV 엠빅TV 모바일예능 Mobile Big재미 트와이스 비투비 BTOB Twice 트와이스 나연 비투비 민혁 매너 똥매너 rude rude man 매너남 twice nayeon btob minhyuk 막말 의사 지하철 막말녀 택시 막말녀 manner etiquette 오마이갓팁 oh my god tip 꿀잼 빅잼 꽁트 콩트 funny video funny funnist video kpop idol k-pop idol kpop star k-pop star knowhow know-how JYP CUBE 웹예능 ohmygodtip ohmygod cheer up cheerup twice ooh-ahh oohahh 막말녀 지하철막말녀 버스막말녀</t>
  </si>
  <si>
    <t>세상에나쁜개는없다 무는개 세나개 ebs 강형욱 강형욱훈련사 개키우기</t>
  </si>
  <si>
    <t>UC4YaOt1yT-ZeyB0OmxHgolA キズナアイ A.I.Channel アイチャンネル AR VR Cool crazy</t>
  </si>
  <si>
    <t>총선 비례대표 선거</t>
  </si>
  <si>
    <t>유트루 겔랑 겔랑 파운데이션 겔랑 파운데이션 색상 겔랑 빠뤼르 골드 파운데이션 파운데이션 파운데이션 추천 파운데이션 브러쉬 파운데이션 브러쉬 추천 Guerlain beauty guerlain paris review 빠뤼르골드 겔랑파운데이션 foundation foundation review how to first impressions Guerlain PARURE GOLD RADIANCE FOUNDATION 00 BEIGE 뷰티크리에이터 파운데이션비교 tutorial how to apply 파운데이션 바르는 영상 best foundation 파운데이션 잘바르는법 파운데이션 바르는 방법 PARURE GOLD base guerlain parure gold parure gold foundation korean makeup guerlain foundation</t>
  </si>
  <si>
    <t>정현두 돈쌤 돈워리스쿨 바보야문제는경제야 경제학1교시 미국 중국 무역분쟁 무역전쟁 일본 80년대 주식 경제강의 슈카월드</t>
  </si>
  <si>
    <t>proposal Hidden Camera South Korea (Country) Wedding proposed surprise proposal international couple intercultural couple amwf asian male white female married korean husband korean boyfriend korea 국제결혼 청혼 프러포즈 몰카 몰래카메라 한국 결혼 연애 데이트 국제연애 백인 서양 백인여자친구 규호와 세라 vlog vlogger Marriage Proposal Video Blog (Website Category) how he proposed propsosal in korea engagement life in korea living in korea</t>
  </si>
  <si>
    <t>흑열전구 흑전 전구 게임 즐겜 정보 배틀그라운드 배그 배틀그라운드 카카오 배그 카카오 배틀그라운드 파쿠르 배그 파쿠르 배틀그라운드 하이라이트 배그 하이라이트 배그 공략 배틀그라운드 공략 배틀그라운드 강좌 배그 강좌 배틀그라운드 매드무비 배그 매드무비 배틀그라운드 초보 배그 초보 배틀그라운드 대회 배그 대회 딩셉션 윤루트 사모장 눈쟁이 배틀그라운드 핵 배그 핵 배틀그라운드 최적화 배그 최적화 배틀그라운드 실사판 배그 실사판 배틀그라운드 좀비 배그 좀비 배틀그라운드 OGTY 배그 GOTY 배틀그라운드 수상 배그 수상 배틀그라운드 게임 어워드 게임어워드 GOTY Game of the year the game award</t>
  </si>
  <si>
    <t>#계정폭발 #낭만해적 #대한독립만세</t>
  </si>
  <si>
    <t>JTBC News</t>
  </si>
  <si>
    <t>대구의소리</t>
  </si>
  <si>
    <t>공정연신상민TV</t>
  </si>
  <si>
    <t>연합뉴스TV</t>
  </si>
  <si>
    <t>이언주TV</t>
  </si>
  <si>
    <t>비디오머그 - VIDEOMUG</t>
  </si>
  <si>
    <t>Eland museum</t>
  </si>
  <si>
    <t>MBCNEWS</t>
  </si>
  <si>
    <t>개미애국방송</t>
  </si>
  <si>
    <t>정혜경TV</t>
  </si>
  <si>
    <t>우리공화당LIVE</t>
  </si>
  <si>
    <t>SPAO 스파오</t>
  </si>
  <si>
    <t>리버럴미디어</t>
  </si>
  <si>
    <t>YTN NEWS</t>
  </si>
  <si>
    <t>농촌사랑.수소</t>
  </si>
  <si>
    <t>너무멋진오빠</t>
  </si>
  <si>
    <t>나는 트로트 가수다</t>
  </si>
  <si>
    <t>COFFEE TV</t>
  </si>
  <si>
    <t>에타몽tv</t>
  </si>
  <si>
    <t>미주중앙일보</t>
  </si>
  <si>
    <t>지마스터ZIMASTER</t>
  </si>
  <si>
    <t>KOVO</t>
  </si>
  <si>
    <t>ER-TUBE</t>
  </si>
  <si>
    <t>Newsen</t>
  </si>
  <si>
    <t>KBS News</t>
  </si>
  <si>
    <t>SBS Story</t>
  </si>
  <si>
    <t>SIMBA WORLD</t>
  </si>
  <si>
    <t>국제신문</t>
  </si>
  <si>
    <t>tvN DRAMA</t>
  </si>
  <si>
    <t>Lim Kyeongyong</t>
  </si>
  <si>
    <t>허실음악세일방송</t>
  </si>
  <si>
    <t>김썰</t>
  </si>
  <si>
    <t>R Y</t>
  </si>
  <si>
    <t>매일신문</t>
  </si>
  <si>
    <t>칠봉씨</t>
  </si>
  <si>
    <t>삼남2인조</t>
  </si>
  <si>
    <t>한상수</t>
  </si>
  <si>
    <t>시사포커스TV</t>
  </si>
  <si>
    <t>apex News Group</t>
  </si>
  <si>
    <t>장원섭선본</t>
  </si>
  <si>
    <t>연합뉴스 Yonhapnews</t>
  </si>
  <si>
    <t>나이스게임TV</t>
  </si>
  <si>
    <t>유무명</t>
  </si>
  <si>
    <t>snkyun</t>
  </si>
  <si>
    <t>CFA</t>
  </si>
  <si>
    <t>김병준 TV</t>
  </si>
  <si>
    <t>양양羊羊</t>
  </si>
  <si>
    <t>광주MBC뉴스</t>
  </si>
  <si>
    <t>팩트코리아</t>
  </si>
  <si>
    <t>OhmynewsTV</t>
  </si>
  <si>
    <t>쵸쿄 쵸쿄</t>
  </si>
  <si>
    <t>jejusori TV</t>
  </si>
  <si>
    <t>부동산 인공지능</t>
  </si>
  <si>
    <t>All Press 올프레스</t>
  </si>
  <si>
    <t>백승훈</t>
  </si>
  <si>
    <t>MediaVOP</t>
  </si>
  <si>
    <t>유조교 Youjogyo</t>
  </si>
  <si>
    <t>몽과장</t>
  </si>
  <si>
    <t>TV Korea Production Ltd.</t>
  </si>
  <si>
    <t>빰므TV</t>
  </si>
  <si>
    <t>일요서울TV</t>
  </si>
  <si>
    <t>이근선</t>
  </si>
  <si>
    <t>성래와복음,수어로 소통해요[Peter]</t>
  </si>
  <si>
    <t>Robert Kemp</t>
  </si>
  <si>
    <t>YTN RADIO</t>
  </si>
  <si>
    <t>조jing</t>
  </si>
  <si>
    <t>마키호키マキホキ</t>
  </si>
  <si>
    <t>Mnet K-POP</t>
  </si>
  <si>
    <t>금천구ᅳ금천저널24</t>
  </si>
  <si>
    <t>비지엠팩토리_official</t>
  </si>
  <si>
    <t>하람TV</t>
  </si>
  <si>
    <t>도화도르- 사주팔자 쉽게 풀어주는 남자</t>
  </si>
  <si>
    <t>김선교TV</t>
  </si>
  <si>
    <t>티브로드부산방송</t>
  </si>
  <si>
    <t>NewsInStar</t>
  </si>
  <si>
    <t>박패밀리</t>
  </si>
  <si>
    <t>행정안전부</t>
  </si>
  <si>
    <t>한국민속촌 - 속촌아씨</t>
  </si>
  <si>
    <t>그린피스 서울사무소</t>
  </si>
  <si>
    <t>News1 눈TV</t>
  </si>
  <si>
    <t>원주MBC NEWS</t>
  </si>
  <si>
    <t>헬로! 대구경북 - LG HelloVision</t>
  </si>
  <si>
    <t>EBSstory</t>
  </si>
  <si>
    <t>디스패치 / Dispatch</t>
  </si>
  <si>
    <t>옛드 : 옛날 드라마 [드라맛집]</t>
  </si>
  <si>
    <t>Holly Namok Yun</t>
  </si>
  <si>
    <t>TongTongTv 통통컬처</t>
  </si>
  <si>
    <t>PJS준서</t>
  </si>
  <si>
    <t>KBS N스포츠</t>
  </si>
  <si>
    <t>미존</t>
  </si>
  <si>
    <t>심규명</t>
  </si>
  <si>
    <t>진표TV</t>
  </si>
  <si>
    <t>Stone Music Entertainment</t>
  </si>
  <si>
    <t>Mnet Official</t>
  </si>
  <si>
    <t>디따 ditta</t>
  </si>
  <si>
    <t>kbctv</t>
  </si>
  <si>
    <t>아아채널</t>
  </si>
  <si>
    <t>훈튜브</t>
  </si>
  <si>
    <t>WatchMojo Korea</t>
  </si>
  <si>
    <t>유루시</t>
  </si>
  <si>
    <t>목포MBC뉴스</t>
  </si>
  <si>
    <t>헬로! 경남 - LG HelloVision</t>
  </si>
  <si>
    <t>Babu90</t>
  </si>
  <si>
    <t>좀비덤 ZOMBIEDUMB</t>
  </si>
  <si>
    <t>김경욱 TV</t>
  </si>
  <si>
    <t>SBS Evening News</t>
  </si>
  <si>
    <t>J투게더</t>
  </si>
  <si>
    <t>연예뉴스 쨈이슈다</t>
  </si>
  <si>
    <t>문화저널21</t>
  </si>
  <si>
    <t>SBS 뉴스</t>
  </si>
  <si>
    <t>한국TV HankookTV</t>
  </si>
  <si>
    <t>KTV국민방송</t>
  </si>
  <si>
    <t>빌리 Billy Village</t>
  </si>
  <si>
    <t>SBS ENTER PLAY</t>
  </si>
  <si>
    <t>재즈의 다양한채널</t>
  </si>
  <si>
    <t>달구벌소통단</t>
  </si>
  <si>
    <t>세계로치과병원세계로텔레비전</t>
  </si>
  <si>
    <t>서범수TV</t>
  </si>
  <si>
    <t>청산愛</t>
  </si>
  <si>
    <t>동네형 박성주</t>
  </si>
  <si>
    <t>tv뻥튀기</t>
  </si>
  <si>
    <t>KNN뉴스</t>
  </si>
  <si>
    <t>la18primenews</t>
  </si>
  <si>
    <t>UBCUHDTV</t>
  </si>
  <si>
    <t>끼송</t>
  </si>
  <si>
    <t>김정섭공주의남자</t>
  </si>
  <si>
    <t>KTV 대한늬우스</t>
  </si>
  <si>
    <t>리모콘 by iHQ</t>
  </si>
  <si>
    <t>찬이TV</t>
  </si>
  <si>
    <t>의정부시</t>
  </si>
  <si>
    <t>법륜스님의 즉문즉설</t>
  </si>
  <si>
    <t>윤설미TV</t>
  </si>
  <si>
    <t>으네TV</t>
  </si>
  <si>
    <t>티브이데일리</t>
  </si>
  <si>
    <t>so-yul's land</t>
  </si>
  <si>
    <t>이영철</t>
  </si>
  <si>
    <t>김윤환TV [AmTUBE]</t>
  </si>
  <si>
    <t>WAVE 잘 노는 영상 톡, Talk &amp; Play</t>
  </si>
  <si>
    <t>뉴스TVCHOSUN</t>
  </si>
  <si>
    <t>Vstar</t>
  </si>
  <si>
    <t>뉴스비전e</t>
  </si>
  <si>
    <t>마초피싱</t>
  </si>
  <si>
    <t>탁구용품뽐뿌</t>
  </si>
  <si>
    <t>박지후</t>
  </si>
  <si>
    <t>라디오코리아 - RKTV1540</t>
  </si>
  <si>
    <t>쓰리원샷진단센터 -신차검수-</t>
  </si>
  <si>
    <t>뉴스뷰</t>
  </si>
  <si>
    <t>goupp go</t>
  </si>
  <si>
    <t>uook cross</t>
  </si>
  <si>
    <t>나름자연인이다</t>
  </si>
  <si>
    <t>고스트릿</t>
  </si>
  <si>
    <t>효자손자홍정한 TV</t>
  </si>
  <si>
    <t>샄튜브EYES on SAKURA</t>
  </si>
  <si>
    <t>유두석</t>
  </si>
  <si>
    <t>뽀요 뮤직 POYO Music Official</t>
  </si>
  <si>
    <t>아시아투데이ASIATODAY</t>
  </si>
  <si>
    <t>경기도청방송국GTV</t>
  </si>
  <si>
    <t>딜라이브 서울경기케이블TV</t>
  </si>
  <si>
    <t>도멘TV [DOTUBE]</t>
  </si>
  <si>
    <t>갈상돈TV</t>
  </si>
  <si>
    <t>AthomeTrip</t>
  </si>
  <si>
    <t>김기홍의송곳니</t>
  </si>
  <si>
    <t>SEVENTEEN</t>
  </si>
  <si>
    <t>애주가TV참PD</t>
  </si>
  <si>
    <t>스타플러스</t>
  </si>
  <si>
    <t>kt Rolster</t>
  </si>
  <si>
    <t>황태순TV</t>
  </si>
  <si>
    <t>배진교공식 유튜브</t>
  </si>
  <si>
    <t>식객이명철TV</t>
  </si>
  <si>
    <t>중앙선거관리위원회</t>
  </si>
  <si>
    <t>HankyorehTV</t>
  </si>
  <si>
    <t>대전사회혁신센터</t>
  </si>
  <si>
    <t>윤키 YUNKI</t>
  </si>
  <si>
    <t>여철구TV</t>
  </si>
  <si>
    <t>국회의원 후보 원경환</t>
  </si>
  <si>
    <t>오단해TV</t>
  </si>
  <si>
    <t>대한애국방송</t>
  </si>
  <si>
    <t>배틀그라운드 모바일 - PUBG MOBILE</t>
  </si>
  <si>
    <t>상주시SangjuCity</t>
  </si>
  <si>
    <t>팩트TV NEWS</t>
  </si>
  <si>
    <t>도티 TV</t>
  </si>
  <si>
    <t>TJB NEWS</t>
  </si>
  <si>
    <t>광주김성환TV</t>
  </si>
  <si>
    <t>조선일보</t>
  </si>
  <si>
    <t>메도우이헌터</t>
  </si>
  <si>
    <t>공대생 변승주 DS</t>
  </si>
  <si>
    <t>뉴스인사이드</t>
  </si>
  <si>
    <t>밍꼬발랄Mingggo</t>
  </si>
  <si>
    <t>[밥쓰 스튜디오]</t>
  </si>
  <si>
    <t>윤쨔미 YoonCharmi</t>
  </si>
  <si>
    <t>Hello Jadoo TV 안녕 자두야</t>
  </si>
  <si>
    <t>다잡을꼬니</t>
  </si>
  <si>
    <t>KBS COMEDY: 크큭티비</t>
  </si>
  <si>
    <t>김길선's평양만사</t>
  </si>
  <si>
    <t>유영민TV</t>
  </si>
  <si>
    <t>KBS더라이브</t>
  </si>
  <si>
    <t>노컷브이</t>
  </si>
  <si>
    <t>Jane ASMR 제인</t>
  </si>
  <si>
    <t>김경수</t>
  </si>
  <si>
    <t>성민TV</t>
  </si>
  <si>
    <t>쓰리컨드</t>
  </si>
  <si>
    <t>모모토이즈</t>
  </si>
  <si>
    <t>근투생</t>
  </si>
  <si>
    <t>김주완TV 원본영상</t>
  </si>
  <si>
    <t>우사밍</t>
  </si>
  <si>
    <t>JTBC Entertainment</t>
  </si>
  <si>
    <t>유키 YOUKI</t>
  </si>
  <si>
    <t>국방TV</t>
  </si>
  <si>
    <t>OTHANKQ</t>
  </si>
  <si>
    <t>EBSDocumentary (EBS 다큐)</t>
  </si>
  <si>
    <t>EBS Learning</t>
  </si>
  <si>
    <t>우리동네 우리방송</t>
  </si>
  <si>
    <t>공실이 Gongsil</t>
  </si>
  <si>
    <t>전향진의 사랑노래</t>
  </si>
  <si>
    <t>누나IT</t>
  </si>
  <si>
    <t>IIJournal국제i저널</t>
  </si>
  <si>
    <t>CLAB</t>
  </si>
  <si>
    <t>오반석</t>
  </si>
  <si>
    <t>스튜디오 허프 STUDIO HUFF</t>
  </si>
  <si>
    <t>tvN</t>
  </si>
  <si>
    <t>서울의 소리 The Voice of Seoul</t>
  </si>
  <si>
    <t>채널A Home</t>
  </si>
  <si>
    <t>한인협</t>
  </si>
  <si>
    <t>피닉스박</t>
  </si>
  <si>
    <t>맨다영어Manda English</t>
  </si>
  <si>
    <t>The ICONtv</t>
  </si>
  <si>
    <t>OSEN TV</t>
  </si>
  <si>
    <t>채널A 뉴스</t>
  </si>
  <si>
    <t>SBS Entertainment</t>
  </si>
  <si>
    <t>경남도민일보</t>
  </si>
  <si>
    <t>킼TV</t>
  </si>
  <si>
    <t>엔조ENZO</t>
  </si>
  <si>
    <t>라이트모카</t>
  </si>
  <si>
    <t>Manjoong Kim</t>
  </si>
  <si>
    <t>다람쥐</t>
  </si>
  <si>
    <t>대전MBC</t>
  </si>
  <si>
    <t>시사타파TV</t>
  </si>
  <si>
    <t>프로관전러 P.S</t>
  </si>
  <si>
    <t>BODA</t>
  </si>
  <si>
    <t>대박뉴스tv</t>
  </si>
  <si>
    <t>Hook Bros</t>
  </si>
  <si>
    <t>하얀마음.White Heart</t>
  </si>
  <si>
    <t>허샘</t>
  </si>
  <si>
    <t>DongDongE 김동현</t>
  </si>
  <si>
    <t>평택 TV희망톡톡</t>
  </si>
  <si>
    <t>꼬마츄츄</t>
  </si>
  <si>
    <t>장병완tv</t>
  </si>
  <si>
    <t>쉐어하우스</t>
  </si>
  <si>
    <t>All TV</t>
  </si>
  <si>
    <t>동그라미</t>
  </si>
  <si>
    <t>NBA 토크채널 일리걸스크린[illegal screen]</t>
  </si>
  <si>
    <t>주권방송</t>
  </si>
  <si>
    <t>미디어오늘</t>
  </si>
  <si>
    <t>MBC경남 News</t>
  </si>
  <si>
    <t>송테일TV</t>
  </si>
  <si>
    <t>CBCSTAR</t>
  </si>
  <si>
    <t>바르셀로나 플랜비</t>
  </si>
  <si>
    <t>신원리강아지</t>
  </si>
  <si>
    <t>하치일_hachiil</t>
  </si>
  <si>
    <t>킹라바</t>
  </si>
  <si>
    <t>MBN News</t>
  </si>
  <si>
    <t>태산군주 TV</t>
  </si>
  <si>
    <t>창작의 신</t>
  </si>
  <si>
    <t>빠스</t>
  </si>
  <si>
    <t>서울신문 TheSeoulShinmun</t>
  </si>
  <si>
    <t>이런 경향</t>
  </si>
  <si>
    <t>GS칼텍스서울Kixx배구단</t>
  </si>
  <si>
    <t>YTN 웨더&amp;라이프</t>
  </si>
  <si>
    <t>MARONG 마롱</t>
  </si>
  <si>
    <t>스브스뉴스 SUBUSU NEWS</t>
  </si>
  <si>
    <t>서울1TV</t>
  </si>
  <si>
    <t>주식으로 슈퍼직장인</t>
  </si>
  <si>
    <t>미디어로그영화</t>
  </si>
  <si>
    <t>영우방송TV</t>
  </si>
  <si>
    <t>대처법</t>
  </si>
  <si>
    <t>화니 HWAN'E</t>
  </si>
  <si>
    <t>트롯가이드 - Topic</t>
  </si>
  <si>
    <t>울산현대축구단 - Ulsan Hyundai Football Club</t>
  </si>
  <si>
    <t>콜링싱어 시즌2 : The Lord of The king</t>
  </si>
  <si>
    <t>한국남자 김한남TV</t>
  </si>
  <si>
    <t>GambangGames</t>
  </si>
  <si>
    <t>오뉴스</t>
  </si>
  <si>
    <t>White Student</t>
  </si>
  <si>
    <t>Public Hand</t>
  </si>
  <si>
    <t>까치방송 TV</t>
  </si>
  <si>
    <t>창규TV</t>
  </si>
  <si>
    <t>JTBC Voyage</t>
  </si>
  <si>
    <t>Splash English [스플래쉬잉글리쉬]</t>
  </si>
  <si>
    <t>리더유</t>
  </si>
  <si>
    <t>【スクガム】スクランブルガム -SCRAMBLE GUM- official</t>
  </si>
  <si>
    <t>Patra Channel / 周防パトラ 【ハニスト】</t>
  </si>
  <si>
    <t>EBS ENGLISH</t>
  </si>
  <si>
    <t>스브스케이팝 / SBS KPOP</t>
  </si>
  <si>
    <t>crediatv</t>
  </si>
  <si>
    <t>M드로메다</t>
  </si>
  <si>
    <t>A.I.Channel</t>
  </si>
  <si>
    <t>YOOTRUE ON AIR</t>
  </si>
  <si>
    <t>경제학1교시</t>
  </si>
  <si>
    <t>2hearts1seoul</t>
  </si>
  <si>
    <t>흑열전구</t>
  </si>
  <si>
    <t>낭만해적최감독TV</t>
  </si>
  <si>
    <t>2020-04-09T02:43:01.000Z</t>
  </si>
  <si>
    <t>2020-04-05T10:46:23.000Z</t>
  </si>
  <si>
    <t>2020-04-14T07:27:06.000Z</t>
  </si>
  <si>
    <t>2020-04-14T10:38:56.000Z</t>
  </si>
  <si>
    <t>2020-04-14T13:30:00.000Z</t>
  </si>
  <si>
    <t>2020-04-11T08:16:44.000Z</t>
  </si>
  <si>
    <t>2020-04-08T03:16:40.000Z</t>
  </si>
  <si>
    <t>2020-04-11T07:00:25.000Z</t>
  </si>
  <si>
    <t>2020-04-09T09:00:24.000Z</t>
  </si>
  <si>
    <t>2020-04-14T11:37:34.000Z</t>
  </si>
  <si>
    <t>2020-04-13T03:17:41.000Z</t>
  </si>
  <si>
    <t>2020-03-31T07:49:20.000Z</t>
  </si>
  <si>
    <t>2020-04-14T06:47:46.000Z</t>
  </si>
  <si>
    <t>2020-04-14T13:28:05.000Z</t>
  </si>
  <si>
    <t>2020-04-14T00:13:47.000Z</t>
  </si>
  <si>
    <t>2020-04-14T11:57:17.000Z</t>
  </si>
  <si>
    <t>2020-04-02T13:15:06.000Z</t>
  </si>
  <si>
    <t>2020-04-14T10:11:21.000Z</t>
  </si>
  <si>
    <t>2020-04-13T03:19:51.000Z</t>
  </si>
  <si>
    <t>2017-05-01T01:17:32.000Z</t>
  </si>
  <si>
    <t>2020-04-08T17:11:08.000Z</t>
  </si>
  <si>
    <t>2020-04-11T02:10:49.000Z</t>
  </si>
  <si>
    <t>2020-03-25T14:59:51.000Z</t>
  </si>
  <si>
    <t>2016-04-06T00:22:55.000Z</t>
  </si>
  <si>
    <t>2017-05-06T13:51:22.000Z</t>
  </si>
  <si>
    <t>2020-04-12T22:23:24.000Z</t>
  </si>
  <si>
    <t>2017-06-06T01:17:16.000Z</t>
  </si>
  <si>
    <t>2020-04-11T04:33:49.000Z</t>
  </si>
  <si>
    <t>2020-04-09T04:25:59.000Z</t>
  </si>
  <si>
    <t>2020-04-14T08:07:57.000Z</t>
  </si>
  <si>
    <t>2018-12-23T00:24:26.000Z</t>
  </si>
  <si>
    <t>2020-04-10T06:56:57.000Z</t>
  </si>
  <si>
    <t>2020-04-12T21:51:18.000Z</t>
  </si>
  <si>
    <t>2020-04-09T22:26:12.000Z</t>
  </si>
  <si>
    <t>2020-04-14T12:12:35.000Z</t>
  </si>
  <si>
    <t>2020-04-11T07:28:02.000Z</t>
  </si>
  <si>
    <t>2017-05-23T05:02:40.000Z</t>
  </si>
  <si>
    <t>2017-04-29T09:30:01.000Z</t>
  </si>
  <si>
    <t>2018-05-31T00:14:38.000Z</t>
  </si>
  <si>
    <t>2014-07-25T06:08:04.000Z</t>
  </si>
  <si>
    <t>2018-04-08T12:55:34.000Z</t>
  </si>
  <si>
    <t>2020-04-12T21:33:37.000Z</t>
  </si>
  <si>
    <t>2014-05-23T14:41:20.000Z</t>
  </si>
  <si>
    <t>2016-06-15T02:16:02.000Z</t>
  </si>
  <si>
    <t>2020-02-10T14:01:16.000Z</t>
  </si>
  <si>
    <t>2019-10-12T04:59:32.000Z</t>
  </si>
  <si>
    <t>2020-04-14T09:02:36.000Z</t>
  </si>
  <si>
    <t>2017-01-25T15:48:58.000Z</t>
  </si>
  <si>
    <t>2020-04-13T22:00:31.000Z</t>
  </si>
  <si>
    <t>2020-04-03T02:52:07.000Z</t>
  </si>
  <si>
    <t>2020-04-13T08:09:54.000Z</t>
  </si>
  <si>
    <t>2020-04-10T02:41:38.000Z</t>
  </si>
  <si>
    <t>2014-07-23T17:20:56.000Z</t>
  </si>
  <si>
    <t>2020-04-14T02:38:04.000Z</t>
  </si>
  <si>
    <t>2020-04-09T05:21:59.000Z</t>
  </si>
  <si>
    <t>2017-08-31T11:48:11.000Z</t>
  </si>
  <si>
    <t>2018-07-05T17:55:22.000Z</t>
  </si>
  <si>
    <t>2011-04-22T04:05:04.000Z</t>
  </si>
  <si>
    <t>2018-06-13T13:11:50.000Z</t>
  </si>
  <si>
    <t>2020-04-14T02:32:23.000Z</t>
  </si>
  <si>
    <t>2020-04-02T08:32:10.000Z</t>
  </si>
  <si>
    <t>2020-04-12T12:00:17.000Z</t>
  </si>
  <si>
    <t>2020-04-10T11:33:15.000Z</t>
  </si>
  <si>
    <t>2020-04-12T05:09:04.000Z</t>
  </si>
  <si>
    <t>2017-08-31T11:50:24.000Z</t>
  </si>
  <si>
    <t>2020-04-11T01:20:04.000Z</t>
  </si>
  <si>
    <t>2018-07-12T05:05:25.000Z</t>
  </si>
  <si>
    <t>2017-04-01T05:08:27.000Z</t>
  </si>
  <si>
    <t>2020-04-13T10:49:48.000Z</t>
  </si>
  <si>
    <t>2020-04-10T05:06:05.000Z</t>
  </si>
  <si>
    <t>2020-04-12T21:00:03.000Z</t>
  </si>
  <si>
    <t>2019-04-09T06:32:06.000Z</t>
  </si>
  <si>
    <t>2017-05-03T23:54:25.000Z</t>
  </si>
  <si>
    <t>2017-08-21T09:06:12.000Z</t>
  </si>
  <si>
    <t>2011-10-26T04:01:53.000Z</t>
  </si>
  <si>
    <t>2017-08-31T11:49:19.000Z</t>
  </si>
  <si>
    <t>2020-04-10T01:26:36.000Z</t>
  </si>
  <si>
    <t>2019-04-11T03:51:48.000Z</t>
  </si>
  <si>
    <t>2020-04-10T12:59:41.000Z</t>
  </si>
  <si>
    <t>2011-01-18T22:44:19.000Z</t>
  </si>
  <si>
    <t>2019-11-25T17:03:37.000Z</t>
  </si>
  <si>
    <t>2020-04-07T09:53:15.000Z</t>
  </si>
  <si>
    <t>2020-04-11T08:00:47.000Z</t>
  </si>
  <si>
    <t>2018-06-08T14:47:24.000Z</t>
  </si>
  <si>
    <t>2016-11-09T04:17:30.000Z</t>
  </si>
  <si>
    <t>2017-05-08T13:37:50.000Z</t>
  </si>
  <si>
    <t>2020-04-08T08:09:33.000Z</t>
  </si>
  <si>
    <t>2017-07-17T10:05:33.000Z</t>
  </si>
  <si>
    <t>2018-06-09T00:59:34.000Z</t>
  </si>
  <si>
    <t>2020-04-14T05:41:30.000Z</t>
  </si>
  <si>
    <t>2018-06-08T16:20:20.000Z</t>
  </si>
  <si>
    <t>2020-04-14T08:30:03.000Z</t>
  </si>
  <si>
    <t>2020-04-10T09:01:18.000Z</t>
  </si>
  <si>
    <t>2017-05-04T07:12:39.000Z</t>
  </si>
  <si>
    <t>2018-06-12T15:05:39.000Z</t>
  </si>
  <si>
    <t>2014-10-31T13:43:39.000Z</t>
  </si>
  <si>
    <t>2020-04-12T09:15:49.000Z</t>
  </si>
  <si>
    <t>2020-04-13T07:51:15.000Z</t>
  </si>
  <si>
    <t>2020-04-09T07:52:30.000Z</t>
  </si>
  <si>
    <t>2020-04-14T01:55:28.000Z</t>
  </si>
  <si>
    <t>2020-04-13T13:00:06.000Z</t>
  </si>
  <si>
    <t>2020-04-14T06:47:10.000Z</t>
  </si>
  <si>
    <t>2020-04-07T09:31:47.000Z</t>
  </si>
  <si>
    <t>2020-04-11T05:16:42.000Z</t>
  </si>
  <si>
    <t>2020-04-10T08:43:20.000Z</t>
  </si>
  <si>
    <t>2018-09-16T01:30:00.000Z</t>
  </si>
  <si>
    <t>2020-04-02T09:12:26.000Z</t>
  </si>
  <si>
    <t>2019-06-03T03:00:01.000Z</t>
  </si>
  <si>
    <t>2020-03-30T06:37:13.000Z</t>
  </si>
  <si>
    <t>2018-06-11T03:47:19.000Z</t>
  </si>
  <si>
    <t>2017-05-06T13:15:02.000Z</t>
  </si>
  <si>
    <t>2020-04-14T12:08:57.000Z</t>
  </si>
  <si>
    <t>2020-04-13T10:24:28.000Z</t>
  </si>
  <si>
    <t>2018-06-09T00:17:55.000Z</t>
  </si>
  <si>
    <t>2016-05-10T06:43:36.000Z</t>
  </si>
  <si>
    <t>2020-04-11T11:09:09.000Z</t>
  </si>
  <si>
    <t>2017-05-04T21:00:01.000Z</t>
  </si>
  <si>
    <t>2017-05-09T07:27:37.000Z</t>
  </si>
  <si>
    <t>2019-07-03T08:00:00.000Z</t>
  </si>
  <si>
    <t>2020-04-11T18:23:25.000Z</t>
  </si>
  <si>
    <t>2017-04-25T13:13:36.000Z</t>
  </si>
  <si>
    <t>2019-12-30T06:05:09.000Z</t>
  </si>
  <si>
    <t>2017-04-19T05:53:35.000Z</t>
  </si>
  <si>
    <t>2018-06-08T01:41:26.000Z</t>
  </si>
  <si>
    <t>2018-06-12T21:55:24.000Z</t>
  </si>
  <si>
    <t>2020-04-14T01:49:13.000Z</t>
  </si>
  <si>
    <t>2019-11-18T16:39:47.000Z</t>
  </si>
  <si>
    <t>2018-06-08T02:23:50.000Z</t>
  </si>
  <si>
    <t>2016-04-10T05:04:19.000Z</t>
  </si>
  <si>
    <t>2020-04-11T06:19:15.000Z</t>
  </si>
  <si>
    <t>2020-04-14T01:26:49.000Z</t>
  </si>
  <si>
    <t>2014-05-31T08:21:17.000Z</t>
  </si>
  <si>
    <t>2014-01-29T03:00:01.000Z</t>
  </si>
  <si>
    <t>2017-05-04T01:55:04.000Z</t>
  </si>
  <si>
    <t>2017-04-07T14:53:08.000Z</t>
  </si>
  <si>
    <t>2016-04-12T03:39:37.000Z</t>
  </si>
  <si>
    <t>2018-06-01T07:08:31.000Z</t>
  </si>
  <si>
    <t>2020-01-14T02:31:10.000Z</t>
  </si>
  <si>
    <t>2020-04-06T13:12:19.000Z</t>
  </si>
  <si>
    <t>2019-08-26T13:02:28.000Z</t>
  </si>
  <si>
    <t>2020-03-25T14:51:01.000Z</t>
  </si>
  <si>
    <t>2018-06-08T03:51:31.000Z</t>
  </si>
  <si>
    <t>2017-05-04T05:24:57.000Z</t>
  </si>
  <si>
    <t>2020-04-09T23:23:46.000Z</t>
  </si>
  <si>
    <t>2020-04-12T12:48:54.000Z</t>
  </si>
  <si>
    <t>2020-04-10T09:07:25.000Z</t>
  </si>
  <si>
    <t>2020-02-03T10:00:04.000Z</t>
  </si>
  <si>
    <t>2016-03-16T10:20:17.000Z</t>
  </si>
  <si>
    <t>2020-02-20T12:08:17.000Z</t>
  </si>
  <si>
    <t>2018-06-09T00:42:05.000Z</t>
  </si>
  <si>
    <t>2020-04-13T08:20:36.000Z</t>
  </si>
  <si>
    <t>2017-04-25T01:01:39.000Z</t>
  </si>
  <si>
    <t>2017-01-26T06:36:00.000Z</t>
  </si>
  <si>
    <t>2020-04-08T09:00:17.000Z</t>
  </si>
  <si>
    <t>2020-04-11T22:21:33.000Z</t>
  </si>
  <si>
    <t>2020-04-12T05:27:02.000Z</t>
  </si>
  <si>
    <t>2020-01-22T03:46:44.000Z</t>
  </si>
  <si>
    <t>2017-05-05T09:13:58.000Z</t>
  </si>
  <si>
    <t>2020-01-23T13:10:07.000Z</t>
  </si>
  <si>
    <t>2012-12-20T04:32:34.000Z</t>
  </si>
  <si>
    <t>2020-04-10T13:33:57.000Z</t>
  </si>
  <si>
    <t>2020-04-14T02:11:45.000Z</t>
  </si>
  <si>
    <t>2020-02-29T04:00:01.000Z</t>
  </si>
  <si>
    <t>2018-06-09T00:49:47.000Z</t>
  </si>
  <si>
    <t>2019-03-16T00:00:19.000Z</t>
  </si>
  <si>
    <t>2020-04-10T12:00:10.000Z</t>
  </si>
  <si>
    <t>2019-10-19T08:00:02.000Z</t>
  </si>
  <si>
    <t>2018-06-09T00:24:56.000Z</t>
  </si>
  <si>
    <t>2020-04-14T11:51:56.000Z</t>
  </si>
  <si>
    <t>2020-04-11T11:09:12.000Z</t>
  </si>
  <si>
    <t>2020-04-05T09:33:17.000Z</t>
  </si>
  <si>
    <t>2018-06-13T07:16:07.000Z</t>
  </si>
  <si>
    <t>2017-05-08T08:41:34.000Z</t>
  </si>
  <si>
    <t>2019-04-23T13:31:33.000Z</t>
  </si>
  <si>
    <t>2020-04-09T13:31:47.000Z</t>
  </si>
  <si>
    <t>2015-04-29T04:16:59.000Z</t>
  </si>
  <si>
    <t>2017-05-04T01:55:14.000Z</t>
  </si>
  <si>
    <t>2020-04-14T00:41:04.000Z</t>
  </si>
  <si>
    <t>2020-04-07T04:32:38.000Z</t>
  </si>
  <si>
    <t>2020-04-11T03:26:12.000Z</t>
  </si>
  <si>
    <t>2019-02-16T16:22:21.000Z</t>
  </si>
  <si>
    <t>2015-01-24T15:11:40.000Z</t>
  </si>
  <si>
    <t>2020-01-19T13:05:46.000Z</t>
  </si>
  <si>
    <t>2016-04-14T04:11:58.000Z</t>
  </si>
  <si>
    <t>2014-10-23T03:00:25.000Z</t>
  </si>
  <si>
    <t>2020-04-11T12:23:46.000Z</t>
  </si>
  <si>
    <t>2020-03-11T17:43:14.000Z</t>
  </si>
  <si>
    <t>2018-06-08T06:59:34.000Z</t>
  </si>
  <si>
    <t>2018-04-08T13:22:27.000Z</t>
  </si>
  <si>
    <t>2017-03-08T07:19:39.000Z</t>
  </si>
  <si>
    <t>2020-04-14T11:56:06.000Z</t>
  </si>
  <si>
    <t>2016-11-15T01:00:45.000Z</t>
  </si>
  <si>
    <t>2018-06-07T02:01:15.000Z</t>
  </si>
  <si>
    <t>2020-04-14T11:33:09.000Z</t>
  </si>
  <si>
    <t>2019-08-29T13:00:08.000Z</t>
  </si>
  <si>
    <t>2017-05-09T05:30:00.000Z</t>
  </si>
  <si>
    <t>2020-04-13T09:30:02.000Z</t>
  </si>
  <si>
    <t>2016-12-06T11:04:56.000Z</t>
  </si>
  <si>
    <t>2017-04-24T13:43:32.000Z</t>
  </si>
  <si>
    <t>2017-05-05T04:11:49.000Z</t>
  </si>
  <si>
    <t>2014-05-27T22:53:27.000Z</t>
  </si>
  <si>
    <t>2020-01-08T11:21:55.000Z</t>
  </si>
  <si>
    <t>2020-02-27T04:30:00.000Z</t>
  </si>
  <si>
    <t>2018-06-13T05:45:56.000Z</t>
  </si>
  <si>
    <t>2016-04-05T11:27:42.000Z</t>
  </si>
  <si>
    <t>2018-06-07T08:11:45.000Z</t>
  </si>
  <si>
    <t>2020-04-11T02:08:50.000Z</t>
  </si>
  <si>
    <t>2019-12-10T10:49:17.000Z</t>
  </si>
  <si>
    <t>2020-04-14T01:38:03.000Z</t>
  </si>
  <si>
    <t>2020-01-10T03:54:41.000Z</t>
  </si>
  <si>
    <t>2018-05-05T13:11:22.000Z</t>
  </si>
  <si>
    <t>2019-07-23T23:58:11.000Z</t>
  </si>
  <si>
    <t>2020-04-02T01:40:03.000Z</t>
  </si>
  <si>
    <t>2020-04-12T11:07:08.000Z</t>
  </si>
  <si>
    <t>2020-04-14T06:32:26.000Z</t>
  </si>
  <si>
    <t>2020-04-10T06:21:28.000Z</t>
  </si>
  <si>
    <t>2020-04-09T21:56:43.000Z</t>
  </si>
  <si>
    <t>2018-06-09T21:28:32.000Z</t>
  </si>
  <si>
    <t>2020-04-13T09:35:50.000Z</t>
  </si>
  <si>
    <t>2020-04-10T04:03:42.000Z</t>
  </si>
  <si>
    <t>2018-04-08T13:03:58.000Z</t>
  </si>
  <si>
    <t>2019-05-31T13:23:06.000Z</t>
  </si>
  <si>
    <t>2017-08-13T14:39:06.000Z</t>
  </si>
  <si>
    <t>2018-04-08T12:58:50.000Z</t>
  </si>
  <si>
    <t>2017-01-13T15:26:04.000Z</t>
  </si>
  <si>
    <t>2018-04-05T02:57:34.000Z</t>
  </si>
  <si>
    <t>2018-04-15T12:43:47.000Z</t>
  </si>
  <si>
    <t>2018-02-07T23:54:22.000Z</t>
  </si>
  <si>
    <t>2020-04-11T13:13:06.000Z</t>
  </si>
  <si>
    <t>2020-04-10T19:36:52.000Z</t>
  </si>
  <si>
    <t>2018-04-08T12:46:40.000Z</t>
  </si>
  <si>
    <t>2020-01-19T15:29:45.000Z</t>
  </si>
  <si>
    <t>2012-04-02T00:29:59.000Z</t>
  </si>
  <si>
    <t>2018-04-09T03:48:34.000Z</t>
  </si>
  <si>
    <t>2018-06-07T05:41:25.000Z</t>
  </si>
  <si>
    <t>2017-08-03T20:44:01.000Z</t>
  </si>
  <si>
    <t>2020-04-10T05:23:59.000Z</t>
  </si>
  <si>
    <t>2020-03-09T02:00:01.000Z</t>
  </si>
  <si>
    <t>2018-06-29T08:41:05.000Z</t>
  </si>
  <si>
    <t>2018-08-27T04:11:59.000Z</t>
  </si>
  <si>
    <t>2017-05-09T05:07:38.000Z</t>
  </si>
  <si>
    <t>2018-06-08T06:54:12.000Z</t>
  </si>
  <si>
    <t>2020-04-06T09:00:06.000Z</t>
  </si>
  <si>
    <t>2020-04-10T06:43:50.000Z</t>
  </si>
  <si>
    <t>2018-06-08T11:24:44.000Z</t>
  </si>
  <si>
    <t>2012-04-01T06:46:18.000Z</t>
  </si>
  <si>
    <t>2019-07-01T10:29:14.000Z</t>
  </si>
  <si>
    <t>2018-04-08T12:48:43.000Z</t>
  </si>
  <si>
    <t>2020-04-13T04:56:15.000Z</t>
  </si>
  <si>
    <t>2020-01-22T01:39:08.000Z</t>
  </si>
  <si>
    <t>2013-04-26T02:54:45.000Z</t>
  </si>
  <si>
    <t>2016-03-18T16:05:55.000Z</t>
  </si>
  <si>
    <t>2020-02-20T08:15:42.000Z</t>
  </si>
  <si>
    <t>2020-03-12T07:15:00.000Z</t>
  </si>
  <si>
    <t>2020-01-18T21:35:12.000Z</t>
  </si>
  <si>
    <t>2019-07-23T23:58:13.000Z</t>
  </si>
  <si>
    <t>2017-04-19T10:26:58.000Z</t>
  </si>
  <si>
    <t>2020-03-14T15:51:48.000Z</t>
  </si>
  <si>
    <t>2013-07-12T14:38:59.000Z</t>
  </si>
  <si>
    <t>2018-12-08T04:33:16.000Z</t>
  </si>
  <si>
    <t>2018-03-31T14:32:25.000Z</t>
  </si>
  <si>
    <t>2020-04-13T09:34:41.000Z</t>
  </si>
  <si>
    <t>2018-06-14T00:53:14.000Z</t>
  </si>
  <si>
    <t>2017-04-19T12:14:50.000Z</t>
  </si>
  <si>
    <t>2020-04-11T01:23:08.000Z</t>
  </si>
  <si>
    <t>2017-11-10T10:01:11.000Z</t>
  </si>
  <si>
    <t>2020-03-19T09:12:57.000Z</t>
  </si>
  <si>
    <t>2020-02-28T09:35:36.000Z</t>
  </si>
  <si>
    <t>2020-04-09T23:08:42.000Z</t>
  </si>
  <si>
    <t>2017-05-09T08:29:31.000Z</t>
  </si>
  <si>
    <t>2016-10-05T03:52:38.000Z</t>
  </si>
  <si>
    <t>2020-04-11T11:31:30.000Z</t>
  </si>
  <si>
    <t>2020-04-10T06:49:35.000Z</t>
  </si>
  <si>
    <t>2020-04-08T09:59:22.000Z</t>
  </si>
  <si>
    <t>2020-04-06T07:38:56.000Z</t>
  </si>
  <si>
    <t>2019-02-11T22:30:01.000Z</t>
  </si>
  <si>
    <t>2020-04-10T11:22:15.000Z</t>
  </si>
  <si>
    <t>2020-04-07T09:44:02.000Z</t>
  </si>
  <si>
    <t>2018-04-01T12:17:56.000Z</t>
  </si>
  <si>
    <t>2018-06-07T03:22:31.000Z</t>
  </si>
  <si>
    <t>2018-08-25T07:16:52.000Z</t>
  </si>
  <si>
    <t>2020-04-10T02:22:42.000Z</t>
  </si>
  <si>
    <t>2020-04-10T12:00:14.000Z</t>
  </si>
  <si>
    <t>2020-04-14T08:43:04.000Z</t>
  </si>
  <si>
    <t>2019-12-21T04:00:04.000Z</t>
  </si>
  <si>
    <t>2017-04-25T22:39:35.000Z</t>
  </si>
  <si>
    <t>2020-04-10T00:12:30.000Z</t>
  </si>
  <si>
    <t>2017-04-25T05:53:30.000Z</t>
  </si>
  <si>
    <t>2018-11-11T09:43:15.000Z</t>
  </si>
  <si>
    <t>2020-02-07T06:20:48.000Z</t>
  </si>
  <si>
    <t>2020-04-14T09:30:04.000Z</t>
  </si>
  <si>
    <t>2019-04-24T03:04:00.000Z</t>
  </si>
  <si>
    <t>2020-04-14T12:12:34.000Z</t>
  </si>
  <si>
    <t>2014-12-02T09:39:29.000Z</t>
  </si>
  <si>
    <t>2020-04-08T05:17:59.000Z</t>
  </si>
  <si>
    <t>2018-06-18T11:24:23.000Z</t>
  </si>
  <si>
    <t>2015-12-13T06:28:02.000Z</t>
  </si>
  <si>
    <t>2018-07-03T08:20:53.000Z</t>
  </si>
  <si>
    <t>2020-04-10T01:52:10.000Z</t>
  </si>
  <si>
    <t>2020-04-14T04:43:43.000Z</t>
  </si>
  <si>
    <t>2014-03-11T03:29:48.000Z</t>
  </si>
  <si>
    <t>2019-08-17T13:00:02.000Z</t>
  </si>
  <si>
    <t>2016-01-17T03:13:48.000Z</t>
  </si>
  <si>
    <t>2019-09-26T09:00:07.000Z</t>
  </si>
  <si>
    <t>2016-03-11T16:44:30.000Z</t>
  </si>
  <si>
    <t>2020-02-19T13:49:21.000Z</t>
  </si>
  <si>
    <t>2018-06-08T06:47:51.000Z</t>
  </si>
  <si>
    <t>2019-04-03T09:00:02.000Z</t>
  </si>
  <si>
    <t>2019-01-02T07:30:00.000Z</t>
  </si>
  <si>
    <t>2014-06-09T01:37:34.000Z</t>
  </si>
  <si>
    <t>2020-04-11T11:18:54.000Z</t>
  </si>
  <si>
    <t>2020-03-04T03:44:42.000Z</t>
  </si>
  <si>
    <t>2014-06-04T11:51:35.000Z</t>
  </si>
  <si>
    <t>2018-05-19T02:00:00.000Z</t>
  </si>
  <si>
    <t>2020-04-11T03:02:17.000Z</t>
  </si>
  <si>
    <t>2020-02-12T14:38:40.000Z</t>
  </si>
  <si>
    <t>2019-06-15T07:05:52.000Z</t>
  </si>
  <si>
    <t>2018-10-26T01:38:39.000Z</t>
  </si>
  <si>
    <t>2020-01-07T23:00:33.000Z</t>
  </si>
  <si>
    <t>2020-04-12T12:47:06.000Z</t>
  </si>
  <si>
    <t>2019-07-29T08:06:22.000Z</t>
  </si>
  <si>
    <t>2020-04-10T07:40:08.000Z</t>
  </si>
  <si>
    <t>2019-11-29T11:19:40.000Z</t>
  </si>
  <si>
    <t>2020-04-10T08:19:13.000Z</t>
  </si>
  <si>
    <t>2018-10-18T08:00:04.000Z</t>
  </si>
  <si>
    <t>2018-08-11T04:21:52.000Z</t>
  </si>
  <si>
    <t>2018-06-07T00:33:55.000Z</t>
  </si>
  <si>
    <t>2020-03-10T07:42:02.000Z</t>
  </si>
  <si>
    <t>2019-07-26T09:35:54.000Z</t>
  </si>
  <si>
    <t>2019-07-12T06:00:02.000Z</t>
  </si>
  <si>
    <t>2016-10-18T08:00:00.000Z</t>
  </si>
  <si>
    <t>2014-06-04T06:58:00.000Z</t>
  </si>
  <si>
    <t>2019-10-28T09:00:04.000Z</t>
  </si>
  <si>
    <t>2019-07-20T08:30:02.000Z</t>
  </si>
  <si>
    <t>2018-06-07T07:13:58.000Z</t>
  </si>
  <si>
    <t>2018-03-31T14:45:20.000Z</t>
  </si>
  <si>
    <t>2020-03-04T02:00:48.000Z</t>
  </si>
  <si>
    <t>2020-02-14T03:00:04.000Z</t>
  </si>
  <si>
    <t>2016-04-14T14:01:44.000Z</t>
  </si>
  <si>
    <t>2018-04-12T22:56:37.000Z</t>
  </si>
  <si>
    <t>2014-06-03T15:33:26.000Z</t>
  </si>
  <si>
    <t>2019-08-27T07:39:54.000Z</t>
  </si>
  <si>
    <t>2019-10-09T22:14:24.000Z</t>
  </si>
  <si>
    <t>2020-04-10T04:35:11.000Z</t>
  </si>
  <si>
    <t>2016-04-15T00:35:19.000Z</t>
  </si>
  <si>
    <t>2018-04-12T12:00:02.000Z</t>
  </si>
  <si>
    <t>2014-06-03T14:52:36.000Z</t>
  </si>
  <si>
    <t>2017-05-04T22:42:52.000Z</t>
  </si>
  <si>
    <t>2016-03-03T07:59:38.000Z</t>
  </si>
  <si>
    <t>2017-03-31T15:23:00.000Z</t>
  </si>
  <si>
    <t>2014-06-04T05:44:03.000Z</t>
  </si>
  <si>
    <t>2017-04-30T03:04:08.000Z</t>
  </si>
  <si>
    <t>2016-04-14T05:36:49.000Z</t>
  </si>
  <si>
    <t>2017-04-25T04:44:59.000Z</t>
  </si>
  <si>
    <t>2016-04-05T10:55:44.000Z</t>
  </si>
  <si>
    <t>2013-04-25T20:04:02.000Z</t>
  </si>
  <si>
    <t>2018-06-11T04:19:31.000Z</t>
  </si>
  <si>
    <t>2020-03-04T18:24:23.000Z</t>
  </si>
  <si>
    <t>2017-04-27T06:49:52.000Z</t>
  </si>
  <si>
    <t>2014-06-09T01:39:52.000Z</t>
  </si>
  <si>
    <t>2019-08-17T08:00:08.000Z</t>
  </si>
  <si>
    <t>2018-01-30T10:42:27.000Z</t>
  </si>
  <si>
    <t>2018-06-12T12:49:53.000Z</t>
  </si>
  <si>
    <t>2019-12-07T06:14:22.000Z</t>
  </si>
  <si>
    <t>2017-04-14T16:22:18.000Z</t>
  </si>
  <si>
    <t>2014-06-03T09:32:50.000Z</t>
  </si>
  <si>
    <t>2016-01-29T17:26:58.000Z</t>
  </si>
  <si>
    <t>2016-01-26T09:02:37.000Z</t>
  </si>
  <si>
    <t>2017-05-09T03:00:41.000Z</t>
  </si>
  <si>
    <t>2020-01-07T11:13:09.000Z</t>
  </si>
  <si>
    <t>2019-09-18T04:35:13.000Z</t>
  </si>
  <si>
    <t>2014-06-03T12:02:18.000Z</t>
  </si>
  <si>
    <t>2018-06-08T04:00:22.000Z</t>
  </si>
  <si>
    <t>2017-04-12T01:28:11.000Z</t>
  </si>
  <si>
    <t>2020-04-10T12:58:21.000Z</t>
  </si>
  <si>
    <t>2017-05-09T02:59:33.000Z</t>
  </si>
  <si>
    <t>2019-08-19T12:28:40.000Z</t>
  </si>
  <si>
    <t>2016-04-19T14:19:58.000Z</t>
  </si>
  <si>
    <t>2020-04-04T05:22:19.000Z</t>
  </si>
  <si>
    <t>2019-07-08T06:00:02.000Z</t>
  </si>
  <si>
    <t>2016-01-22T12:09:22.000Z</t>
  </si>
  <si>
    <t>2017-04-30T01:34:38.000Z</t>
  </si>
  <si>
    <t>2018-06-08T00:55:58.000Z</t>
  </si>
  <si>
    <t>2017-04-27T08:25:18.000Z</t>
  </si>
  <si>
    <t>2012-12-13T08:33:06.000Z</t>
  </si>
  <si>
    <t>2018-06-04T07:27:57.000Z</t>
  </si>
  <si>
    <t>2019-02-19T15:39:59.000Z</t>
  </si>
  <si>
    <t>2016-02-12T16:47:52.000Z</t>
  </si>
  <si>
    <t>2017-05-01T04:17:04.000Z</t>
  </si>
  <si>
    <t>2019-01-29T20:40:32.000Z</t>
  </si>
  <si>
    <t>2015-08-20T14:38:47.000Z</t>
  </si>
  <si>
    <t>2019-07-28T12:04:24.000Z</t>
  </si>
  <si>
    <t>2018-06-13T09:20:43.000Z</t>
  </si>
  <si>
    <t>2019-07-22T01:40:24.000Z</t>
  </si>
  <si>
    <t>2020-02-07T04:55:00.000Z</t>
  </si>
  <si>
    <t>2017-03-15T03:12:51.000Z</t>
  </si>
  <si>
    <t>2016-05-18T09:45:07.000Z</t>
  </si>
  <si>
    <t>2020-04-11T03:28:54.000Z</t>
  </si>
  <si>
    <t>2017-05-04T11:27:32.000Z</t>
  </si>
  <si>
    <t>2016-03-02T11:09:31.000Z</t>
  </si>
  <si>
    <t>2019-06-30T23:00:02.000Z</t>
  </si>
  <si>
    <t>2018-06-13T16:17:41.000Z</t>
  </si>
  <si>
    <t>2011-03-28T04:49:59.000Z</t>
  </si>
  <si>
    <t>2017-05-01T03:09:56.000Z</t>
  </si>
  <si>
    <t>2016-01-29T17:28:17.000Z</t>
  </si>
  <si>
    <t>2016-04-01T12:14:35.000Z</t>
  </si>
  <si>
    <t>2018-05-29T10:10:57.000Z</t>
  </si>
  <si>
    <t>2016-11-29T02:30:00.000Z</t>
  </si>
  <si>
    <t>2016-03-02T08:33:36.000Z</t>
  </si>
  <si>
    <t>2019-03-14T22:00:01.000Z</t>
  </si>
  <si>
    <t>2019-03-04T00:31:56.000Z</t>
  </si>
  <si>
    <t>2018-06-08T06:10:43.000Z</t>
  </si>
  <si>
    <t>2016-01-22T16:54:01.000Z</t>
  </si>
  <si>
    <t>2016-03-02T09:24:55.000Z</t>
  </si>
  <si>
    <t>2016-03-02T12:20:31.000Z</t>
  </si>
  <si>
    <t>2016-03-21T12:29:52.000Z</t>
  </si>
  <si>
    <t>2018-03-17T12:30:02.000Z</t>
  </si>
  <si>
    <t>2014-03-13T09:34:34.000Z</t>
  </si>
  <si>
    <t>2012-09-18T07:26:26.000Z</t>
  </si>
  <si>
    <t>2020-03-12T08:00:00.000Z</t>
  </si>
  <si>
    <t>2020-03-21T12:29:46.000Z</t>
  </si>
  <si>
    <t>2016-03-02T11:44:04.000Z</t>
  </si>
  <si>
    <t>2020-04-08T01:53:19.000Z</t>
  </si>
  <si>
    <t>2016-01-29T15:53:07.000Z</t>
  </si>
  <si>
    <t>2016-03-02T11:05:29.000Z</t>
  </si>
  <si>
    <t>2016-03-02T12:19:32.000Z</t>
  </si>
  <si>
    <t>2017-04-19T09:43:50.000Z</t>
  </si>
  <si>
    <t>2016-03-02T10:55:47.000Z</t>
  </si>
  <si>
    <t>2018-08-10T11:57:03.000Z</t>
  </si>
  <si>
    <t>2016-04-14T00:38:41.000Z</t>
  </si>
  <si>
    <t>2019-08-12T09:21:06.000Z</t>
  </si>
  <si>
    <t>2018-06-25T11:17:52.000Z</t>
  </si>
  <si>
    <t>2020-03-07T04:14:48.000Z</t>
  </si>
  <si>
    <t>2016-03-02T10:08:02.000Z</t>
  </si>
  <si>
    <t>2016-03-02T09:37:52.000Z</t>
  </si>
  <si>
    <t>2019-04-03T12:09:39.000Z</t>
  </si>
  <si>
    <t>2016-03-02T10:27:24.000Z</t>
  </si>
  <si>
    <t>2008-02-10T16:59:27.000Z</t>
  </si>
  <si>
    <t>2016-03-02T09:57:10.000Z</t>
  </si>
  <si>
    <t>2018-06-14T00:25:15.000Z</t>
  </si>
  <si>
    <t>2016-02-12T17:49:30.000Z</t>
  </si>
  <si>
    <t>2014-06-04T02:48:30.000Z</t>
  </si>
  <si>
    <t>2016-03-11T16:37:33.000Z</t>
  </si>
  <si>
    <t>2016-03-02T12:23:45.000Z</t>
  </si>
  <si>
    <t>2017-05-05T05:25:42.000Z</t>
  </si>
  <si>
    <t>2013-01-17T18:04:36.000Z</t>
  </si>
  <si>
    <t>2016-03-02T09:50:46.000Z</t>
  </si>
  <si>
    <t>2017-09-19T12:00:02.000Z</t>
  </si>
  <si>
    <t>2017-04-13T07:53:58.000Z</t>
  </si>
  <si>
    <t>2020-04-11T01:35:44.000Z</t>
  </si>
  <si>
    <t>2016-01-29T17:30:19.000Z</t>
  </si>
  <si>
    <t>2016-03-02T09:28:19.000Z</t>
  </si>
  <si>
    <t>2016-04-13T12:20:49.000Z</t>
  </si>
  <si>
    <t>2019-03-27T10:22:03.000Z</t>
  </si>
  <si>
    <t>2017-06-21T12:38:23.000Z</t>
  </si>
  <si>
    <t>2019-05-12T12:21:21.000Z</t>
  </si>
  <si>
    <t>2018-11-07T07:44:37.000Z</t>
  </si>
  <si>
    <t>2018-07-09T03:11:57.000Z</t>
  </si>
  <si>
    <t>2016-03-02T10:45:18.000Z</t>
  </si>
  <si>
    <t>2018-10-07T09:48:51.000Z</t>
  </si>
  <si>
    <t>2016-03-02T12:11:46.000Z</t>
  </si>
  <si>
    <t>2016-03-02T10:30:55.000Z</t>
  </si>
  <si>
    <t>2019-05-13T10:01:54.000Z</t>
  </si>
  <si>
    <t>2017-05-09T04:44:55.000Z</t>
  </si>
  <si>
    <t>2016-01-29T17:31:06.000Z</t>
  </si>
  <si>
    <t>2017-05-09T04:06:15.000Z</t>
  </si>
  <si>
    <t>2016-09-28T02:47:26.000Z</t>
  </si>
  <si>
    <t>2016-03-02T12:26:48.000Z</t>
  </si>
  <si>
    <t>2013-01-16T09:22:30.000Z</t>
  </si>
  <si>
    <t>2019-03-23T16:22:13.000Z</t>
  </si>
  <si>
    <t>2020-04-03T05:00:02.000Z</t>
  </si>
  <si>
    <t>2019-11-07T06:36:36.000Z</t>
  </si>
  <si>
    <t>2019-05-01T08:09:26.000Z</t>
  </si>
  <si>
    <t>2016-03-02T09:53:27.000Z</t>
  </si>
  <si>
    <t>2016-04-12T02:12:19.000Z</t>
  </si>
  <si>
    <t>2016-03-02T09:14:01.000Z</t>
  </si>
  <si>
    <t>2016-03-11T16:31:39.000Z</t>
  </si>
  <si>
    <t>2018-06-13T21:28:01.000Z</t>
  </si>
  <si>
    <t>2016-03-02T10:05:27.000Z</t>
  </si>
  <si>
    <t>2017-05-05T05:07:04.000Z</t>
  </si>
  <si>
    <t>2016-03-02T08:00:56.000Z</t>
  </si>
  <si>
    <t>2018-05-25T15:27:51.000Z</t>
  </si>
  <si>
    <t>2017-11-04T07:57:47.000Z</t>
  </si>
  <si>
    <t>2017-09-01T06:46:35.000Z</t>
  </si>
  <si>
    <t>2016-03-02T08:07:42.000Z</t>
  </si>
  <si>
    <t>2017-05-01T20:58:41.000Z</t>
  </si>
  <si>
    <t>2019-04-01T08:16:58.000Z</t>
  </si>
  <si>
    <t>2019-08-22T10:45:22.000Z</t>
  </si>
  <si>
    <t>2018-08-06T06:18:52.000Z</t>
  </si>
  <si>
    <t>2017-05-14T23:56:41.000Z</t>
  </si>
  <si>
    <t>2019-08-16T09:00:39.000Z</t>
  </si>
  <si>
    <t>2016-04-12T13:30:33.000Z</t>
  </si>
  <si>
    <t>2018-06-07T16:36:15.000Z</t>
  </si>
  <si>
    <t>2015-03-14T13:23:21.000Z</t>
  </si>
  <si>
    <t>2018-11-25T08:00:02.000Z</t>
  </si>
  <si>
    <t>2016-07-14T13:46:40.000Z</t>
  </si>
  <si>
    <t>2017-05-05T10:35:31.000Z</t>
  </si>
  <si>
    <t>2018-06-17T09:40:44.000Z</t>
  </si>
  <si>
    <t>2016-03-20T02:31:45.000Z</t>
  </si>
  <si>
    <t>2017-05-05T00:14:32.000Z</t>
  </si>
  <si>
    <t>2016-03-11T16:39:47.000Z</t>
  </si>
  <si>
    <t>2018-06-14T05:52:57.000Z</t>
  </si>
  <si>
    <t>2016-03-02T10:00:23.000Z</t>
  </si>
  <si>
    <t>2016-10-05T04:35:54.000Z</t>
  </si>
  <si>
    <t>2018-06-08T14:07:19.000Z</t>
  </si>
  <si>
    <t>2017-03-04T11:49:01.000Z</t>
  </si>
  <si>
    <t>2016-07-29T12:32:34.000Z</t>
  </si>
  <si>
    <t>2018-06-20T05:09:40.000Z</t>
  </si>
  <si>
    <t>2016-04-14T13:42:20.000Z</t>
  </si>
  <si>
    <t>2017-03-12T02:56:30.000Z</t>
  </si>
  <si>
    <t>2018-07-10T16:56:02.000Z</t>
  </si>
  <si>
    <t>2019-03-28T03:14:15.000Z</t>
  </si>
  <si>
    <t>2019-04-14T18:55:53.000Z</t>
  </si>
  <si>
    <t>2017-05-04T10:32:34.000Z</t>
  </si>
  <si>
    <t>2017-05-04T02:43:25.000Z</t>
  </si>
  <si>
    <t>2016-03-20T06:37:55.000Z</t>
  </si>
  <si>
    <t>2019-04-24T03:45:01.000Z</t>
  </si>
  <si>
    <t>2017-05-09T08:17:35.000Z</t>
  </si>
  <si>
    <t>2016-02-05T16:46:07.000Z</t>
  </si>
  <si>
    <t>2019-08-06T10:32:15.000Z</t>
  </si>
  <si>
    <t>2017-09-26T22:30:00.000Z</t>
  </si>
  <si>
    <t>2019-05-12T11:14:16.000Z</t>
  </si>
  <si>
    <t>2018-06-08T04:27:55.000Z</t>
  </si>
  <si>
    <t>2017-12-22T13:01:21.000Z</t>
  </si>
  <si>
    <t>2018-10-19T07:21:11.000Z</t>
  </si>
  <si>
    <t>2017-05-05T14:40:32.000Z</t>
  </si>
  <si>
    <t>2018-09-22T04:31:22.000Z</t>
  </si>
  <si>
    <t>2018-12-26T14:31:08.000Z</t>
  </si>
  <si>
    <t>2017-04-14T06:52:28.000Z</t>
  </si>
  <si>
    <t>2019-04-05T08:45:14.000Z</t>
  </si>
  <si>
    <t>2012-04-11T10:25:10.000Z</t>
  </si>
  <si>
    <t>2020-01-21T04:49:59.000Z</t>
  </si>
  <si>
    <t>2017-05-07T05:18:09.000Z</t>
  </si>
  <si>
    <t>2016-08-31T09:00:02.000Z</t>
  </si>
  <si>
    <t>2016-03-23T07:41:25.000Z</t>
  </si>
  <si>
    <t>2016-03-02T09:44:23.000Z</t>
  </si>
  <si>
    <t>2017-05-09T21:46:28.000Z</t>
  </si>
  <si>
    <t>2017-05-09T04:15:10.000Z</t>
  </si>
  <si>
    <t>2016-04-13T11:41:25.000Z</t>
  </si>
  <si>
    <t>2019-01-11T08:52:04.000Z</t>
  </si>
  <si>
    <t>2018-06-12T07:22:13.000Z</t>
  </si>
  <si>
    <t>2016-04-08T02:47:49.000Z</t>
  </si>
  <si>
    <t>2017-05-09T20:35:06.000Z</t>
  </si>
  <si>
    <t>2014-05-30T01:50:14.000Z</t>
  </si>
  <si>
    <t>2018-07-07T14:12:03.000Z</t>
  </si>
  <si>
    <t>2018-06-10T07:38:13.000Z</t>
  </si>
  <si>
    <t>2019-04-24T03:20:55.000Z</t>
  </si>
  <si>
    <t>2017-05-05T09:37:40.000Z</t>
  </si>
  <si>
    <t>2017-05-08T01:13:33.000Z</t>
  </si>
  <si>
    <t>2018-06-08T07:38:25.000Z</t>
  </si>
  <si>
    <t>2017-04-15T12:00:09.000Z</t>
  </si>
  <si>
    <t>2018-08-17T16:52:01.000Z</t>
  </si>
  <si>
    <t>2018-05-17T06:47:39.000Z</t>
  </si>
  <si>
    <t>2019-11-11T10:00:06.000Z</t>
  </si>
  <si>
    <t>2019-07-27T10:21:01.000Z</t>
  </si>
  <si>
    <t>2016-02-05T16:52:12.000Z</t>
  </si>
  <si>
    <t>2016-04-11T00:54:40.000Z</t>
  </si>
  <si>
    <t>2018-06-02T15:36:01.000Z</t>
  </si>
  <si>
    <t>2017-04-19T00:48:30.000Z</t>
  </si>
  <si>
    <t>2018-11-16T08:07:25.000Z</t>
  </si>
  <si>
    <t>2012-04-11T17:11:55.000Z</t>
  </si>
  <si>
    <t>2016-03-23T06:57:47.000Z</t>
  </si>
  <si>
    <t>2018-06-11T01:38:35.000Z</t>
  </si>
  <si>
    <t>2018-06-15T11:17:24.000Z</t>
  </si>
  <si>
    <t>2019-09-07T15:02:20.000Z</t>
  </si>
  <si>
    <t>2020-04-05T22:49:38.000Z</t>
  </si>
  <si>
    <t>2016-03-02T08:18:16.000Z</t>
  </si>
  <si>
    <t>2018-12-17T01:17:39.000Z</t>
  </si>
  <si>
    <t>2016-02-10T08:48:58.000Z</t>
  </si>
  <si>
    <t>2016-03-02T10:33:35.000Z</t>
  </si>
  <si>
    <t>2016-04-27T09:59:01.000Z</t>
  </si>
  <si>
    <t>2020-04-09T10:57:49.000Z</t>
  </si>
  <si>
    <t>2017-06-02T06:24:47.000Z</t>
  </si>
  <si>
    <t>2019-08-20T07:58:44.000Z</t>
  </si>
  <si>
    <t>2019-03-24T14:06:31.000Z</t>
  </si>
  <si>
    <t>2019-04-24T04:58:36.000Z</t>
  </si>
  <si>
    <t>2018-03-13T08:47:50.000Z</t>
  </si>
  <si>
    <t>2020-04-13T08:00:04.000Z</t>
  </si>
  <si>
    <t>2014-06-02T13:09:11.000Z</t>
  </si>
  <si>
    <t>2016-02-10T11:23:09.000Z</t>
  </si>
  <si>
    <t>2019-05-31T13:00:22.000Z</t>
  </si>
  <si>
    <t>2017-12-19T13:41:08.000Z</t>
  </si>
  <si>
    <t>2017-11-01T10:17:37.000Z</t>
  </si>
  <si>
    <t>2018-08-19T00:04:50.000Z</t>
  </si>
  <si>
    <t>2018-11-13T09:34:47.000Z</t>
  </si>
  <si>
    <t>2019-11-19T08:15:19.000Z</t>
  </si>
  <si>
    <t>2016-02-10T12:48:09.000Z</t>
  </si>
  <si>
    <t>2019-03-20T03:02:41.000Z</t>
  </si>
  <si>
    <t>2018-08-29T11:33:17.000Z</t>
  </si>
  <si>
    <t>2020-02-01T13:10:05.000Z</t>
  </si>
  <si>
    <t>2017-04-07T15:06:57.000Z</t>
  </si>
  <si>
    <t>2016-03-16T16:19:44.000Z</t>
  </si>
  <si>
    <t>2017-05-05T10:43:24.000Z</t>
  </si>
  <si>
    <t>2012-12-08T14:32:51.000Z</t>
  </si>
  <si>
    <t>2020-03-28T10:14:32.000Z</t>
  </si>
  <si>
    <t>2019-03-20T13:07:15.000Z</t>
  </si>
  <si>
    <t>2020-04-02T11:54:05.000Z</t>
  </si>
  <si>
    <t>2018-06-13T07:25:41.000Z</t>
  </si>
  <si>
    <t>2018-08-16T02:26:47.000Z</t>
  </si>
  <si>
    <t>2018-08-17T10:44:30.000Z</t>
  </si>
  <si>
    <t>2018-08-30T10:31:13.000Z</t>
  </si>
  <si>
    <t>2020-03-29T01:19:59.000Z</t>
  </si>
  <si>
    <t>2020-04-11T07:16:57.000Z</t>
  </si>
  <si>
    <t>2020-01-08T07:00:00.000Z</t>
  </si>
  <si>
    <t>2016-05-18T08:35:52.000Z</t>
  </si>
  <si>
    <t>2018-12-08T12:04:32.000Z</t>
  </si>
  <si>
    <t>2020-02-15T09:45:00.000Z</t>
  </si>
  <si>
    <t>2018-06-18T03:14:46.000Z</t>
  </si>
  <si>
    <t>2018-08-25T11:00:33.000Z</t>
  </si>
  <si>
    <t>2017-12-06T11:03:45.000Z</t>
  </si>
  <si>
    <t>2019-09-08T07:13:05.000Z</t>
  </si>
  <si>
    <t>2018-06-04T01:20:16.000Z</t>
  </si>
  <si>
    <t>2016-04-18T02:00:00.000Z</t>
  </si>
  <si>
    <t>2015-12-30T08:10:47.000Z</t>
  </si>
  <si>
    <t>2017-07-01T14:52:05.000Z</t>
  </si>
  <si>
    <t>2016-04-08T08:02:21.000Z</t>
  </si>
  <si>
    <t>2019-09-16T15:46:32.000Z</t>
  </si>
  <si>
    <t>2019-04-04T11:00:00.000Z</t>
  </si>
  <si>
    <t>2015-07-12T11:36:07.000Z</t>
  </si>
  <si>
    <t>2017-11-27T09:00:03.000Z</t>
  </si>
  <si>
    <t>2020-04-11T12:16:18.000Z</t>
  </si>
  <si>
    <t>https://i.ytimg.com/vi/aoTlpgQoabM/default.jpg</t>
  </si>
  <si>
    <t>https://i.ytimg.com/vi/uSgTa6vmcWk/default.jpg</t>
  </si>
  <si>
    <t>https://i.ytimg.com/vi/hA4Y2txHXLI/default.jpg</t>
  </si>
  <si>
    <t>https://i.ytimg.com/vi/hjGrTGIoGOw/default.jpg</t>
  </si>
  <si>
    <t>https://i.ytimg.com/vi/1TD990eGAVA/default.jpg</t>
  </si>
  <si>
    <t>https://i.ytimg.com/vi/B1Ue4A400Qs/default.jpg</t>
  </si>
  <si>
    <t>https://i.ytimg.com/vi/1aRYh-4yEWg/default.jpg</t>
  </si>
  <si>
    <t>https://i.ytimg.com/vi/jGBzKZxA070/default.jpg</t>
  </si>
  <si>
    <t>https://i.ytimg.com/vi/xi4sWI9Lh8g/default.jpg</t>
  </si>
  <si>
    <t>https://i.ytimg.com/vi/DzVXYUI1eA4/default.jpg</t>
  </si>
  <si>
    <t>https://i.ytimg.com/vi/wCsdcJcNwgw/default.jpg</t>
  </si>
  <si>
    <t>https://i.ytimg.com/vi/d2t8kEX6sIA/default.jpg</t>
  </si>
  <si>
    <t>https://i.ytimg.com/vi/GoA8N_4kosM/default.jpg</t>
  </si>
  <si>
    <t>https://i.ytimg.com/vi/nvr_q4-sQt4/default_live.jpg</t>
  </si>
  <si>
    <t>https://i.ytimg.com/vi/9RXelsjCxkQ/default.jpg</t>
  </si>
  <si>
    <t>https://i.ytimg.com/vi/YQu48yg4p10/default.jpg</t>
  </si>
  <si>
    <t>https://i.ytimg.com/vi/49CROTxC98M/default.jpg</t>
  </si>
  <si>
    <t>https://i.ytimg.com/vi/bc3fpD4oCdA/default.jpg</t>
  </si>
  <si>
    <t>https://i.ytimg.com/vi/pv59lMKI6KA/default.jpg</t>
  </si>
  <si>
    <t>https://i.ytimg.com/vi/_iy288OM5ho/default.jpg</t>
  </si>
  <si>
    <t>https://i.ytimg.com/vi/oxcMyAHdVu0/default.jpg</t>
  </si>
  <si>
    <t>https://i.ytimg.com/vi/unsqehiA4lQ/default.jpg</t>
  </si>
  <si>
    <t>https://i.ytimg.com/vi/eNgMWDbsBFM/default.jpg</t>
  </si>
  <si>
    <t>https://i.ytimg.com/vi/EFCr9lzoVvo/default.jpg</t>
  </si>
  <si>
    <t>https://i.ytimg.com/vi/nQS8gBvKxv0/default.jpg</t>
  </si>
  <si>
    <t>https://i.ytimg.com/vi/UWH8WQ-lKwc/default.jpg</t>
  </si>
  <si>
    <t>https://i.ytimg.com/vi/kArXl4ykjnw/default.jpg</t>
  </si>
  <si>
    <t>https://i.ytimg.com/vi/WYSkTy6ARtE/default.jpg</t>
  </si>
  <si>
    <t>https://i.ytimg.com/vi/jx8BbnPFCng/default.jpg</t>
  </si>
  <si>
    <t>https://i.ytimg.com/vi/KM0bPBP3K5s/default.jpg</t>
  </si>
  <si>
    <t>https://i.ytimg.com/vi/7RhiNpL7Jow/default.jpg</t>
  </si>
  <si>
    <t>https://i.ytimg.com/vi/JngFlncmBgs/default.jpg</t>
  </si>
  <si>
    <t>https://i.ytimg.com/vi/rzfVMrYpGGo/default.jpg</t>
  </si>
  <si>
    <t>https://i.ytimg.com/vi/HBTuAnJqF7A/default.jpg</t>
  </si>
  <si>
    <t>https://i.ytimg.com/vi/bCke2wftrFw/default.jpg</t>
  </si>
  <si>
    <t>https://i.ytimg.com/vi/0E9BUbFbv7E/default.jpg</t>
  </si>
  <si>
    <t>https://i.ytimg.com/vi/ynfIhBe6dlo/default.jpg</t>
  </si>
  <si>
    <t>https://i.ytimg.com/vi/7I8pqbLaQ-4/default.jpg</t>
  </si>
  <si>
    <t>https://i.ytimg.com/vi/OQO0U0Y9VPM/default.jpg</t>
  </si>
  <si>
    <t>https://i.ytimg.com/vi/ztfnOvrRw-Y/default.jpg</t>
  </si>
  <si>
    <t>https://i.ytimg.com/vi/HFXgTIz4yB4/default.jpg</t>
  </si>
  <si>
    <t>https://i.ytimg.com/vi/iTTfRLH9HHY/default.jpg</t>
  </si>
  <si>
    <t>https://i.ytimg.com/vi/V15oShQ_p1g/default.jpg</t>
  </si>
  <si>
    <t>https://i.ytimg.com/vi/qzlFmKJf4AY/default.jpg</t>
  </si>
  <si>
    <t>https://i.ytimg.com/vi/ewvjLQaeBdc/default.jpg</t>
  </si>
  <si>
    <t>https://i.ytimg.com/vi/tA-svy6dvMI/default.jpg</t>
  </si>
  <si>
    <t>https://i.ytimg.com/vi/qpWqr2Q6Jx8/default.jpg</t>
  </si>
  <si>
    <t>https://i.ytimg.com/vi/zhAJC1IMdrs/default.jpg</t>
  </si>
  <si>
    <t>https://i.ytimg.com/vi/zRvBRLaBWj4/default.jpg</t>
  </si>
  <si>
    <t>https://i.ytimg.com/vi/dRls4-cWn9c/default.jpg</t>
  </si>
  <si>
    <t>https://i.ytimg.com/vi/5F-3KK3QypM/default.jpg</t>
  </si>
  <si>
    <t>https://i.ytimg.com/vi/2f-zGF1XggY/default.jpg</t>
  </si>
  <si>
    <t>https://i.ytimg.com/vi/h-3nz_geC0k/default.jpg</t>
  </si>
  <si>
    <t>https://i.ytimg.com/vi/74kSt9CvJzg/default.jpg</t>
  </si>
  <si>
    <t>https://i.ytimg.com/vi/qtawLC5VE1o/default.jpg</t>
  </si>
  <si>
    <t>https://i.ytimg.com/vi/UBRpv2lfCLw/default.jpg</t>
  </si>
  <si>
    <t>https://i.ytimg.com/vi/TFCHCuGLt18/default.jpg</t>
  </si>
  <si>
    <t>https://i.ytimg.com/vi/fPi3nYsm9YE/default.jpg</t>
  </si>
  <si>
    <t>https://i.ytimg.com/vi/p8lBJfFGf18/default.jpg</t>
  </si>
  <si>
    <t>https://i.ytimg.com/vi/1jXs4s8a0go/default.jpg</t>
  </si>
  <si>
    <t>https://i.ytimg.com/vi/EnHrSd19RkA/default.jpg</t>
  </si>
  <si>
    <t>https://i.ytimg.com/vi/zz_1zttsGsw/default.jpg</t>
  </si>
  <si>
    <t>https://i.ytimg.com/vi/ut8Z9C4P5SQ/default.jpg</t>
  </si>
  <si>
    <t>https://i.ytimg.com/vi/HMbAYqTU-6w/default.jpg</t>
  </si>
  <si>
    <t>https://i.ytimg.com/vi/Uyd6GzE2j08/default.jpg</t>
  </si>
  <si>
    <t>https://i.ytimg.com/vi/l7bSow88Vcw/default.jpg</t>
  </si>
  <si>
    <t>https://i.ytimg.com/vi/Y-1e7uHrZzQ/default.jpg</t>
  </si>
  <si>
    <t>https://i.ytimg.com/vi/faXFimokpwQ/default.jpg</t>
  </si>
  <si>
    <t>https://i.ytimg.com/vi/GlNVrxiQO08/default.jpg</t>
  </si>
  <si>
    <t>https://i.ytimg.com/vi/Cns_O2MBXQU/default.jpg</t>
  </si>
  <si>
    <t>https://i.ytimg.com/vi/C0X4x9xYm4I/default.jpg</t>
  </si>
  <si>
    <t>https://i.ytimg.com/vi/3EexHuEGq2o/default.jpg</t>
  </si>
  <si>
    <t>https://i.ytimg.com/vi/kx4dTgOa2XE/default.jpg</t>
  </si>
  <si>
    <t>https://i.ytimg.com/vi/3_nK3DrDLOs/default.jpg</t>
  </si>
  <si>
    <t>https://i.ytimg.com/vi/Hgra5C1Q0U4/default.jpg</t>
  </si>
  <si>
    <t>https://i.ytimg.com/vi/y0zgvpIa0WM/default.jpg</t>
  </si>
  <si>
    <t>https://i.ytimg.com/vi/PrcNod5t-oU/default.jpg</t>
  </si>
  <si>
    <t>https://i.ytimg.com/vi/mJfXtdumYsU/default.jpg</t>
  </si>
  <si>
    <t>https://i.ytimg.com/vi/yR2y1z5rp-k/default.jpg</t>
  </si>
  <si>
    <t>https://i.ytimg.com/vi/3DCO0dREyio/default.jpg</t>
  </si>
  <si>
    <t>https://i.ytimg.com/vi/v9e21IeYk0g/default.jpg</t>
  </si>
  <si>
    <t>https://i.ytimg.com/vi/Ml1rbA1qGAY/default.jpg</t>
  </si>
  <si>
    <t>https://i.ytimg.com/vi/OKz1ZyJOGKg/default.jpg</t>
  </si>
  <si>
    <t>https://i.ytimg.com/vi/BJJK8NydxoQ/default.jpg</t>
  </si>
  <si>
    <t>https://i.ytimg.com/vi/kz070BWB02E/default.jpg</t>
  </si>
  <si>
    <t>https://i.ytimg.com/vi/1GooAPPo4OI/default.jpg</t>
  </si>
  <si>
    <t>https://i.ytimg.com/vi/r-gN64WnHvg/default.jpg</t>
  </si>
  <si>
    <t>https://i.ytimg.com/vi/Tm9oGsIZK44/default.jpg</t>
  </si>
  <si>
    <t>https://i.ytimg.com/vi/ZLJe0ySIiDc/default.jpg</t>
  </si>
  <si>
    <t>https://i.ytimg.com/vi/bPV3h4wzFwk/default.jpg</t>
  </si>
  <si>
    <t>https://i.ytimg.com/vi/Os4djkUe3k8/default.jpg</t>
  </si>
  <si>
    <t>https://i.ytimg.com/vi/rQehwUmyi78/default.jpg</t>
  </si>
  <si>
    <t>https://i.ytimg.com/vi/ElZvY2DEE0w/default.jpg</t>
  </si>
  <si>
    <t>https://i.ytimg.com/vi/6ej34IsEJyU/default.jpg</t>
  </si>
  <si>
    <t>https://i.ytimg.com/vi/07eYA71IMso/default.jpg</t>
  </si>
  <si>
    <t>https://i.ytimg.com/vi/Y8xzbrqv-fM/default.jpg</t>
  </si>
  <si>
    <t>https://i.ytimg.com/vi/Jzr0kszxRzg/default.jpg</t>
  </si>
  <si>
    <t>https://i.ytimg.com/vi/fIOsyzP8jAU/default.jpg</t>
  </si>
  <si>
    <t>https://i.ytimg.com/vi/uZeXP2pApKs/default.jpg</t>
  </si>
  <si>
    <t>https://i.ytimg.com/vi/Yia_PzYGyEw/default.jpg</t>
  </si>
  <si>
    <t>https://i.ytimg.com/vi/EcKOCkQqNx8/default.jpg</t>
  </si>
  <si>
    <t>https://i.ytimg.com/vi/lclmyVkX_hs/default.jpg</t>
  </si>
  <si>
    <t>https://i.ytimg.com/vi/-iuG6h0xh1Q/default.jpg</t>
  </si>
  <si>
    <t>https://i.ytimg.com/vi/aVwCH1GI608/default.jpg</t>
  </si>
  <si>
    <t>https://i.ytimg.com/vi/kC1r76p7q6s/default.jpg</t>
  </si>
  <si>
    <t>https://i.ytimg.com/vi/uO9mn3PwiK4/default.jpg</t>
  </si>
  <si>
    <t>https://i.ytimg.com/vi/KW8F0mEvlb0/default.jpg</t>
  </si>
  <si>
    <t>https://i.ytimg.com/vi/JpcXBWnUdAE/default.jpg</t>
  </si>
  <si>
    <t>https://i.ytimg.com/vi/foEeirJy-yU/default.jpg</t>
  </si>
  <si>
    <t>https://i.ytimg.com/vi/9Zv2rD3Bz4I/default.jpg</t>
  </si>
  <si>
    <t>https://i.ytimg.com/vi/QFjCCO85aGk/default.jpg</t>
  </si>
  <si>
    <t>https://i.ytimg.com/vi/ZfVaicrMYL4/default.jpg</t>
  </si>
  <si>
    <t>https://i.ytimg.com/vi/YPD7ak14hHs/default.jpg</t>
  </si>
  <si>
    <t>https://i.ytimg.com/vi/R0EjzKD9Ng0/default.jpg</t>
  </si>
  <si>
    <t>https://i.ytimg.com/vi/waJkWqYxISY/default.jpg</t>
  </si>
  <si>
    <t>https://i.ytimg.com/vi/-VXUfybP4Ws/default.jpg</t>
  </si>
  <si>
    <t>https://i.ytimg.com/vi/NShwEZ2p_wI/default.jpg</t>
  </si>
  <si>
    <t>https://i.ytimg.com/vi/YsSH0NrLIMQ/default.jpg</t>
  </si>
  <si>
    <t>https://i.ytimg.com/vi/7Uh0wMvmtmc/default.jpg</t>
  </si>
  <si>
    <t>https://i.ytimg.com/vi/9I91WTPyB8U/default.jpg</t>
  </si>
  <si>
    <t>https://i.ytimg.com/vi/jzX4hu_qmeg/default.jpg</t>
  </si>
  <si>
    <t>https://i.ytimg.com/vi/Tc3-4MDli-4/default.jpg</t>
  </si>
  <si>
    <t>https://i.ytimg.com/vi/XURQjtrwJi0/default.jpg</t>
  </si>
  <si>
    <t>https://i.ytimg.com/vi/MoMcSaKL430/default.jpg</t>
  </si>
  <si>
    <t>https://i.ytimg.com/vi/B69Ezx1V84o/default.jpg</t>
  </si>
  <si>
    <t>https://i.ytimg.com/vi/y7swAFB0KUg/default.jpg</t>
  </si>
  <si>
    <t>https://i.ytimg.com/vi/muthn-2NteM/default.jpg</t>
  </si>
  <si>
    <t>https://i.ytimg.com/vi/ptUZw1fkauM/default.jpg</t>
  </si>
  <si>
    <t>https://i.ytimg.com/vi/j2sacbQnQJQ/default.jpg</t>
  </si>
  <si>
    <t>https://i.ytimg.com/vi/zYsTT2scZ0s/default.jpg</t>
  </si>
  <si>
    <t>https://i.ytimg.com/vi/QIuHaR8aG3c/default.jpg</t>
  </si>
  <si>
    <t>https://i.ytimg.com/vi/74lpHeka1lE/default.jpg</t>
  </si>
  <si>
    <t>https://i.ytimg.com/vi/QPxaU7U9Dpg/default.jpg</t>
  </si>
  <si>
    <t>https://i.ytimg.com/vi/DtY71HjuxZo/default.jpg</t>
  </si>
  <si>
    <t>https://i.ytimg.com/vi/OVUo_Ufw9Zg/default.jpg</t>
  </si>
  <si>
    <t>https://i.ytimg.com/vi/a67h0uVaAMg/default.jpg</t>
  </si>
  <si>
    <t>https://i.ytimg.com/vi/jMV7TPWpKsM/default.jpg</t>
  </si>
  <si>
    <t>https://i.ytimg.com/vi/Sv9DKsPzWxk/default.jpg</t>
  </si>
  <si>
    <t>https://i.ytimg.com/vi/t2_0yXZIJ3w/default.jpg</t>
  </si>
  <si>
    <t>https://i.ytimg.com/vi/pMS2WfN4sek/default.jpg</t>
  </si>
  <si>
    <t>https://i.ytimg.com/vi/287J3bcY-CM/default.jpg</t>
  </si>
  <si>
    <t>https://i.ytimg.com/vi/HFO_8ZE3xlM/default.jpg</t>
  </si>
  <si>
    <t>https://i.ytimg.com/vi/xXl78mlLY_k/default.jpg</t>
  </si>
  <si>
    <t>https://i.ytimg.com/vi/kcncr2NfPjY/default.jpg</t>
  </si>
  <si>
    <t>https://i.ytimg.com/vi/OBUMr5GSAFg/default.jpg</t>
  </si>
  <si>
    <t>https://i.ytimg.com/vi/EVwXnHE5CYU/default.jpg</t>
  </si>
  <si>
    <t>https://i.ytimg.com/vi/OPcILEH1AIQ/default.jpg</t>
  </si>
  <si>
    <t>https://i.ytimg.com/vi/h2NezzzI_Sk/default.jpg</t>
  </si>
  <si>
    <t>https://i.ytimg.com/vi/LpxC1Qu-HSQ/default.jpg</t>
  </si>
  <si>
    <t>https://i.ytimg.com/vi/JJUZcQrD_mQ/default.jpg</t>
  </si>
  <si>
    <t>https://i.ytimg.com/vi/OoLg-oKc7Z0/default.jpg</t>
  </si>
  <si>
    <t>https://i.ytimg.com/vi/-afl7XR6gdc/default.jpg</t>
  </si>
  <si>
    <t>https://i.ytimg.com/vi/xUUZ70z3zlU/default.jpg</t>
  </si>
  <si>
    <t>https://i.ytimg.com/vi/x5DupOj1-ro/default.jpg</t>
  </si>
  <si>
    <t>https://i.ytimg.com/vi/dLbRkIBBLZs/default.jpg</t>
  </si>
  <si>
    <t>https://i.ytimg.com/vi/U76p8xK5eFA/default.jpg</t>
  </si>
  <si>
    <t>https://i.ytimg.com/vi/nUKGlhJ4BmQ/default.jpg</t>
  </si>
  <si>
    <t>https://i.ytimg.com/vi/FRpK3qmyWlY/default.jpg</t>
  </si>
  <si>
    <t>https://i.ytimg.com/vi/q14PFK4TR8U/default.jpg</t>
  </si>
  <si>
    <t>https://i.ytimg.com/vi/Lfzc9bcI1UE/default.jpg</t>
  </si>
  <si>
    <t>https://i.ytimg.com/vi/z6azZa4VrkM/default.jpg</t>
  </si>
  <si>
    <t>https://i.ytimg.com/vi/uLtYmNy-dyo/default.jpg</t>
  </si>
  <si>
    <t>https://i.ytimg.com/vi/VANN3z1kEVQ/default.jpg</t>
  </si>
  <si>
    <t>https://i.ytimg.com/vi/SK2o6qQqTz0/default.jpg</t>
  </si>
  <si>
    <t>https://i.ytimg.com/vi/ULoB50P95ug/default.jpg</t>
  </si>
  <si>
    <t>https://i.ytimg.com/vi/MRPEo6D99S4/default.jpg</t>
  </si>
  <si>
    <t>https://i.ytimg.com/vi/S6wQ4MsnySU/default.jpg</t>
  </si>
  <si>
    <t>https://i.ytimg.com/vi/wed36XcOtDM/default.jpg</t>
  </si>
  <si>
    <t>https://i.ytimg.com/vi/TQOvJxdxFhg/default.jpg</t>
  </si>
  <si>
    <t>https://i.ytimg.com/vi/OUoaPZynkPI/default.jpg</t>
  </si>
  <si>
    <t>https://i.ytimg.com/vi/HTvBDm88yk0/default.jpg</t>
  </si>
  <si>
    <t>https://i.ytimg.com/vi/hnbqFXLI_Qo/default.jpg</t>
  </si>
  <si>
    <t>https://i.ytimg.com/vi/lw7R47wVxjw/default.jpg</t>
  </si>
  <si>
    <t>https://i.ytimg.com/vi/3uH--HeqZd4/default.jpg</t>
  </si>
  <si>
    <t>https://i.ytimg.com/vi/CkXz-rQ9AzA/default.jpg</t>
  </si>
  <si>
    <t>https://i.ytimg.com/vi/El7hiBJ-s5g/default.jpg</t>
  </si>
  <si>
    <t>https://i.ytimg.com/vi/ycZRyqUXkCA/default.jpg</t>
  </si>
  <si>
    <t>https://i.ytimg.com/vi/1qgMtVLgAFE/default.jpg</t>
  </si>
  <si>
    <t>https://i.ytimg.com/vi/0oCL7AnIs98/default.jpg</t>
  </si>
  <si>
    <t>https://i.ytimg.com/vi/qjAVgtgp2VU/default.jpg</t>
  </si>
  <si>
    <t>https://i.ytimg.com/vi/BBJgiSJkN7c/default.jpg</t>
  </si>
  <si>
    <t>https://i.ytimg.com/vi/q5NV4jdL9Go/default.jpg</t>
  </si>
  <si>
    <t>https://i.ytimg.com/vi/DCv0j55qLCA/default.jpg</t>
  </si>
  <si>
    <t>https://i.ytimg.com/vi/PU_xu78HqMs/default.jpg</t>
  </si>
  <si>
    <t>https://i.ytimg.com/vi/DH6vjbFLtL8/default.jpg</t>
  </si>
  <si>
    <t>https://i.ytimg.com/vi/FBI24tJhrkk/default.jpg</t>
  </si>
  <si>
    <t>https://i.ytimg.com/vi/st9bPY2BgvY/default.jpg</t>
  </si>
  <si>
    <t>https://i.ytimg.com/vi/MbQ45cqz6KI/default.jpg</t>
  </si>
  <si>
    <t>https://i.ytimg.com/vi/mKwCQA238dM/default.jpg</t>
  </si>
  <si>
    <t>https://i.ytimg.com/vi/2wqPRPMQRWU/default.jpg</t>
  </si>
  <si>
    <t>https://i.ytimg.com/vi/3vzIMn7cg40/default.jpg</t>
  </si>
  <si>
    <t>https://i.ytimg.com/vi/5CTwMbKDOcU/default.jpg</t>
  </si>
  <si>
    <t>https://i.ytimg.com/vi/I9IEMdbV_Zk/default.jpg</t>
  </si>
  <si>
    <t>https://i.ytimg.com/vi/shGVZiJrDEA/default_live.jpg</t>
  </si>
  <si>
    <t>https://i.ytimg.com/vi/R9ELWjJKnZA/default.jpg</t>
  </si>
  <si>
    <t>https://i.ytimg.com/vi/LMcRZQfeaZM/default.jpg</t>
  </si>
  <si>
    <t>https://i.ytimg.com/vi/7eiW91LDfx0/default.jpg</t>
  </si>
  <si>
    <t>https://i.ytimg.com/vi/nXU12jCAfcI/default.jpg</t>
  </si>
  <si>
    <t>https://i.ytimg.com/vi/2MFAE0lpV3U/default.jpg</t>
  </si>
  <si>
    <t>https://i.ytimg.com/vi/J5xmgUFDzuo/default.jpg</t>
  </si>
  <si>
    <t>https://i.ytimg.com/vi/A4geo_L63IQ/default.jpg</t>
  </si>
  <si>
    <t>https://i.ytimg.com/vi/gHI67SLkSSs/default.jpg</t>
  </si>
  <si>
    <t>https://i.ytimg.com/vi/A1IBpVXfXNA/default.jpg</t>
  </si>
  <si>
    <t>https://i.ytimg.com/vi/qX_-gZJuJlU/default.jpg</t>
  </si>
  <si>
    <t>https://i.ytimg.com/vi/-0Rz0oEAl_M/default.jpg</t>
  </si>
  <si>
    <t>https://i.ytimg.com/vi/kT488qhjhyk/default.jpg</t>
  </si>
  <si>
    <t>https://i.ytimg.com/vi/D9tnJouIipo/default.jpg</t>
  </si>
  <si>
    <t>https://i.ytimg.com/vi/l1692voOGag/default.jpg</t>
  </si>
  <si>
    <t>https://i.ytimg.com/vi/zT7s1i6NbJ4/default.jpg</t>
  </si>
  <si>
    <t>https://i.ytimg.com/vi/AcuLJX_-HjA/default.jpg</t>
  </si>
  <si>
    <t>https://i.ytimg.com/vi/BSqejLhL2QM/default.jpg</t>
  </si>
  <si>
    <t>https://i.ytimg.com/vi/FarHjaAJoms/default.jpg</t>
  </si>
  <si>
    <t>https://i.ytimg.com/vi/bMBaeQpoyM8/default.jpg</t>
  </si>
  <si>
    <t>https://i.ytimg.com/vi/Z-9FKi2mX8A/default.jpg</t>
  </si>
  <si>
    <t>https://i.ytimg.com/vi/nkNnkyI0Y8U/default.jpg</t>
  </si>
  <si>
    <t>https://i.ytimg.com/vi/KR9IP6OKSRg/default.jpg</t>
  </si>
  <si>
    <t>https://i.ytimg.com/vi/kNUX_AjilOo/default.jpg</t>
  </si>
  <si>
    <t>https://i.ytimg.com/vi/M7ogjvcTijQ/default.jpg</t>
  </si>
  <si>
    <t>https://i.ytimg.com/vi/fvIMIH33ytg/default.jpg</t>
  </si>
  <si>
    <t>https://i.ytimg.com/vi/hGnaFj5Iq_s/default.jpg</t>
  </si>
  <si>
    <t>https://i.ytimg.com/vi/8Sd7EPCEz5w/default.jpg</t>
  </si>
  <si>
    <t>https://i.ytimg.com/vi/yIfOEG6a0Ps/default.jpg</t>
  </si>
  <si>
    <t>https://i.ytimg.com/vi/V6rOZNCQhQs/default.jpg</t>
  </si>
  <si>
    <t>https://i.ytimg.com/vi/MwmZ9kKG9sk/default.jpg</t>
  </si>
  <si>
    <t>https://i.ytimg.com/vi/Z2itVBEFOQ0/default.jpg</t>
  </si>
  <si>
    <t>https://i.ytimg.com/vi/90NRi7GYJPI/default.jpg</t>
  </si>
  <si>
    <t>https://i.ytimg.com/vi/QN7Fl9AnEEs/default.jpg</t>
  </si>
  <si>
    <t>https://i.ytimg.com/vi/ZL1n9Lz-EUQ/default.jpg</t>
  </si>
  <si>
    <t>https://i.ytimg.com/vi/cUYVyKDeouw/default.jpg</t>
  </si>
  <si>
    <t>https://i.ytimg.com/vi/OyQhevVsM60/default.jpg</t>
  </si>
  <si>
    <t>https://i.ytimg.com/vi/_YS7eN2VJNw/default.jpg</t>
  </si>
  <si>
    <t>https://i.ytimg.com/vi/As9FXeAPOkc/default.jpg</t>
  </si>
  <si>
    <t>https://i.ytimg.com/vi/Pa6EG6ADNGQ/default.jpg</t>
  </si>
  <si>
    <t>https://i.ytimg.com/vi/f5-rTsBv_Vs/default.jpg</t>
  </si>
  <si>
    <t>https://i.ytimg.com/vi/raYQtjGCxJQ/default.jpg</t>
  </si>
  <si>
    <t>https://i.ytimg.com/vi/ifI1Maz-Ubc/default.jpg</t>
  </si>
  <si>
    <t>https://i.ytimg.com/vi/zH46pVG6Xvo/default.jpg</t>
  </si>
  <si>
    <t>https://i.ytimg.com/vi/V8YjzRc22ks/default.jpg</t>
  </si>
  <si>
    <t>https://i.ytimg.com/vi/35Nt60DKxvE/default.jpg</t>
  </si>
  <si>
    <t>https://i.ytimg.com/vi/F5Tc-XJF5e4/default.jpg</t>
  </si>
  <si>
    <t>https://i.ytimg.com/vi/sd896IHajBI/default.jpg</t>
  </si>
  <si>
    <t>https://i.ytimg.com/vi/nR83Vs21Yu8/default.jpg</t>
  </si>
  <si>
    <t>https://i.ytimg.com/vi/JJgwVffKRFM/default.jpg</t>
  </si>
  <si>
    <t>https://i.ytimg.com/vi/Gs6Iykl9BfQ/default.jpg</t>
  </si>
  <si>
    <t>https://i.ytimg.com/vi/72k2rjvuUek/default.jpg</t>
  </si>
  <si>
    <t>https://i.ytimg.com/vi/nuP84Wp4mTU/default.jpg</t>
  </si>
  <si>
    <t>https://i.ytimg.com/vi/F6vXSibarqk/default.jpg</t>
  </si>
  <si>
    <t>https://i.ytimg.com/vi/3qzmdLHKCM8/default.jpg</t>
  </si>
  <si>
    <t>https://i.ytimg.com/vi/OLot4jnaKsM/default.jpg</t>
  </si>
  <si>
    <t>https://i.ytimg.com/vi/uvD6MOMhz1c/default.jpg</t>
  </si>
  <si>
    <t>https://i.ytimg.com/vi/9GSCoRE2W_I/default.jpg</t>
  </si>
  <si>
    <t>https://i.ytimg.com/vi/_1NbzOE4HTQ/default.jpg</t>
  </si>
  <si>
    <t>https://i.ytimg.com/vi/7u-3bMbeax8/default.jpg</t>
  </si>
  <si>
    <t>https://i.ytimg.com/vi/insGIvuV_70/default.jpg</t>
  </si>
  <si>
    <t>https://i.ytimg.com/vi/JGtwYwKokkY/default.jpg</t>
  </si>
  <si>
    <t>https://i.ytimg.com/vi/dM-iPcVlZZ4/default.jpg</t>
  </si>
  <si>
    <t>https://i.ytimg.com/vi/PedbJi7L3ro/default.jpg</t>
  </si>
  <si>
    <t>https://i.ytimg.com/vi/u4MrE-8uOvI/default.jpg</t>
  </si>
  <si>
    <t>https://i.ytimg.com/vi/ndX7o22cMv8/default.jpg</t>
  </si>
  <si>
    <t>https://i.ytimg.com/vi/fT5U8W6MnRk/default.jpg</t>
  </si>
  <si>
    <t>https://i.ytimg.com/vi/TXdi6xgQ3Zs/default.jpg</t>
  </si>
  <si>
    <t>https://i.ytimg.com/vi/gqGSwev1TEg/default.jpg</t>
  </si>
  <si>
    <t>https://i.ytimg.com/vi/T-mGEfLOqk0/default.jpg</t>
  </si>
  <si>
    <t>https://i.ytimg.com/vi/7x1-yR3o1D8/default.jpg</t>
  </si>
  <si>
    <t>https://i.ytimg.com/vi/HnBkVNw3MUI/default.jpg</t>
  </si>
  <si>
    <t>https://i.ytimg.com/vi/lhk1SowMXN8/default.jpg</t>
  </si>
  <si>
    <t>https://i.ytimg.com/vi/JzKobgiDYUk/default.jpg</t>
  </si>
  <si>
    <t>https://i.ytimg.com/vi/AEJoarKS9Kw/default.jpg</t>
  </si>
  <si>
    <t>https://i.ytimg.com/vi/gif6fIZH1XM/default.jpg</t>
  </si>
  <si>
    <t>https://i.ytimg.com/vi/TOhfwb_ktyk/default.jpg</t>
  </si>
  <si>
    <t>https://i.ytimg.com/vi/OiM-Ayrfll8/default.jpg</t>
  </si>
  <si>
    <t>https://i.ytimg.com/vi/V-DFqttmoeg/default.jpg</t>
  </si>
  <si>
    <t>https://i.ytimg.com/vi/Y0DRTgkDNDQ/default.jpg</t>
  </si>
  <si>
    <t>https://i.ytimg.com/vi/LKFnfllHNVk/default.jpg</t>
  </si>
  <si>
    <t>https://i.ytimg.com/vi/EwHmmbsv_wM/default.jpg</t>
  </si>
  <si>
    <t>https://i.ytimg.com/vi/VUOejKnhdto/default.jpg</t>
  </si>
  <si>
    <t>https://i.ytimg.com/vi/1m267yrKWO8/default.jpg</t>
  </si>
  <si>
    <t>https://i.ytimg.com/vi/FxLv6dEsf70/default.jpg</t>
  </si>
  <si>
    <t>https://i.ytimg.com/vi/dIUeOyfarfQ/default.jpg</t>
  </si>
  <si>
    <t>https://i.ytimg.com/vi/Ag5OWnmexXE/default.jpg</t>
  </si>
  <si>
    <t>https://i.ytimg.com/vi/tcf5gDCqsuM/default.jpg</t>
  </si>
  <si>
    <t>https://i.ytimg.com/vi/2IhxPdPddGg/default.jpg</t>
  </si>
  <si>
    <t>https://i.ytimg.com/vi/Rd-LsXy81AA/default.jpg</t>
  </si>
  <si>
    <t>https://i.ytimg.com/vi/cjFD-ksdXLY/default.jpg</t>
  </si>
  <si>
    <t>https://i.ytimg.com/vi/p0Sc_Fp4qkc/default.jpg</t>
  </si>
  <si>
    <t>https://i.ytimg.com/vi/0FiQpdoLAbg/default.jpg</t>
  </si>
  <si>
    <t>https://i.ytimg.com/vi/C87zflNdnrs/default.jpg</t>
  </si>
  <si>
    <t>https://i.ytimg.com/vi/xKP_q6kN0qM/default.jpg</t>
  </si>
  <si>
    <t>https://i.ytimg.com/vi/KePnNMLw1Mk/default.jpg</t>
  </si>
  <si>
    <t>https://i.ytimg.com/vi/dNorjxekDAo/default.jpg</t>
  </si>
  <si>
    <t>https://i.ytimg.com/vi/lKHdboMJ56E/default.jpg</t>
  </si>
  <si>
    <t>https://i.ytimg.com/vi/J327n_ktQb8/default.jpg</t>
  </si>
  <si>
    <t>https://i.ytimg.com/vi/MHrGBby6Exw/default.jpg</t>
  </si>
  <si>
    <t>https://i.ytimg.com/vi/WD-Gg52eQzc/default.jpg</t>
  </si>
  <si>
    <t>https://i.ytimg.com/vi/JyXTFha9_BI/default.jpg</t>
  </si>
  <si>
    <t>https://i.ytimg.com/vi/gndJZm7Q9yg/default.jpg</t>
  </si>
  <si>
    <t>https://i.ytimg.com/vi/1aNVxy4WVHU/default.jpg</t>
  </si>
  <si>
    <t>https://i.ytimg.com/vi/n8IP0T9A1LU/default.jpg</t>
  </si>
  <si>
    <t>https://i.ytimg.com/vi/4GM6nLUUX-4/default.jpg</t>
  </si>
  <si>
    <t>https://i.ytimg.com/vi/r6rkYMYv4jY/default.jpg</t>
  </si>
  <si>
    <t>https://i.ytimg.com/vi/yvlVYux_sLY/default.jpg</t>
  </si>
  <si>
    <t>https://i.ytimg.com/vi/IlO0Q_giCec/default.jpg</t>
  </si>
  <si>
    <t>https://i.ytimg.com/vi/70zjUkpMkRQ/default.jpg</t>
  </si>
  <si>
    <t>https://i.ytimg.com/vi/iVCb6mJdsZQ/default.jpg</t>
  </si>
  <si>
    <t>https://i.ytimg.com/vi/BJ8E3uT07Ds/default.jpg</t>
  </si>
  <si>
    <t>https://i.ytimg.com/vi/yiDuzdmJ_9A/default.jpg</t>
  </si>
  <si>
    <t>https://i.ytimg.com/vi/DtW_nRH7N_I/default.jpg</t>
  </si>
  <si>
    <t>https://i.ytimg.com/vi/GeynN4otjUc/default.jpg</t>
  </si>
  <si>
    <t>https://i.ytimg.com/vi/VhIMBsBqlPQ/default.jpg</t>
  </si>
  <si>
    <t>https://i.ytimg.com/vi/mpzpWEqmtEs/default.jpg</t>
  </si>
  <si>
    <t>https://i.ytimg.com/vi/iZmwtiLrrog/default.jpg</t>
  </si>
  <si>
    <t>https://i.ytimg.com/vi/-hMId6Q8Zyc/default.jpg</t>
  </si>
  <si>
    <t>https://i.ytimg.com/vi/hj_M8k3tZ5g/default.jpg</t>
  </si>
  <si>
    <t>https://i.ytimg.com/vi/WM6Bt0AtR4c/default.jpg</t>
  </si>
  <si>
    <t>https://i.ytimg.com/vi/FG9PHgBnbWc/default.jpg</t>
  </si>
  <si>
    <t>https://i.ytimg.com/vi/V9_0KO2sskI/default.jpg</t>
  </si>
  <si>
    <t>https://i.ytimg.com/vi/oNwbupDPWs8/default.jpg</t>
  </si>
  <si>
    <t>https://i.ytimg.com/vi/FRDHZKIGjnQ/default.jpg</t>
  </si>
  <si>
    <t>https://i.ytimg.com/vi/kPYupTWwVKQ/default.jpg</t>
  </si>
  <si>
    <t>https://i.ytimg.com/vi/YOZO91B8BJc/default.jpg</t>
  </si>
  <si>
    <t>https://i.ytimg.com/vi/2mvROYZLFMU/default.jpg</t>
  </si>
  <si>
    <t>https://i.ytimg.com/vi/P-QvdZSyi5o/default.jpg</t>
  </si>
  <si>
    <t>https://i.ytimg.com/vi/-A4tUK8Dt2Y/default.jpg</t>
  </si>
  <si>
    <t>https://i.ytimg.com/vi/i0aRLYSMl2I/default.jpg</t>
  </si>
  <si>
    <t>https://i.ytimg.com/vi/ZXS9mBz7J00/default.jpg</t>
  </si>
  <si>
    <t>https://i.ytimg.com/vi/r_LuzeYcvcg/default.jpg</t>
  </si>
  <si>
    <t>https://i.ytimg.com/vi/kYNk56AFUX0/default.jpg</t>
  </si>
  <si>
    <t>https://i.ytimg.com/vi/sf6UeSMS3qA/default.jpg</t>
  </si>
  <si>
    <t>https://i.ytimg.com/vi/IIQPscUQDWY/default.jpg</t>
  </si>
  <si>
    <t>https://i.ytimg.com/vi/6p5Il4geWaY/default.jpg</t>
  </si>
  <si>
    <t>https://i.ytimg.com/vi/WI7uqbKg37Q/default.jpg</t>
  </si>
  <si>
    <t>https://i.ytimg.com/vi/O_fxfsUwlJs/default.jpg</t>
  </si>
  <si>
    <t>https://i.ytimg.com/vi/tYdDOZIpdzo/default.jpg</t>
  </si>
  <si>
    <t>https://i.ytimg.com/vi/VlW1a90KuW4/default.jpg</t>
  </si>
  <si>
    <t>https://i.ytimg.com/vi/Icunkw7AR1U/default.jpg</t>
  </si>
  <si>
    <t>https://i.ytimg.com/vi/mwr3QBrv70Q/default.jpg</t>
  </si>
  <si>
    <t>https://i.ytimg.com/vi/LrQ8S7WHSbE/default.jpg</t>
  </si>
  <si>
    <t>https://i.ytimg.com/vi/mY9y54V-kCo/default.jpg</t>
  </si>
  <si>
    <t>https://i.ytimg.com/vi/JDXwaaGJ8xk/default.jpg</t>
  </si>
  <si>
    <t>https://i.ytimg.com/vi/4dJSp78cTu8/default.jpg</t>
  </si>
  <si>
    <t>https://i.ytimg.com/vi/_oQ2ZZ9d9Q8/default.jpg</t>
  </si>
  <si>
    <t>https://i.ytimg.com/vi/Lvh00Cyx_Qk/default.jpg</t>
  </si>
  <si>
    <t>https://i.ytimg.com/vi/1Qo5ZKcbpgY/default.jpg</t>
  </si>
  <si>
    <t>https://i.ytimg.com/vi/5PSBCCq9dKA/default.jpg</t>
  </si>
  <si>
    <t>https://i.ytimg.com/vi/fGd6_i6qHW4/default.jpg</t>
  </si>
  <si>
    <t>https://i.ytimg.com/vi/c9Hf0bElofM/default.jpg</t>
  </si>
  <si>
    <t>https://i.ytimg.com/vi/M4PUGRGh_Ns/default.jpg</t>
  </si>
  <si>
    <t>https://i.ytimg.com/vi/vBSBFNVuMyE/default.jpg</t>
  </si>
  <si>
    <t>https://i.ytimg.com/vi/7RJgLItnOaU/default.jpg</t>
  </si>
  <si>
    <t>https://i.ytimg.com/vi/CWPJG_LrYZs/default.jpg</t>
  </si>
  <si>
    <t>https://i.ytimg.com/vi/nGXK28Ps5F4/default.jpg</t>
  </si>
  <si>
    <t>https://i.ytimg.com/vi/VbEgKsXc_Gs/default.jpg</t>
  </si>
  <si>
    <t>https://i.ytimg.com/vi/QIY75buhzR4/default.jpg</t>
  </si>
  <si>
    <t>https://i.ytimg.com/vi/awrgrl08ttA/default.jpg</t>
  </si>
  <si>
    <t>https://i.ytimg.com/vi/cM8AP-ipDiY/default.jpg</t>
  </si>
  <si>
    <t>https://i.ytimg.com/vi/vOCKxXvj_6U/default.jpg</t>
  </si>
  <si>
    <t>https://i.ytimg.com/vi/uEhaqQBIy8Y/default.jpg</t>
  </si>
  <si>
    <t>https://i.ytimg.com/vi/AhEcxZHvDaI/default.jpg</t>
  </si>
  <si>
    <t>https://i.ytimg.com/vi/lXUs2yS-qYQ/default.jpg</t>
  </si>
  <si>
    <t>https://i.ytimg.com/vi/dgSmqYmvXbU/default.jpg</t>
  </si>
  <si>
    <t>https://i.ytimg.com/vi/Nd_K83HwnYU/default.jpg</t>
  </si>
  <si>
    <t>https://i.ytimg.com/vi/2sqzZ1x9rNs/default.jpg</t>
  </si>
  <si>
    <t>https://i.ytimg.com/vi/yzTm3KyOUDU/default.jpg</t>
  </si>
  <si>
    <t>https://i.ytimg.com/vi/9n5-l8gQiTs/default.jpg</t>
  </si>
  <si>
    <t>https://i.ytimg.com/vi/BEmBnCIlqHA/default.jpg</t>
  </si>
  <si>
    <t>https://i.ytimg.com/vi/2UDw_VKx3Lk/default.jpg</t>
  </si>
  <si>
    <t>https://i.ytimg.com/vi/9G64AIG0Cio/default.jpg</t>
  </si>
  <si>
    <t>https://i.ytimg.com/vi/tv3e_T1FCzM/default.jpg</t>
  </si>
  <si>
    <t>https://i.ytimg.com/vi/BwsLqKAKNys/default.jpg</t>
  </si>
  <si>
    <t>https://i.ytimg.com/vi/qoQYHL0RhWY/default.jpg</t>
  </si>
  <si>
    <t>https://i.ytimg.com/vi/n5pXeMWdetY/default.jpg</t>
  </si>
  <si>
    <t>https://i.ytimg.com/vi/HCLS1OI78BE/default.jpg</t>
  </si>
  <si>
    <t>https://i.ytimg.com/vi/PSAwdItkWIQ/default.jpg</t>
  </si>
  <si>
    <t>https://i.ytimg.com/vi/Btqb5h8A09s/default.jpg</t>
  </si>
  <si>
    <t>https://i.ytimg.com/vi/APdA5xtdRMc/default.jpg</t>
  </si>
  <si>
    <t>https://i.ytimg.com/vi/lx0WB1vcSCs/default.jpg</t>
  </si>
  <si>
    <t>https://i.ytimg.com/vi/AOVv1eKgraE/default.jpg</t>
  </si>
  <si>
    <t>https://i.ytimg.com/vi/IW-6vcd90xo/default.jpg</t>
  </si>
  <si>
    <t>https://i.ytimg.com/vi/YC8J2sT6EgQ/default.jpg</t>
  </si>
  <si>
    <t>https://i.ytimg.com/vi/_p0_44TfYoI/default.jpg</t>
  </si>
  <si>
    <t>https://i.ytimg.com/vi/lRRdeEmFz3w/default.jpg</t>
  </si>
  <si>
    <t>https://i.ytimg.com/vi/7VKpbKSjVPQ/default.jpg</t>
  </si>
  <si>
    <t>https://i.ytimg.com/vi/q9KMC7wSBxU/default.jpg</t>
  </si>
  <si>
    <t>https://i.ytimg.com/vi/_wGgq1vLHhA/default.jpg</t>
  </si>
  <si>
    <t>https://i.ytimg.com/vi/nLNoQFd8Cw8/default.jpg</t>
  </si>
  <si>
    <t>https://i.ytimg.com/vi/7R15XFH1Nkk/default.jpg</t>
  </si>
  <si>
    <t>https://i.ytimg.com/vi/JlnBwA9nAuM/default.jpg</t>
  </si>
  <si>
    <t>https://i.ytimg.com/vi/b65iYRLe6D4/default.jpg</t>
  </si>
  <si>
    <t>https://i.ytimg.com/vi/94BPNssktQU/default.jpg</t>
  </si>
  <si>
    <t>https://i.ytimg.com/vi/59FikyGAabE/default.jpg</t>
  </si>
  <si>
    <t>https://i.ytimg.com/vi/SeNnV2ecVII/default.jpg</t>
  </si>
  <si>
    <t>https://i.ytimg.com/vi/dhqzDc4_Fug/default.jpg</t>
  </si>
  <si>
    <t>https://i.ytimg.com/vi/LellO-FRGLw/default.jpg</t>
  </si>
  <si>
    <t>https://i.ytimg.com/vi/KY_fd6Nsb_k/default.jpg</t>
  </si>
  <si>
    <t>https://i.ytimg.com/vi/rC0uXHO1pvs/default.jpg</t>
  </si>
  <si>
    <t>https://i.ytimg.com/vi/RK8Cb8Ps5-8/default.jpg</t>
  </si>
  <si>
    <t>https://i.ytimg.com/vi/b5Lm47UWxGA/default.jpg</t>
  </si>
  <si>
    <t>https://i.ytimg.com/vi/pwtrsfVrhgo/default.jpg</t>
  </si>
  <si>
    <t>https://i.ytimg.com/vi/Laygmv-6Yq4/default.jpg</t>
  </si>
  <si>
    <t>https://i.ytimg.com/vi/8tYgZYavzrE/default.jpg</t>
  </si>
  <si>
    <t>https://i.ytimg.com/vi/S-Xwml3s6I8/default.jpg</t>
  </si>
  <si>
    <t>https://i.ytimg.com/vi/2sGiLM_B1HM/default.jpg</t>
  </si>
  <si>
    <t>https://i.ytimg.com/vi/1cPToSUsaXo/default.jpg</t>
  </si>
  <si>
    <t>https://i.ytimg.com/vi/jxs3VnH60Q0/default.jpg</t>
  </si>
  <si>
    <t>https://i.ytimg.com/vi/9u9o0sS_Lcw/default.jpg</t>
  </si>
  <si>
    <t>https://i.ytimg.com/vi/UX3ChIMPRe8/default.jpg</t>
  </si>
  <si>
    <t>https://i.ytimg.com/vi/kjLM6O6qVrg/default.jpg</t>
  </si>
  <si>
    <t>https://i.ytimg.com/vi/ULJWncakC04/default.jpg</t>
  </si>
  <si>
    <t>https://i.ytimg.com/vi/viLFSe8BS74/default.jpg</t>
  </si>
  <si>
    <t>https://i.ytimg.com/vi/UE3JAU45cqs/default.jpg</t>
  </si>
  <si>
    <t>https://i.ytimg.com/vi/LxfOxqmZwfs/default.jpg</t>
  </si>
  <si>
    <t>https://i.ytimg.com/vi/Slwbw-3QKNw/default.jpg</t>
  </si>
  <si>
    <t>https://i.ytimg.com/vi/nE8bDuU2buY/default.jpg</t>
  </si>
  <si>
    <t>https://i.ytimg.com/vi/odTp1BRQ2nA/default.jpg</t>
  </si>
  <si>
    <t>https://i.ytimg.com/vi/kwQ6GIO4ntk/default.jpg</t>
  </si>
  <si>
    <t>https://i.ytimg.com/vi/NkIO_A1POhg/default.jpg</t>
  </si>
  <si>
    <t>https://i.ytimg.com/vi/aSVVgmmTMtI/default.jpg</t>
  </si>
  <si>
    <t>https://i.ytimg.com/vi/xw5t7_8G_T0/default.jpg</t>
  </si>
  <si>
    <t>https://i.ytimg.com/vi/phiM_7zcJ2Y/default.jpg</t>
  </si>
  <si>
    <t>https://i.ytimg.com/vi/_5AImFddycI/default.jpg</t>
  </si>
  <si>
    <t>https://i.ytimg.com/vi/c68FWGrmNMU/default.jpg</t>
  </si>
  <si>
    <t>https://i.ytimg.com/vi/rCN8B_cxq8A/default.jpg</t>
  </si>
  <si>
    <t>https://i.ytimg.com/vi/0YFWrathkZc/default.jpg</t>
  </si>
  <si>
    <t>https://i.ytimg.com/vi/zObgx-WP3cM/default.jpg</t>
  </si>
  <si>
    <t>https://i.ytimg.com/vi/ieDHJD7JkT4/default.jpg</t>
  </si>
  <si>
    <t>https://i.ytimg.com/vi/B-3m9h8tOE0/default.jpg</t>
  </si>
  <si>
    <t>https://i.ytimg.com/vi/Ee0hXV7HhjI/default.jpg</t>
  </si>
  <si>
    <t>https://i.ytimg.com/vi/HLcnZPVydj0/default.jpg</t>
  </si>
  <si>
    <t>https://i.ytimg.com/vi/ReIvZceL38k/default.jpg</t>
  </si>
  <si>
    <t>https://i.ytimg.com/vi/UxKL5bnNtyg/default.jpg</t>
  </si>
  <si>
    <t>https://i.ytimg.com/vi/_ww3Y0NSm9I/default.jpg</t>
  </si>
  <si>
    <t>https://i.ytimg.com/vi/MLiNS7VmbtA/default.jpg</t>
  </si>
  <si>
    <t>https://i.ytimg.com/vi/hArpImY9dJg/default.jpg</t>
  </si>
  <si>
    <t>https://i.ytimg.com/vi/Vily04wu1rI/default.jpg</t>
  </si>
  <si>
    <t>https://i.ytimg.com/vi/38Se4OXl4f8/default.jpg</t>
  </si>
  <si>
    <t>https://i.ytimg.com/vi/oNHr90inehA/default.jpg</t>
  </si>
  <si>
    <t>https://i.ytimg.com/vi/DnPRp_AtcSo/default.jpg</t>
  </si>
  <si>
    <t>https://i.ytimg.com/vi/LF_wie7xRD4/default.jpg</t>
  </si>
  <si>
    <t>https://i.ytimg.com/vi/kwkv20iYiHI/default.jpg</t>
  </si>
  <si>
    <t>https://i.ytimg.com/vi/RwrzVLPCvHA/default.jpg</t>
  </si>
  <si>
    <t>https://i.ytimg.com/vi/0nEh7iV--EI/default.jpg</t>
  </si>
  <si>
    <t>https://i.ytimg.com/vi/Xa1hGw0EbKY/default.jpg</t>
  </si>
  <si>
    <t>https://i.ytimg.com/vi/64hdzKCKFSw/default.jpg</t>
  </si>
  <si>
    <t>https://i.ytimg.com/vi/fGliBjxyDkI/default.jpg</t>
  </si>
  <si>
    <t>https://i.ytimg.com/vi/Pzb3Fd99LT0/default.jpg</t>
  </si>
  <si>
    <t>https://i.ytimg.com/vi/jes-oFXv24Q/default.jpg</t>
  </si>
  <si>
    <t>https://i.ytimg.com/vi/Pm1UKnxbgc0/default.jpg</t>
  </si>
  <si>
    <t>https://i.ytimg.com/vi/8EYTyCWXp28/default.jpg</t>
  </si>
  <si>
    <t>https://i.ytimg.com/vi/en_B57jalnU/default.jpg</t>
  </si>
  <si>
    <t>https://i.ytimg.com/vi/sDnxUdApviY/default.jpg</t>
  </si>
  <si>
    <t>https://i.ytimg.com/vi/esanhSldp9g/default.jpg</t>
  </si>
  <si>
    <t>https://i.ytimg.com/vi/cV1S_hmW6CY/default.jpg</t>
  </si>
  <si>
    <t>https://i.ytimg.com/vi/G2XAskgub4Y/default.jpg</t>
  </si>
  <si>
    <t>https://i.ytimg.com/vi/R_gGh5_1fCM/default.jpg</t>
  </si>
  <si>
    <t>https://i.ytimg.com/vi/u_dhT_rVsh4/default.jpg</t>
  </si>
  <si>
    <t>https://i.ytimg.com/vi/86dQehteAdY/default.jpg</t>
  </si>
  <si>
    <t>https://i.ytimg.com/vi/tj6V_enmEgQ/default.jpg</t>
  </si>
  <si>
    <t>https://i.ytimg.com/vi/A-_mpZcw6jI/default.jpg</t>
  </si>
  <si>
    <t>https://i.ytimg.com/vi/ZpfrLYothW4/default.jpg</t>
  </si>
  <si>
    <t>https://i.ytimg.com/vi/gOM-IUsQDBY/default.jpg</t>
  </si>
  <si>
    <t>https://i.ytimg.com/vi/vrewQLFVwlo/default.jpg</t>
  </si>
  <si>
    <t>https://i.ytimg.com/vi/WJDqqolqaRI/default.jpg</t>
  </si>
  <si>
    <t>https://i.ytimg.com/vi/d32XXSBgh_Y/default.jpg</t>
  </si>
  <si>
    <t>https://i.ytimg.com/vi/CE5oJW434UQ/default.jpg</t>
  </si>
  <si>
    <t>https://i.ytimg.com/vi/RoZgiaETGp8/default.jpg</t>
  </si>
  <si>
    <t>https://i.ytimg.com/vi/EgZ_zmyLwS0/default.jpg</t>
  </si>
  <si>
    <t>https://i.ytimg.com/vi/9BnFcphF-70/default.jpg</t>
  </si>
  <si>
    <t>https://i.ytimg.com/vi/EEvz9Dnq9A0/default.jpg</t>
  </si>
  <si>
    <t>https://i.ytimg.com/vi/1ovcaAuahHk/default.jpg</t>
  </si>
  <si>
    <t>https://i.ytimg.com/vi/q2sYLrHMzws/default.jpg</t>
  </si>
  <si>
    <t>https://i.ytimg.com/vi/KOQNODHqgms/default.jpg</t>
  </si>
  <si>
    <t>https://i.ytimg.com/vi/_31QTLV_uRo/default.jpg</t>
  </si>
  <si>
    <t>https://i.ytimg.com/vi/cGwEHP-Cub0/default.jpg</t>
  </si>
  <si>
    <t>https://i.ytimg.com/vi/6zyXzPDnQuI/default.jpg</t>
  </si>
  <si>
    <t>https://i.ytimg.com/vi/UaiI9z2NMn8/default.jpg</t>
  </si>
  <si>
    <t>https://i.ytimg.com/vi/iOijLfrvrtY/default.jpg</t>
  </si>
  <si>
    <t>https://i.ytimg.com/vi/SzwOOn4SJ98/default.jpg</t>
  </si>
  <si>
    <t>https://i.ytimg.com/vi/aV9_WMzie4E/default.jpg</t>
  </si>
  <si>
    <t>https://i.ytimg.com/vi/hYpBrd0Xk58/default.jpg</t>
  </si>
  <si>
    <t>https://i.ytimg.com/vi/tZtftBeaJ7E/default.jpg</t>
  </si>
  <si>
    <t>https://i.ytimg.com/vi/twjM66y52EA/default.jpg</t>
  </si>
  <si>
    <t>https://i.ytimg.com/vi/VZ_v0KaaxCo/default.jpg</t>
  </si>
  <si>
    <t>https://i.ytimg.com/vi/Ed9E64UpydI/default.jpg</t>
  </si>
  <si>
    <t>https://i.ytimg.com/vi/aeTLcSZ1oB8/default.jpg</t>
  </si>
  <si>
    <t>https://i.ytimg.com/vi/WXJbxBZ5To4/default.jpg</t>
  </si>
  <si>
    <t>https://i.ytimg.com/vi/uchunIW2_-M/default.jpg</t>
  </si>
  <si>
    <t>https://i.ytimg.com/vi/AiyZK0Rzprc/default.jpg</t>
  </si>
  <si>
    <t>https://i.ytimg.com/vi/kZ32C9lqHRI/default.jpg</t>
  </si>
  <si>
    <t>https://i.ytimg.com/vi/PYV5uD2sXeU/default.jpg</t>
  </si>
  <si>
    <t>https://i.ytimg.com/vi/O64UtxtJVB8/default.jpg</t>
  </si>
  <si>
    <t>https://i.ytimg.com/vi/Z6lDIdeBYs8/default.jpg</t>
  </si>
  <si>
    <t>https://i.ytimg.com/vi/Fxg5GspQ5hg/default.jpg</t>
  </si>
  <si>
    <t>https://i.ytimg.com/vi/ABgIIFyWZjs/default.jpg</t>
  </si>
  <si>
    <t>https://i.ytimg.com/vi/rn2Vy9Fp8Vk/default.jpg</t>
  </si>
  <si>
    <t>https://i.ytimg.com/vi/LAYocIV7yP4/default.jpg</t>
  </si>
  <si>
    <t>https://i.ytimg.com/vi/HNcQX9GmvCs/default.jpg</t>
  </si>
  <si>
    <t>https://i.ytimg.com/vi/8Ej1w6eghhk/default.jpg</t>
  </si>
  <si>
    <t>https://i.ytimg.com/vi/g_Yh2AmZFUQ/default.jpg</t>
  </si>
  <si>
    <t>https://i.ytimg.com/vi/BvZob09tywc/default.jpg</t>
  </si>
  <si>
    <t>https://i.ytimg.com/vi/UKjg_QKgurI/default.jpg</t>
  </si>
  <si>
    <t>https://i.ytimg.com/vi/8tX-sFxKA-k/default.jpg</t>
  </si>
  <si>
    <t>https://i.ytimg.com/vi/0BWbcESy_bk/default.jpg</t>
  </si>
  <si>
    <t>https://i.ytimg.com/vi/SJBjou7sxyM/default.jpg</t>
  </si>
  <si>
    <t>https://i.ytimg.com/vi/NdEDTneCa40/default.jpg</t>
  </si>
  <si>
    <t>https://i.ytimg.com/vi/4itKoguLp3c/default.jpg</t>
  </si>
  <si>
    <t>https://i.ytimg.com/vi/cwu1i8fr_H8/default.jpg</t>
  </si>
  <si>
    <t>https://i.ytimg.com/vi/HvKkuze29Lg/default.jpg</t>
  </si>
  <si>
    <t>https://i.ytimg.com/vi/sSUks4MbUDg/default.jpg</t>
  </si>
  <si>
    <t>https://i.ytimg.com/vi/TTaaezxdgQ4/default.jpg</t>
  </si>
  <si>
    <t>https://i.ytimg.com/vi/-Jicr1dNB_Q/default.jpg</t>
  </si>
  <si>
    <t>https://i.ytimg.com/vi/bGHUtpkxkeA/default.jpg</t>
  </si>
  <si>
    <t>https://i.ytimg.com/vi/AveRftYl20A/default.jpg</t>
  </si>
  <si>
    <t>https://i.ytimg.com/vi/dNbr99oiO88/default.jpg</t>
  </si>
  <si>
    <t>https://i.ytimg.com/vi/NxCR6pPv1sA/default.jpg</t>
  </si>
  <si>
    <t>https://i.ytimg.com/vi/2JkgrIWCbs0/default.jpg</t>
  </si>
  <si>
    <t>https://i.ytimg.com/vi/E5knsgoiIXk/default.jpg</t>
  </si>
  <si>
    <t>https://i.ytimg.com/vi/pMEaRJrkads/default.jpg</t>
  </si>
  <si>
    <t>https://i.ytimg.com/vi/78P-q4d1e5Q/default.jpg</t>
  </si>
  <si>
    <t>https://i.ytimg.com/vi/K9Fxu9Xavpo/default.jpg</t>
  </si>
  <si>
    <t>https://i.ytimg.com/vi/bwWru2QOAwo/default.jpg</t>
  </si>
  <si>
    <t>https://i.ytimg.com/vi/ziPVzeW8aQw/default.jpg</t>
  </si>
  <si>
    <t>https://i.ytimg.com/vi/OxPPdI9AqX4/default.jpg</t>
  </si>
  <si>
    <t>https://i.ytimg.com/vi/MT9Nct3qw04/default.jpg</t>
  </si>
  <si>
    <t>https://i.ytimg.com/vi/9PpRd0faJ3Y/default.jpg</t>
  </si>
  <si>
    <t>https://i.ytimg.com/vi/t5Rlbjkoams/default.jpg</t>
  </si>
  <si>
    <t>https://i.ytimg.com/vi/RVsbqSLtV5A/default.jpg</t>
  </si>
  <si>
    <t>https://i.ytimg.com/vi/4ZUDiGoFieo/default.jpg</t>
  </si>
  <si>
    <t>https://i.ytimg.com/vi/E9ipxZFMc-U/default.jpg</t>
  </si>
  <si>
    <t>https://i.ytimg.com/vi/p4pZeLpLqlk/default.jpg</t>
  </si>
  <si>
    <t>https://i.ytimg.com/vi/u1v1DmldTmw/default.jpg</t>
  </si>
  <si>
    <t>https://i.ytimg.com/vi/riT26QUroZQ/default.jpg</t>
  </si>
  <si>
    <t>https://i.ytimg.com/vi/yV9Hynuymm8/default.jpg</t>
  </si>
  <si>
    <t>https://i.ytimg.com/vi/3wMqaGxaS3A/default.jpg</t>
  </si>
  <si>
    <t>https://i.ytimg.com/vi/gjFb7T3Snew/default.jpg</t>
  </si>
  <si>
    <t>https://i.ytimg.com/vi/CjDFKaVegPg/default.jpg</t>
  </si>
  <si>
    <t>https://i.ytimg.com/vi/HBTirtk04RI/default.jpg</t>
  </si>
  <si>
    <t>https://i.ytimg.com/vi/nF8HInnK96A/default.jpg</t>
  </si>
  <si>
    <t>https://i.ytimg.com/vi/f8rLBAZLEVU/default.jpg</t>
  </si>
  <si>
    <t>https://i.ytimg.com/vi/rUrXpH-Hgzk/default.jpg</t>
  </si>
  <si>
    <t>https://i.ytimg.com/vi/iEPSzW9F9R0/default.jpg</t>
  </si>
  <si>
    <t>https://i.ytimg.com/vi/Ddh9HJoO6vs/default.jpg</t>
  </si>
  <si>
    <t>https://i.ytimg.com/vi/6IyCAxDtwmk/default.jpg</t>
  </si>
  <si>
    <t>https://i.ytimg.com/vi/kZSM0wxYve0/default.jpg</t>
  </si>
  <si>
    <t>https://i.ytimg.com/vi/BrHRpQmBfEs/default.jpg</t>
  </si>
  <si>
    <t>https://i.ytimg.com/vi/ol8YEZ_fqYM/default.jpg</t>
  </si>
  <si>
    <t>https://i.ytimg.com/vi/xhRBxAg7EvA/default.jpg</t>
  </si>
  <si>
    <t>https://i.ytimg.com/vi/xFpWaOuKbGA/default.jpg</t>
  </si>
  <si>
    <t>https://i.ytimg.com/vi/B5MWwY1j_UU/default.jpg</t>
  </si>
  <si>
    <t>https://i.ytimg.com/vi/UsIYtefh5WA/default.jpg</t>
  </si>
  <si>
    <t>https://i.ytimg.com/vi/4q8x74QO-NE/default.jpg</t>
  </si>
  <si>
    <t>https://i.ytimg.com/vi/NcdYnq9OW3Y/default.jpg</t>
  </si>
  <si>
    <t>https://i.ytimg.com/vi/eAsgtzDHVX0/default.jpg</t>
  </si>
  <si>
    <t>https://i.ytimg.com/vi/ePWuLavtbMY/default.jpg</t>
  </si>
  <si>
    <t>https://i.ytimg.com/vi/qvBK52FRXl0/default.jpg</t>
  </si>
  <si>
    <t>https://i.ytimg.com/vi/VgA_2jq7iJ4/default.jpg</t>
  </si>
  <si>
    <t>https://i.ytimg.com/vi/DPrFSvz-ubA/default.jpg</t>
  </si>
  <si>
    <t>https://i.ytimg.com/vi/WPogXsJ5YAQ/default.jpg</t>
  </si>
  <si>
    <t>https://i.ytimg.com/vi/1Zwc2U-Iwq8/default.jpg</t>
  </si>
  <si>
    <t>https://i.ytimg.com/vi/LQaBZTDmTlM/default.jpg</t>
  </si>
  <si>
    <t>https://i.ytimg.com/vi/mzwBR18TEdo/default.jpg</t>
  </si>
  <si>
    <t>https://i.ytimg.com/vi/NMoDcs-esB4/default.jpg</t>
  </si>
  <si>
    <t>https://i.ytimg.com/vi/Nxi92hlFFKM/default.jpg</t>
  </si>
  <si>
    <t>https://i.ytimg.com/vi/caQPlLnCz-k/default.jpg</t>
  </si>
  <si>
    <t>https://i.ytimg.com/vi/_zlNr05jm28/default.jpg</t>
  </si>
  <si>
    <t>https://i.ytimg.com/vi/BPLRBwrmyeA/default.jpg</t>
  </si>
  <si>
    <t>https://i.ytimg.com/vi/AuB2nTKHx3A/default.jpg</t>
  </si>
  <si>
    <t>https://i.ytimg.com/vi/3IvNnl07bSA/default.jpg</t>
  </si>
  <si>
    <t>https://i.ytimg.com/vi/HYxKx9-YjS4/default.jpg</t>
  </si>
  <si>
    <t>https://i.ytimg.com/vi/ZzqC5KlD73U/default.jpg</t>
  </si>
  <si>
    <t>https://i.ytimg.com/vi/uNme3Je96ZM/default.jpg</t>
  </si>
  <si>
    <t>https://i.ytimg.com/vi/hIAzmO7NgTc/default.jpg</t>
  </si>
  <si>
    <t>https://i.ytimg.com/vi/fr3nS5AMLKI/default.jpg</t>
  </si>
  <si>
    <t>https://i.ytimg.com/vi/rSccT2xpmGU/default.jpg</t>
  </si>
  <si>
    <t>https://i.ytimg.com/vi/8TCQ1L_EgTg/default.jpg</t>
  </si>
  <si>
    <t>https://i.ytimg.com/vi/ytvpJLOZRqA/default.jpg</t>
  </si>
  <si>
    <t>https://i.ytimg.com/vi/CLJbbZKL0WM/default.jpg</t>
  </si>
  <si>
    <t>https://i.ytimg.com/vi/I9KmPxeYUzA/default.jpg</t>
  </si>
  <si>
    <t>https://i.ytimg.com/vi/ddjs6I8n3LQ/default.jpg</t>
  </si>
  <si>
    <t>https://i.ytimg.com/vi/UKZlWwPL0lU/default.jpg</t>
  </si>
  <si>
    <t>https://i.ytimg.com/vi/x3hpBN9aadY/default.jpg</t>
  </si>
  <si>
    <t>https://i.ytimg.com/vi/AijNfbYVr90/default.jpg</t>
  </si>
  <si>
    <t>https://i.ytimg.com/vi/7SIUf9nvDYA/default.jpg</t>
  </si>
  <si>
    <t>https://i.ytimg.com/vi/iVIVKbrvl2U/default.jpg</t>
  </si>
  <si>
    <t>https://i.ytimg.com/vi/pY7fQdhBt-Q/default.jpg</t>
  </si>
  <si>
    <t>https://i.ytimg.com/vi/SatDfrdKQAY/default.jpg</t>
  </si>
  <si>
    <t>https://i.ytimg.com/vi/_ZTP3e6IGe4/default.jpg</t>
  </si>
  <si>
    <t>https://i.ytimg.com/vi/IHixpLbgMYc/default.jpg</t>
  </si>
  <si>
    <t>https://i.ytimg.com/vi/fzpW2iomWBo/default.jpg</t>
  </si>
  <si>
    <t>https://i.ytimg.com/vi/FeFv6yWXGT4/default.jpg</t>
  </si>
  <si>
    <t>https://i.ytimg.com/vi/hIXfaojfjZA/default.jpg</t>
  </si>
  <si>
    <t>https://i.ytimg.com/vi/-LLzncCIizw/default.jpg</t>
  </si>
  <si>
    <t>https://i.ytimg.com/vi/dsQRPD4A6sc/default.jpg</t>
  </si>
  <si>
    <t>https://i.ytimg.com/vi/E7wfDgFTRbs/default.jpg</t>
  </si>
  <si>
    <t>https://i.ytimg.com/vi/a7yWzh9j3Uw/default.jpg</t>
  </si>
  <si>
    <t>https://i.ytimg.com/vi/-14Ad_IJlBU/default.jpg</t>
  </si>
  <si>
    <t>https://i.ytimg.com/vi/a4omHQgjVJs/default.jpg</t>
  </si>
  <si>
    <t>https://i.ytimg.com/vi/z8X52y2rNek/default.jpg</t>
  </si>
  <si>
    <t>https://i.ytimg.com/vi/9ugHdPeP4lM/default.jpg</t>
  </si>
  <si>
    <t>https://i.ytimg.com/vi/u1Xc0wFObto/default.jpg</t>
  </si>
  <si>
    <t>https://i.ytimg.com/vi/YKI0WXel8XY/default.jpg</t>
  </si>
  <si>
    <t>https://i.ytimg.com/vi/MDtQVxIv3yI/default.jpg</t>
  </si>
  <si>
    <t>https://i.ytimg.com/vi/_mO6C2lBBBs/default.jpg</t>
  </si>
  <si>
    <t>https://i.ytimg.com/vi/HNBd8Q4uEyQ/default.jpg</t>
  </si>
  <si>
    <t>https://i.ytimg.com/vi/XxKyuHZKuU4/default.jpg</t>
  </si>
  <si>
    <t>https://i.ytimg.com/vi/3nx59LOX3yM/default.jpg</t>
  </si>
  <si>
    <t>https://i.ytimg.com/vi/_ofxxKjS8Ag/default.jpg</t>
  </si>
  <si>
    <t>https://i.ytimg.com/vi/aYKpua1lkXM/default.jpg</t>
  </si>
  <si>
    <t>https://i.ytimg.com/vi/WudrgONa1mw/default.jpg</t>
  </si>
  <si>
    <t>https://i.ytimg.com/vi/dVZtYbZs-c0/default.jpg</t>
  </si>
  <si>
    <t>https://i.ytimg.com/vi/pDE3uNsSMSQ/default.jpg</t>
  </si>
  <si>
    <t>https://i.ytimg.com/vi/-GZn2BegLpA/default.jpg</t>
  </si>
  <si>
    <t>https://i.ytimg.com/vi/KZan5h3wmfg/default.jpg</t>
  </si>
  <si>
    <t>https://i.ytimg.com/vi/qZCsJoOua5M/default.jpg</t>
  </si>
  <si>
    <t>https://i.ytimg.com/vi/mp3ixsGHjRE/default.jpg</t>
  </si>
  <si>
    <t>https://i.ytimg.com/vi/_SjTJhN_Rfc/default.jpg</t>
  </si>
  <si>
    <t>https://i.ytimg.com/vi/KAIJqPl6Ycc/default.jpg</t>
  </si>
  <si>
    <t>https://i.ytimg.com/vi/3iM7Vb2Ii6Q/default.jpg</t>
  </si>
  <si>
    <t>https://i.ytimg.com/vi/bK_f2q_jrvg/default.jpg</t>
  </si>
  <si>
    <t>https://i.ytimg.com/vi/DGxIV-FrIQk/default.jpg</t>
  </si>
  <si>
    <t>https://i.ytimg.com/vi/thM6S4aJ68E/default.jpg</t>
  </si>
  <si>
    <t>https://i.ytimg.com/vi/-FC2r12MAco/default.jpg</t>
  </si>
  <si>
    <t>https://i.ytimg.com/vi/G6mBZ361KyU/default.jpg</t>
  </si>
  <si>
    <t>https://i.ytimg.com/vi/pvAwraIk5K8/default.jpg</t>
  </si>
  <si>
    <t>https://i.ytimg.com/vi/DtdDsGFyaV0/default.jpg</t>
  </si>
  <si>
    <t>Play Video in Browser</t>
  </si>
  <si>
    <t>https://www.youtube.com/watch?v=aoTlpgQoabM</t>
  </si>
  <si>
    <t>https://www.youtube.com/watch?v=uSgTa6vmcWk</t>
  </si>
  <si>
    <t>https://www.youtube.com/watch?v=hA4Y2txHXLI</t>
  </si>
  <si>
    <t>https://www.youtube.com/watch?v=hjGrTGIoGOw</t>
  </si>
  <si>
    <t>https://www.youtube.com/watch?v=1TD990eGAVA</t>
  </si>
  <si>
    <t>https://www.youtube.com/watch?v=B1Ue4A400Qs</t>
  </si>
  <si>
    <t>https://www.youtube.com/watch?v=1aRYh-4yEWg</t>
  </si>
  <si>
    <t>https://www.youtube.com/watch?v=jGBzKZxA070</t>
  </si>
  <si>
    <t>https://www.youtube.com/watch?v=xi4sWI9Lh8g</t>
  </si>
  <si>
    <t>https://www.youtube.com/watch?v=DzVXYUI1eA4</t>
  </si>
  <si>
    <t>https://www.youtube.com/watch?v=wCsdcJcNwgw</t>
  </si>
  <si>
    <t>https://www.youtube.com/watch?v=d2t8kEX6sIA</t>
  </si>
  <si>
    <t>https://www.youtube.com/watch?v=GoA8N_4kosM</t>
  </si>
  <si>
    <t>https://www.youtube.com/watch?v=nvr_q4-sQt4</t>
  </si>
  <si>
    <t>https://www.youtube.com/watch?v=9RXelsjCxkQ</t>
  </si>
  <si>
    <t>https://www.youtube.com/watch?v=YQu48yg4p10</t>
  </si>
  <si>
    <t>https://www.youtube.com/watch?v=49CROTxC98M</t>
  </si>
  <si>
    <t>https://www.youtube.com/watch?v=bc3fpD4oCdA</t>
  </si>
  <si>
    <t>https://www.youtube.com/watch?v=pv59lMKI6KA</t>
  </si>
  <si>
    <t>https://www.youtube.com/watch?v=_iy288OM5ho</t>
  </si>
  <si>
    <t>https://www.youtube.com/watch?v=oxcMyAHdVu0</t>
  </si>
  <si>
    <t>https://www.youtube.com/watch?v=unsqehiA4lQ</t>
  </si>
  <si>
    <t>https://www.youtube.com/watch?v=eNgMWDbsBFM</t>
  </si>
  <si>
    <t>https://www.youtube.com/watch?v=EFCr9lzoVvo</t>
  </si>
  <si>
    <t>https://www.youtube.com/watch?v=nQS8gBvKxv0</t>
  </si>
  <si>
    <t>https://www.youtube.com/watch?v=UWH8WQ-lKwc</t>
  </si>
  <si>
    <t>https://www.youtube.com/watch?v=kArXl4ykjnw</t>
  </si>
  <si>
    <t>https://www.youtube.com/watch?v=WYSkTy6ARtE</t>
  </si>
  <si>
    <t>https://www.youtube.com/watch?v=jx8BbnPFCng</t>
  </si>
  <si>
    <t>https://www.youtube.com/watch?v=KM0bPBP3K5s</t>
  </si>
  <si>
    <t>https://www.youtube.com/watch?v=7RhiNpL7Jow</t>
  </si>
  <si>
    <t>https://www.youtube.com/watch?v=JngFlncmBgs</t>
  </si>
  <si>
    <t>https://www.youtube.com/watch?v=rzfVMrYpGGo</t>
  </si>
  <si>
    <t>https://www.youtube.com/watch?v=HBTuAnJqF7A</t>
  </si>
  <si>
    <t>https://www.youtube.com/watch?v=bCke2wftrFw</t>
  </si>
  <si>
    <t>https://www.youtube.com/watch?v=0E9BUbFbv7E</t>
  </si>
  <si>
    <t>https://www.youtube.com/watch?v=ynfIhBe6dlo</t>
  </si>
  <si>
    <t>https://www.youtube.com/watch?v=7I8pqbLaQ-4</t>
  </si>
  <si>
    <t>https://www.youtube.com/watch?v=OQO0U0Y9VPM</t>
  </si>
  <si>
    <t>https://www.youtube.com/watch?v=ztfnOvrRw-Y</t>
  </si>
  <si>
    <t>https://www.youtube.com/watch?v=HFXgTIz4yB4</t>
  </si>
  <si>
    <t>https://www.youtube.com/watch?v=iTTfRLH9HHY</t>
  </si>
  <si>
    <t>https://www.youtube.com/watch?v=V15oShQ_p1g</t>
  </si>
  <si>
    <t>https://www.youtube.com/watch?v=qzlFmKJf4AY</t>
  </si>
  <si>
    <t>https://www.youtube.com/watch?v=ewvjLQaeBdc</t>
  </si>
  <si>
    <t>https://www.youtube.com/watch?v=tA-svy6dvMI</t>
  </si>
  <si>
    <t>https://www.youtube.com/watch?v=qpWqr2Q6Jx8</t>
  </si>
  <si>
    <t>https://www.youtube.com/watch?v=zhAJC1IMdrs</t>
  </si>
  <si>
    <t>https://www.youtube.com/watch?v=zRvBRLaBWj4</t>
  </si>
  <si>
    <t>https://www.youtube.com/watch?v=dRls4-cWn9c</t>
  </si>
  <si>
    <t>https://www.youtube.com/watch?v=5F-3KK3QypM</t>
  </si>
  <si>
    <t>https://www.youtube.com/watch?v=2f-zGF1XggY</t>
  </si>
  <si>
    <t>https://www.youtube.com/watch?v=h-3nz_geC0k</t>
  </si>
  <si>
    <t>https://www.youtube.com/watch?v=74kSt9CvJzg</t>
  </si>
  <si>
    <t>https://www.youtube.com/watch?v=qtawLC5VE1o</t>
  </si>
  <si>
    <t>https://www.youtube.com/watch?v=UBRpv2lfCLw</t>
  </si>
  <si>
    <t>https://www.youtube.com/watch?v=TFCHCuGLt18</t>
  </si>
  <si>
    <t>https://www.youtube.com/watch?v=fPi3nYsm9YE</t>
  </si>
  <si>
    <t>https://www.youtube.com/watch?v=p8lBJfFGf18</t>
  </si>
  <si>
    <t>https://www.youtube.com/watch?v=1jXs4s8a0go</t>
  </si>
  <si>
    <t>https://www.youtube.com/watch?v=EnHrSd19RkA</t>
  </si>
  <si>
    <t>https://www.youtube.com/watch?v=zz_1zttsGsw</t>
  </si>
  <si>
    <t>https://www.youtube.com/watch?v=ut8Z9C4P5SQ</t>
  </si>
  <si>
    <t>https://www.youtube.com/watch?v=HMbAYqTU-6w</t>
  </si>
  <si>
    <t>https://www.youtube.com/watch?v=Uyd6GzE2j08</t>
  </si>
  <si>
    <t>https://www.youtube.com/watch?v=l7bSow88Vcw</t>
  </si>
  <si>
    <t>https://www.youtube.com/watch?v=Y-1e7uHrZzQ</t>
  </si>
  <si>
    <t>https://www.youtube.com/watch?v=faXFimokpwQ</t>
  </si>
  <si>
    <t>https://www.youtube.com/watch?v=GlNVrxiQO08</t>
  </si>
  <si>
    <t>https://www.youtube.com/watch?v=Cns_O2MBXQU</t>
  </si>
  <si>
    <t>https://www.youtube.com/watch?v=C0X4x9xYm4I</t>
  </si>
  <si>
    <t>https://www.youtube.com/watch?v=3EexHuEGq2o</t>
  </si>
  <si>
    <t>https://www.youtube.com/watch?v=kx4dTgOa2XE</t>
  </si>
  <si>
    <t>https://www.youtube.com/watch?v=3_nK3DrDLOs</t>
  </si>
  <si>
    <t>https://www.youtube.com/watch?v=Hgra5C1Q0U4</t>
  </si>
  <si>
    <t>https://www.youtube.com/watch?v=y0zgvpIa0WM</t>
  </si>
  <si>
    <t>https://www.youtube.com/watch?v=PrcNod5t-oU</t>
  </si>
  <si>
    <t>https://www.youtube.com/watch?v=mJfXtdumYsU</t>
  </si>
  <si>
    <t>https://www.youtube.com/watch?v=yR2y1z5rp-k</t>
  </si>
  <si>
    <t>https://www.youtube.com/watch?v=3DCO0dREyio</t>
  </si>
  <si>
    <t>https://www.youtube.com/watch?v=v9e21IeYk0g</t>
  </si>
  <si>
    <t>https://www.youtube.com/watch?v=Ml1rbA1qGAY</t>
  </si>
  <si>
    <t>https://www.youtube.com/watch?v=OKz1ZyJOGKg</t>
  </si>
  <si>
    <t>https://www.youtube.com/watch?v=BJJK8NydxoQ</t>
  </si>
  <si>
    <t>https://www.youtube.com/watch?v=kz070BWB02E</t>
  </si>
  <si>
    <t>https://www.youtube.com/watch?v=1GooAPPo4OI</t>
  </si>
  <si>
    <t>https://www.youtube.com/watch?v=r-gN64WnHvg</t>
  </si>
  <si>
    <t>https://www.youtube.com/watch?v=Tm9oGsIZK44</t>
  </si>
  <si>
    <t>https://www.youtube.com/watch?v=ZLJe0ySIiDc</t>
  </si>
  <si>
    <t>https://www.youtube.com/watch?v=bPV3h4wzFwk</t>
  </si>
  <si>
    <t>https://www.youtube.com/watch?v=Os4djkUe3k8</t>
  </si>
  <si>
    <t>https://www.youtube.com/watch?v=rQehwUmyi78</t>
  </si>
  <si>
    <t>https://www.youtube.com/watch?v=ElZvY2DEE0w</t>
  </si>
  <si>
    <t>https://www.youtube.com/watch?v=6ej34IsEJyU</t>
  </si>
  <si>
    <t>https://www.youtube.com/watch?v=07eYA71IMso</t>
  </si>
  <si>
    <t>https://www.youtube.com/watch?v=Y8xzbrqv-fM</t>
  </si>
  <si>
    <t>https://www.youtube.com/watch?v=Jzr0kszxRzg</t>
  </si>
  <si>
    <t>https://www.youtube.com/watch?v=fIOsyzP8jAU</t>
  </si>
  <si>
    <t>https://www.youtube.com/watch?v=uZeXP2pApKs</t>
  </si>
  <si>
    <t>https://www.youtube.com/watch?v=Yia_PzYGyEw</t>
  </si>
  <si>
    <t>https://www.youtube.com/watch?v=EcKOCkQqNx8</t>
  </si>
  <si>
    <t>https://www.youtube.com/watch?v=lclmyVkX_hs</t>
  </si>
  <si>
    <t>https://www.youtube.com/watch?v=-iuG6h0xh1Q</t>
  </si>
  <si>
    <t>https://www.youtube.com/watch?v=aVwCH1GI608</t>
  </si>
  <si>
    <t>https://www.youtube.com/watch?v=kC1r76p7q6s</t>
  </si>
  <si>
    <t>https://www.youtube.com/watch?v=uO9mn3PwiK4</t>
  </si>
  <si>
    <t>https://www.youtube.com/watch?v=KW8F0mEvlb0</t>
  </si>
  <si>
    <t>https://www.youtube.com/watch?v=JpcXBWnUdAE</t>
  </si>
  <si>
    <t>https://www.youtube.com/watch?v=foEeirJy-yU</t>
  </si>
  <si>
    <t>https://www.youtube.com/watch?v=9Zv2rD3Bz4I</t>
  </si>
  <si>
    <t>https://www.youtube.com/watch?v=QFjCCO85aGk</t>
  </si>
  <si>
    <t>https://www.youtube.com/watch?v=ZfVaicrMYL4</t>
  </si>
  <si>
    <t>https://www.youtube.com/watch?v=YPD7ak14hHs</t>
  </si>
  <si>
    <t>https://www.youtube.com/watch?v=R0EjzKD9Ng0</t>
  </si>
  <si>
    <t>https://www.youtube.com/watch?v=waJkWqYxISY</t>
  </si>
  <si>
    <t>https://www.youtube.com/watch?v=-VXUfybP4Ws</t>
  </si>
  <si>
    <t>https://www.youtube.com/watch?v=NShwEZ2p_wI</t>
  </si>
  <si>
    <t>https://www.youtube.com/watch?v=YsSH0NrLIMQ</t>
  </si>
  <si>
    <t>https://www.youtube.com/watch?v=7Uh0wMvmtmc</t>
  </si>
  <si>
    <t>https://www.youtube.com/watch?v=9I91WTPyB8U</t>
  </si>
  <si>
    <t>https://www.youtube.com/watch?v=jzX4hu_qmeg</t>
  </si>
  <si>
    <t>https://www.youtube.com/watch?v=Tc3-4MDli-4</t>
  </si>
  <si>
    <t>https://www.youtube.com/watch?v=XURQjtrwJi0</t>
  </si>
  <si>
    <t>https://www.youtube.com/watch?v=MoMcSaKL430</t>
  </si>
  <si>
    <t>https://www.youtube.com/watch?v=B69Ezx1V84o</t>
  </si>
  <si>
    <t>https://www.youtube.com/watch?v=y7swAFB0KUg</t>
  </si>
  <si>
    <t>https://www.youtube.com/watch?v=muthn-2NteM</t>
  </si>
  <si>
    <t>https://www.youtube.com/watch?v=ptUZw1fkauM</t>
  </si>
  <si>
    <t>https://www.youtube.com/watch?v=j2sacbQnQJQ</t>
  </si>
  <si>
    <t>https://www.youtube.com/watch?v=zYsTT2scZ0s</t>
  </si>
  <si>
    <t>https://www.youtube.com/watch?v=QIuHaR8aG3c</t>
  </si>
  <si>
    <t>https://www.youtube.com/watch?v=74lpHeka1lE</t>
  </si>
  <si>
    <t>https://www.youtube.com/watch?v=QPxaU7U9Dpg</t>
  </si>
  <si>
    <t>https://www.youtube.com/watch?v=DtY71HjuxZo</t>
  </si>
  <si>
    <t>https://www.youtube.com/watch?v=OVUo_Ufw9Zg</t>
  </si>
  <si>
    <t>https://www.youtube.com/watch?v=a67h0uVaAMg</t>
  </si>
  <si>
    <t>https://www.youtube.com/watch?v=jMV7TPWpKsM</t>
  </si>
  <si>
    <t>https://www.youtube.com/watch?v=Sv9DKsPzWxk</t>
  </si>
  <si>
    <t>https://www.youtube.com/watch?v=t2_0yXZIJ3w</t>
  </si>
  <si>
    <t>https://www.youtube.com/watch?v=pMS2WfN4sek</t>
  </si>
  <si>
    <t>https://www.youtube.com/watch?v=287J3bcY-CM</t>
  </si>
  <si>
    <t>https://www.youtube.com/watch?v=HFO_8ZE3xlM</t>
  </si>
  <si>
    <t>https://www.youtube.com/watch?v=xXl78mlLY_k</t>
  </si>
  <si>
    <t>https://www.youtube.com/watch?v=kcncr2NfPjY</t>
  </si>
  <si>
    <t>https://www.youtube.com/watch?v=OBUMr5GSAFg</t>
  </si>
  <si>
    <t>https://www.youtube.com/watch?v=EVwXnHE5CYU</t>
  </si>
  <si>
    <t>https://www.youtube.com/watch?v=OPcILEH1AIQ</t>
  </si>
  <si>
    <t>https://www.youtube.com/watch?v=h2NezzzI_Sk</t>
  </si>
  <si>
    <t>https://www.youtube.com/watch?v=LpxC1Qu-HSQ</t>
  </si>
  <si>
    <t>https://www.youtube.com/watch?v=JJUZcQrD_mQ</t>
  </si>
  <si>
    <t>https://www.youtube.com/watch?v=OoLg-oKc7Z0</t>
  </si>
  <si>
    <t>https://www.youtube.com/watch?v=-afl7XR6gdc</t>
  </si>
  <si>
    <t>https://www.youtube.com/watch?v=xUUZ70z3zlU</t>
  </si>
  <si>
    <t>https://www.youtube.com/watch?v=x5DupOj1-ro</t>
  </si>
  <si>
    <t>https://www.youtube.com/watch?v=dLbRkIBBLZs</t>
  </si>
  <si>
    <t>https://www.youtube.com/watch?v=U76p8xK5eFA</t>
  </si>
  <si>
    <t>https://www.youtube.com/watch?v=nUKGlhJ4BmQ</t>
  </si>
  <si>
    <t>https://www.youtube.com/watch?v=FRpK3qmyWlY</t>
  </si>
  <si>
    <t>https://www.youtube.com/watch?v=q14PFK4TR8U</t>
  </si>
  <si>
    <t>https://www.youtube.com/watch?v=Lfzc9bcI1UE</t>
  </si>
  <si>
    <t>https://www.youtube.com/watch?v=z6azZa4VrkM</t>
  </si>
  <si>
    <t>https://www.youtube.com/watch?v=uLtYmNy-dyo</t>
  </si>
  <si>
    <t>https://www.youtube.com/watch?v=VANN3z1kEVQ</t>
  </si>
  <si>
    <t>https://www.youtube.com/watch?v=SK2o6qQqTz0</t>
  </si>
  <si>
    <t>https://www.youtube.com/watch?v=ULoB50P95ug</t>
  </si>
  <si>
    <t>https://www.youtube.com/watch?v=MRPEo6D99S4</t>
  </si>
  <si>
    <t>https://www.youtube.com/watch?v=S6wQ4MsnySU</t>
  </si>
  <si>
    <t>https://www.youtube.com/watch?v=wed36XcOtDM</t>
  </si>
  <si>
    <t>https://www.youtube.com/watch?v=TQOvJxdxFhg</t>
  </si>
  <si>
    <t>https://www.youtube.com/watch?v=OUoaPZynkPI</t>
  </si>
  <si>
    <t>https://www.youtube.com/watch?v=HTvBDm88yk0</t>
  </si>
  <si>
    <t>https://www.youtube.com/watch?v=hnbqFXLI_Qo</t>
  </si>
  <si>
    <t>https://www.youtube.com/watch?v=lw7R47wVxjw</t>
  </si>
  <si>
    <t>https://www.youtube.com/watch?v=3uH--HeqZd4</t>
  </si>
  <si>
    <t>https://www.youtube.com/watch?v=CkXz-rQ9AzA</t>
  </si>
  <si>
    <t>https://www.youtube.com/watch?v=El7hiBJ-s5g</t>
  </si>
  <si>
    <t>https://www.youtube.com/watch?v=ycZRyqUXkCA</t>
  </si>
  <si>
    <t>https://www.youtube.com/watch?v=1qgMtVLgAFE</t>
  </si>
  <si>
    <t>https://www.youtube.com/watch?v=0oCL7AnIs98</t>
  </si>
  <si>
    <t>https://www.youtube.com/watch?v=qjAVgtgp2VU</t>
  </si>
  <si>
    <t>https://www.youtube.com/watch?v=BBJgiSJkN7c</t>
  </si>
  <si>
    <t>https://www.youtube.com/watch?v=q5NV4jdL9Go</t>
  </si>
  <si>
    <t>https://www.youtube.com/watch?v=DCv0j55qLCA</t>
  </si>
  <si>
    <t>https://www.youtube.com/watch?v=PU_xu78HqMs</t>
  </si>
  <si>
    <t>https://www.youtube.com/watch?v=DH6vjbFLtL8</t>
  </si>
  <si>
    <t>https://www.youtube.com/watch?v=FBI24tJhrkk</t>
  </si>
  <si>
    <t>https://www.youtube.com/watch?v=st9bPY2BgvY</t>
  </si>
  <si>
    <t>https://www.youtube.com/watch?v=MbQ45cqz6KI</t>
  </si>
  <si>
    <t>https://www.youtube.com/watch?v=mKwCQA238dM</t>
  </si>
  <si>
    <t>https://www.youtube.com/watch?v=2wqPRPMQRWU</t>
  </si>
  <si>
    <t>https://www.youtube.com/watch?v=3vzIMn7cg40</t>
  </si>
  <si>
    <t>https://www.youtube.com/watch?v=5CTwMbKDOcU</t>
  </si>
  <si>
    <t>https://www.youtube.com/watch?v=I9IEMdbV_Zk</t>
  </si>
  <si>
    <t>https://www.youtube.com/watch?v=shGVZiJrDEA</t>
  </si>
  <si>
    <t>https://www.youtube.com/watch?v=R9ELWjJKnZA</t>
  </si>
  <si>
    <t>https://www.youtube.com/watch?v=LMcRZQfeaZM</t>
  </si>
  <si>
    <t>https://www.youtube.com/watch?v=7eiW91LDfx0</t>
  </si>
  <si>
    <t>https://www.youtube.com/watch?v=nXU12jCAfcI</t>
  </si>
  <si>
    <t>https://www.youtube.com/watch?v=2MFAE0lpV3U</t>
  </si>
  <si>
    <t>https://www.youtube.com/watch?v=J5xmgUFDzuo</t>
  </si>
  <si>
    <t>https://www.youtube.com/watch?v=A4geo_L63IQ</t>
  </si>
  <si>
    <t>https://www.youtube.com/watch?v=gHI67SLkSSs</t>
  </si>
  <si>
    <t>https://www.youtube.com/watch?v=A1IBpVXfXNA</t>
  </si>
  <si>
    <t>https://www.youtube.com/watch?v=qX_-gZJuJlU</t>
  </si>
  <si>
    <t>https://www.youtube.com/watch?v=-0Rz0oEAl_M</t>
  </si>
  <si>
    <t>https://www.youtube.com/watch?v=kT488qhjhyk</t>
  </si>
  <si>
    <t>https://www.youtube.com/watch?v=D9tnJouIipo</t>
  </si>
  <si>
    <t>https://www.youtube.com/watch?v=l1692voOGag</t>
  </si>
  <si>
    <t>https://www.youtube.com/watch?v=zT7s1i6NbJ4</t>
  </si>
  <si>
    <t>https://www.youtube.com/watch?v=AcuLJX_-HjA</t>
  </si>
  <si>
    <t>https://www.youtube.com/watch?v=BSqejLhL2QM</t>
  </si>
  <si>
    <t>https://www.youtube.com/watch?v=FarHjaAJoms</t>
  </si>
  <si>
    <t>https://www.youtube.com/watch?v=bMBaeQpoyM8</t>
  </si>
  <si>
    <t>https://www.youtube.com/watch?v=Z-9FKi2mX8A</t>
  </si>
  <si>
    <t>https://www.youtube.com/watch?v=nkNnkyI0Y8U</t>
  </si>
  <si>
    <t>https://www.youtube.com/watch?v=KR9IP6OKSRg</t>
  </si>
  <si>
    <t>https://www.youtube.com/watch?v=kNUX_AjilOo</t>
  </si>
  <si>
    <t>https://www.youtube.com/watch?v=M7ogjvcTijQ</t>
  </si>
  <si>
    <t>https://www.youtube.com/watch?v=fvIMIH33ytg</t>
  </si>
  <si>
    <t>https://www.youtube.com/watch?v=hGnaFj5Iq_s</t>
  </si>
  <si>
    <t>https://www.youtube.com/watch?v=8Sd7EPCEz5w</t>
  </si>
  <si>
    <t>https://www.youtube.com/watch?v=yIfOEG6a0Ps</t>
  </si>
  <si>
    <t>https://www.youtube.com/watch?v=V6rOZNCQhQs</t>
  </si>
  <si>
    <t>https://www.youtube.com/watch?v=MwmZ9kKG9sk</t>
  </si>
  <si>
    <t>https://www.youtube.com/watch?v=Z2itVBEFOQ0</t>
  </si>
  <si>
    <t>https://www.youtube.com/watch?v=90NRi7GYJPI</t>
  </si>
  <si>
    <t>https://www.youtube.com/watch?v=QN7Fl9AnEEs</t>
  </si>
  <si>
    <t>https://www.youtube.com/watch?v=ZL1n9Lz-EUQ</t>
  </si>
  <si>
    <t>https://www.youtube.com/watch?v=cUYVyKDeouw</t>
  </si>
  <si>
    <t>https://www.youtube.com/watch?v=OyQhevVsM60</t>
  </si>
  <si>
    <t>https://www.youtube.com/watch?v=_YS7eN2VJNw</t>
  </si>
  <si>
    <t>https://www.youtube.com/watch?v=As9FXeAPOkc</t>
  </si>
  <si>
    <t>https://www.youtube.com/watch?v=Pa6EG6ADNGQ</t>
  </si>
  <si>
    <t>https://www.youtube.com/watch?v=f5-rTsBv_Vs</t>
  </si>
  <si>
    <t>https://www.youtube.com/watch?v=raYQtjGCxJQ</t>
  </si>
  <si>
    <t>https://www.youtube.com/watch?v=ifI1Maz-Ubc</t>
  </si>
  <si>
    <t>https://www.youtube.com/watch?v=zH46pVG6Xvo</t>
  </si>
  <si>
    <t>https://www.youtube.com/watch?v=V8YjzRc22ks</t>
  </si>
  <si>
    <t>https://www.youtube.com/watch?v=35Nt60DKxvE</t>
  </si>
  <si>
    <t>https://www.youtube.com/watch?v=F5Tc-XJF5e4</t>
  </si>
  <si>
    <t>https://www.youtube.com/watch?v=sd896IHajBI</t>
  </si>
  <si>
    <t>https://www.youtube.com/watch?v=nR83Vs21Yu8</t>
  </si>
  <si>
    <t>https://www.youtube.com/watch?v=JJgwVffKRFM</t>
  </si>
  <si>
    <t>https://www.youtube.com/watch?v=Gs6Iykl9BfQ</t>
  </si>
  <si>
    <t>https://www.youtube.com/watch?v=72k2rjvuUek</t>
  </si>
  <si>
    <t>https://www.youtube.com/watch?v=nuP84Wp4mTU</t>
  </si>
  <si>
    <t>https://www.youtube.com/watch?v=F6vXSibarqk</t>
  </si>
  <si>
    <t>https://www.youtube.com/watch?v=3qzmdLHKCM8</t>
  </si>
  <si>
    <t>https://www.youtube.com/watch?v=OLot4jnaKsM</t>
  </si>
  <si>
    <t>https://www.youtube.com/watch?v=uvD6MOMhz1c</t>
  </si>
  <si>
    <t>https://www.youtube.com/watch?v=9GSCoRE2W_I</t>
  </si>
  <si>
    <t>https://www.youtube.com/watch?v=_1NbzOE4HTQ</t>
  </si>
  <si>
    <t>https://www.youtube.com/watch?v=7u-3bMbeax8</t>
  </si>
  <si>
    <t>https://www.youtube.com/watch?v=insGIvuV_70</t>
  </si>
  <si>
    <t>https://www.youtube.com/watch?v=JGtwYwKokkY</t>
  </si>
  <si>
    <t>https://www.youtube.com/watch?v=dM-iPcVlZZ4</t>
  </si>
  <si>
    <t>https://www.youtube.com/watch?v=PedbJi7L3ro</t>
  </si>
  <si>
    <t>https://www.youtube.com/watch?v=u4MrE-8uOvI</t>
  </si>
  <si>
    <t>https://www.youtube.com/watch?v=ndX7o22cMv8</t>
  </si>
  <si>
    <t>https://www.youtube.com/watch?v=fT5U8W6MnRk</t>
  </si>
  <si>
    <t>https://www.youtube.com/watch?v=TXdi6xgQ3Zs</t>
  </si>
  <si>
    <t>https://www.youtube.com/watch?v=gqGSwev1TEg</t>
  </si>
  <si>
    <t>https://www.youtube.com/watch?v=T-mGEfLOqk0</t>
  </si>
  <si>
    <t>https://www.youtube.com/watch?v=7x1-yR3o1D8</t>
  </si>
  <si>
    <t>https://www.youtube.com/watch?v=HnBkVNw3MUI</t>
  </si>
  <si>
    <t>https://www.youtube.com/watch?v=lhk1SowMXN8</t>
  </si>
  <si>
    <t>https://www.youtube.com/watch?v=JzKobgiDYUk</t>
  </si>
  <si>
    <t>https://www.youtube.com/watch?v=AEJoarKS9Kw</t>
  </si>
  <si>
    <t>https://www.youtube.com/watch?v=gif6fIZH1XM</t>
  </si>
  <si>
    <t>https://www.youtube.com/watch?v=TOhfwb_ktyk</t>
  </si>
  <si>
    <t>https://www.youtube.com/watch?v=OiM-Ayrfll8</t>
  </si>
  <si>
    <t>https://www.youtube.com/watch?v=V-DFqttmoeg</t>
  </si>
  <si>
    <t>https://www.youtube.com/watch?v=Y0DRTgkDNDQ</t>
  </si>
  <si>
    <t>https://www.youtube.com/watch?v=LKFnfllHNVk</t>
  </si>
  <si>
    <t>https://www.youtube.com/watch?v=EwHmmbsv_wM</t>
  </si>
  <si>
    <t>https://www.youtube.com/watch?v=VUOejKnhdto</t>
  </si>
  <si>
    <t>https://www.youtube.com/watch?v=1m267yrKWO8</t>
  </si>
  <si>
    <t>https://www.youtube.com/watch?v=FxLv6dEsf70</t>
  </si>
  <si>
    <t>https://www.youtube.com/watch?v=dIUeOyfarfQ</t>
  </si>
  <si>
    <t>https://www.youtube.com/watch?v=Ag5OWnmexXE</t>
  </si>
  <si>
    <t>https://www.youtube.com/watch?v=tcf5gDCqsuM</t>
  </si>
  <si>
    <t>https://www.youtube.com/watch?v=2IhxPdPddGg</t>
  </si>
  <si>
    <t>https://www.youtube.com/watch?v=Rd-LsXy81AA</t>
  </si>
  <si>
    <t>https://www.youtube.com/watch?v=cjFD-ksdXLY</t>
  </si>
  <si>
    <t>https://www.youtube.com/watch?v=p0Sc_Fp4qkc</t>
  </si>
  <si>
    <t>https://www.youtube.com/watch?v=0FiQpdoLAbg</t>
  </si>
  <si>
    <t>https://www.youtube.com/watch?v=C87zflNdnrs</t>
  </si>
  <si>
    <t>https://www.youtube.com/watch?v=xKP_q6kN0qM</t>
  </si>
  <si>
    <t>https://www.youtube.com/watch?v=KePnNMLw1Mk</t>
  </si>
  <si>
    <t>https://www.youtube.com/watch?v=dNorjxekDAo</t>
  </si>
  <si>
    <t>https://www.youtube.com/watch?v=lKHdboMJ56E</t>
  </si>
  <si>
    <t>https://www.youtube.com/watch?v=J327n_ktQb8</t>
  </si>
  <si>
    <t>https://www.youtube.com/watch?v=MHrGBby6Exw</t>
  </si>
  <si>
    <t>https://www.youtube.com/watch?v=WD-Gg52eQzc</t>
  </si>
  <si>
    <t>https://www.youtube.com/watch?v=JyXTFha9_BI</t>
  </si>
  <si>
    <t>https://www.youtube.com/watch?v=gndJZm7Q9yg</t>
  </si>
  <si>
    <t>https://www.youtube.com/watch?v=1aNVxy4WVHU</t>
  </si>
  <si>
    <t>https://www.youtube.com/watch?v=n8IP0T9A1LU</t>
  </si>
  <si>
    <t>https://www.youtube.com/watch?v=4GM6nLUUX-4</t>
  </si>
  <si>
    <t>https://www.youtube.com/watch?v=r6rkYMYv4jY</t>
  </si>
  <si>
    <t>https://www.youtube.com/watch?v=yvlVYux_sLY</t>
  </si>
  <si>
    <t>https://www.youtube.com/watch?v=IlO0Q_giCec</t>
  </si>
  <si>
    <t>https://www.youtube.com/watch?v=70zjUkpMkRQ</t>
  </si>
  <si>
    <t>https://www.youtube.com/watch?v=iVCb6mJdsZQ</t>
  </si>
  <si>
    <t>https://www.youtube.com/watch?v=BJ8E3uT07Ds</t>
  </si>
  <si>
    <t>https://www.youtube.com/watch?v=yiDuzdmJ_9A</t>
  </si>
  <si>
    <t>https://www.youtube.com/watch?v=DtW_nRH7N_I</t>
  </si>
  <si>
    <t>https://www.youtube.com/watch?v=GeynN4otjUc</t>
  </si>
  <si>
    <t>https://www.youtube.com/watch?v=VhIMBsBqlPQ</t>
  </si>
  <si>
    <t>https://www.youtube.com/watch?v=mpzpWEqmtEs</t>
  </si>
  <si>
    <t>https://www.youtube.com/watch?v=iZmwtiLrrog</t>
  </si>
  <si>
    <t>https://www.youtube.com/watch?v=-hMId6Q8Zyc</t>
  </si>
  <si>
    <t>https://www.youtube.com/watch?v=hj_M8k3tZ5g</t>
  </si>
  <si>
    <t>https://www.youtube.com/watch?v=WM6Bt0AtR4c</t>
  </si>
  <si>
    <t>https://www.youtube.com/watch?v=FG9PHgBnbWc</t>
  </si>
  <si>
    <t>https://www.youtube.com/watch?v=V9_0KO2sskI</t>
  </si>
  <si>
    <t>https://www.youtube.com/watch?v=oNwbupDPWs8</t>
  </si>
  <si>
    <t>https://www.youtube.com/watch?v=FRDHZKIGjnQ</t>
  </si>
  <si>
    <t>https://www.youtube.com/watch?v=kPYupTWwVKQ</t>
  </si>
  <si>
    <t>https://www.youtube.com/watch?v=YOZO91B8BJc</t>
  </si>
  <si>
    <t>https://www.youtube.com/watch?v=2mvROYZLFMU</t>
  </si>
  <si>
    <t>https://www.youtube.com/watch?v=P-QvdZSyi5o</t>
  </si>
  <si>
    <t>https://www.youtube.com/watch?v=-A4tUK8Dt2Y</t>
  </si>
  <si>
    <t>https://www.youtube.com/watch?v=i0aRLYSMl2I</t>
  </si>
  <si>
    <t>https://www.youtube.com/watch?v=ZXS9mBz7J00</t>
  </si>
  <si>
    <t>https://www.youtube.com/watch?v=r_LuzeYcvcg</t>
  </si>
  <si>
    <t>https://www.youtube.com/watch?v=kYNk56AFUX0</t>
  </si>
  <si>
    <t>https://www.youtube.com/watch?v=sf6UeSMS3qA</t>
  </si>
  <si>
    <t>https://www.youtube.com/watch?v=IIQPscUQDWY</t>
  </si>
  <si>
    <t>https://www.youtube.com/watch?v=6p5Il4geWaY</t>
  </si>
  <si>
    <t>https://www.youtube.com/watch?v=WI7uqbKg37Q</t>
  </si>
  <si>
    <t>https://www.youtube.com/watch?v=O_fxfsUwlJs</t>
  </si>
  <si>
    <t>https://www.youtube.com/watch?v=tYdDOZIpdzo</t>
  </si>
  <si>
    <t>https://www.youtube.com/watch?v=VlW1a90KuW4</t>
  </si>
  <si>
    <t>https://www.youtube.com/watch?v=Icunkw7AR1U</t>
  </si>
  <si>
    <t>https://www.youtube.com/watch?v=mwr3QBrv70Q</t>
  </si>
  <si>
    <t>https://www.youtube.com/watch?v=LrQ8S7WHSbE</t>
  </si>
  <si>
    <t>https://www.youtube.com/watch?v=mY9y54V-kCo</t>
  </si>
  <si>
    <t>https://www.youtube.com/watch?v=JDXwaaGJ8xk</t>
  </si>
  <si>
    <t>https://www.youtube.com/watch?v=4dJSp78cTu8</t>
  </si>
  <si>
    <t>https://www.youtube.com/watch?v=_oQ2ZZ9d9Q8</t>
  </si>
  <si>
    <t>https://www.youtube.com/watch?v=Lvh00Cyx_Qk</t>
  </si>
  <si>
    <t>https://www.youtube.com/watch?v=1Qo5ZKcbpgY</t>
  </si>
  <si>
    <t>https://www.youtube.com/watch?v=5PSBCCq9dKA</t>
  </si>
  <si>
    <t>https://www.youtube.com/watch?v=fGd6_i6qHW4</t>
  </si>
  <si>
    <t>https://www.youtube.com/watch?v=c9Hf0bElofM</t>
  </si>
  <si>
    <t>https://www.youtube.com/watch?v=M4PUGRGh_Ns</t>
  </si>
  <si>
    <t>https://www.youtube.com/watch?v=vBSBFNVuMyE</t>
  </si>
  <si>
    <t>https://www.youtube.com/watch?v=7RJgLItnOaU</t>
  </si>
  <si>
    <t>https://www.youtube.com/watch?v=CWPJG_LrYZs</t>
  </si>
  <si>
    <t>https://www.youtube.com/watch?v=nGXK28Ps5F4</t>
  </si>
  <si>
    <t>https://www.youtube.com/watch?v=VbEgKsXc_Gs</t>
  </si>
  <si>
    <t>https://www.youtube.com/watch?v=QIY75buhzR4</t>
  </si>
  <si>
    <t>https://www.youtube.com/watch?v=awrgrl08ttA</t>
  </si>
  <si>
    <t>https://www.youtube.com/watch?v=cM8AP-ipDiY</t>
  </si>
  <si>
    <t>https://www.youtube.com/watch?v=vOCKxXvj_6U</t>
  </si>
  <si>
    <t>https://www.youtube.com/watch?v=uEhaqQBIy8Y</t>
  </si>
  <si>
    <t>https://www.youtube.com/watch?v=AhEcxZHvDaI</t>
  </si>
  <si>
    <t>https://www.youtube.com/watch?v=lXUs2yS-qYQ</t>
  </si>
  <si>
    <t>https://www.youtube.com/watch?v=dgSmqYmvXbU</t>
  </si>
  <si>
    <t>https://www.youtube.com/watch?v=Nd_K83HwnYU</t>
  </si>
  <si>
    <t>https://www.youtube.com/watch?v=2sqzZ1x9rNs</t>
  </si>
  <si>
    <t>https://www.youtube.com/watch?v=yzTm3KyOUDU</t>
  </si>
  <si>
    <t>https://www.youtube.com/watch?v=9n5-l8gQiTs</t>
  </si>
  <si>
    <t>https://www.youtube.com/watch?v=BEmBnCIlqHA</t>
  </si>
  <si>
    <t>https://www.youtube.com/watch?v=2UDw_VKx3Lk</t>
  </si>
  <si>
    <t>https://www.youtube.com/watch?v=9G64AIG0Cio</t>
  </si>
  <si>
    <t>https://www.youtube.com/watch?v=tv3e_T1FCzM</t>
  </si>
  <si>
    <t>https://www.youtube.com/watch?v=BwsLqKAKNys</t>
  </si>
  <si>
    <t>https://www.youtube.com/watch?v=qoQYHL0RhWY</t>
  </si>
  <si>
    <t>https://www.youtube.com/watch?v=n5pXeMWdetY</t>
  </si>
  <si>
    <t>https://www.youtube.com/watch?v=HCLS1OI78BE</t>
  </si>
  <si>
    <t>https://www.youtube.com/watch?v=PSAwdItkWIQ</t>
  </si>
  <si>
    <t>https://www.youtube.com/watch?v=Btqb5h8A09s</t>
  </si>
  <si>
    <t>https://www.youtube.com/watch?v=APdA5xtdRMc</t>
  </si>
  <si>
    <t>https://www.youtube.com/watch?v=lx0WB1vcSCs</t>
  </si>
  <si>
    <t>https://www.youtube.com/watch?v=AOVv1eKgraE</t>
  </si>
  <si>
    <t>https://www.youtube.com/watch?v=IW-6vcd90xo</t>
  </si>
  <si>
    <t>https://www.youtube.com/watch?v=YC8J2sT6EgQ</t>
  </si>
  <si>
    <t>https://www.youtube.com/watch?v=_p0_44TfYoI</t>
  </si>
  <si>
    <t>https://www.youtube.com/watch?v=lRRdeEmFz3w</t>
  </si>
  <si>
    <t>https://www.youtube.com/watch?v=7VKpbKSjVPQ</t>
  </si>
  <si>
    <t>https://www.youtube.com/watch?v=q9KMC7wSBxU</t>
  </si>
  <si>
    <t>https://www.youtube.com/watch?v=_wGgq1vLHhA</t>
  </si>
  <si>
    <t>https://www.youtube.com/watch?v=nLNoQFd8Cw8</t>
  </si>
  <si>
    <t>https://www.youtube.com/watch?v=7R15XFH1Nkk</t>
  </si>
  <si>
    <t>https://www.youtube.com/watch?v=JlnBwA9nAuM</t>
  </si>
  <si>
    <t>https://www.youtube.com/watch?v=b65iYRLe6D4</t>
  </si>
  <si>
    <t>https://www.youtube.com/watch?v=94BPNssktQU</t>
  </si>
  <si>
    <t>https://www.youtube.com/watch?v=59FikyGAabE</t>
  </si>
  <si>
    <t>https://www.youtube.com/watch?v=SeNnV2ecVII</t>
  </si>
  <si>
    <t>https://www.youtube.com/watch?v=dhqzDc4_Fug</t>
  </si>
  <si>
    <t>https://www.youtube.com/watch?v=LellO-FRGLw</t>
  </si>
  <si>
    <t>https://www.youtube.com/watch?v=KY_fd6Nsb_k</t>
  </si>
  <si>
    <t>https://www.youtube.com/watch?v=rC0uXHO1pvs</t>
  </si>
  <si>
    <t>https://www.youtube.com/watch?v=RK8Cb8Ps5-8</t>
  </si>
  <si>
    <t>https://www.youtube.com/watch?v=b5Lm47UWxGA</t>
  </si>
  <si>
    <t>https://www.youtube.com/watch?v=pwtrsfVrhgo</t>
  </si>
  <si>
    <t>https://www.youtube.com/watch?v=Laygmv-6Yq4</t>
  </si>
  <si>
    <t>https://www.youtube.com/watch?v=8tYgZYavzrE</t>
  </si>
  <si>
    <t>https://www.youtube.com/watch?v=S-Xwml3s6I8</t>
  </si>
  <si>
    <t>https://www.youtube.com/watch?v=2sGiLM_B1HM</t>
  </si>
  <si>
    <t>https://www.youtube.com/watch?v=1cPToSUsaXo</t>
  </si>
  <si>
    <t>https://www.youtube.com/watch?v=jxs3VnH60Q0</t>
  </si>
  <si>
    <t>https://www.youtube.com/watch?v=9u9o0sS_Lcw</t>
  </si>
  <si>
    <t>https://www.youtube.com/watch?v=UX3ChIMPRe8</t>
  </si>
  <si>
    <t>https://www.youtube.com/watch?v=kjLM6O6qVrg</t>
  </si>
  <si>
    <t>https://www.youtube.com/watch?v=ULJWncakC04</t>
  </si>
  <si>
    <t>https://www.youtube.com/watch?v=viLFSe8BS74</t>
  </si>
  <si>
    <t>https://www.youtube.com/watch?v=UE3JAU45cqs</t>
  </si>
  <si>
    <t>https://www.youtube.com/watch?v=LxfOxqmZwfs</t>
  </si>
  <si>
    <t>https://www.youtube.com/watch?v=Slwbw-3QKNw</t>
  </si>
  <si>
    <t>https://www.youtube.com/watch?v=nE8bDuU2buY</t>
  </si>
  <si>
    <t>https://www.youtube.com/watch?v=odTp1BRQ2nA</t>
  </si>
  <si>
    <t>https://www.youtube.com/watch?v=kwQ6GIO4ntk</t>
  </si>
  <si>
    <t>https://www.youtube.com/watch?v=NkIO_A1POhg</t>
  </si>
  <si>
    <t>https://www.youtube.com/watch?v=aSVVgmmTMtI</t>
  </si>
  <si>
    <t>https://www.youtube.com/watch?v=xw5t7_8G_T0</t>
  </si>
  <si>
    <t>https://www.youtube.com/watch?v=phiM_7zcJ2Y</t>
  </si>
  <si>
    <t>https://www.youtube.com/watch?v=_5AImFddycI</t>
  </si>
  <si>
    <t>https://www.youtube.com/watch?v=c68FWGrmNMU</t>
  </si>
  <si>
    <t>https://www.youtube.com/watch?v=rCN8B_cxq8A</t>
  </si>
  <si>
    <t>https://www.youtube.com/watch?v=0YFWrathkZc</t>
  </si>
  <si>
    <t>https://www.youtube.com/watch?v=zObgx-WP3cM</t>
  </si>
  <si>
    <t>https://www.youtube.com/watch?v=ieDHJD7JkT4</t>
  </si>
  <si>
    <t>https://www.youtube.com/watch?v=B-3m9h8tOE0</t>
  </si>
  <si>
    <t>https://www.youtube.com/watch?v=Ee0hXV7HhjI</t>
  </si>
  <si>
    <t>https://www.youtube.com/watch?v=HLcnZPVydj0</t>
  </si>
  <si>
    <t>https://www.youtube.com/watch?v=ReIvZceL38k</t>
  </si>
  <si>
    <t>https://www.youtube.com/watch?v=UxKL5bnNtyg</t>
  </si>
  <si>
    <t>https://www.youtube.com/watch?v=_ww3Y0NSm9I</t>
  </si>
  <si>
    <t>https://www.youtube.com/watch?v=MLiNS7VmbtA</t>
  </si>
  <si>
    <t>https://www.youtube.com/watch?v=hArpImY9dJg</t>
  </si>
  <si>
    <t>https://www.youtube.com/watch?v=Vily04wu1rI</t>
  </si>
  <si>
    <t>https://www.youtube.com/watch?v=38Se4OXl4f8</t>
  </si>
  <si>
    <t>https://www.youtube.com/watch?v=oNHr90inehA</t>
  </si>
  <si>
    <t>https://www.youtube.com/watch?v=DnPRp_AtcSo</t>
  </si>
  <si>
    <t>https://www.youtube.com/watch?v=LF_wie7xRD4</t>
  </si>
  <si>
    <t>https://www.youtube.com/watch?v=kwkv20iYiHI</t>
  </si>
  <si>
    <t>https://www.youtube.com/watch?v=RwrzVLPCvHA</t>
  </si>
  <si>
    <t>https://www.youtube.com/watch?v=0nEh7iV--EI</t>
  </si>
  <si>
    <t>https://www.youtube.com/watch?v=Xa1hGw0EbKY</t>
  </si>
  <si>
    <t>https://www.youtube.com/watch?v=64hdzKCKFSw</t>
  </si>
  <si>
    <t>https://www.youtube.com/watch?v=fGliBjxyDkI</t>
  </si>
  <si>
    <t>https://www.youtube.com/watch?v=Pzb3Fd99LT0</t>
  </si>
  <si>
    <t>https://www.youtube.com/watch?v=jes-oFXv24Q</t>
  </si>
  <si>
    <t>https://www.youtube.com/watch?v=Pm1UKnxbgc0</t>
  </si>
  <si>
    <t>https://www.youtube.com/watch?v=8EYTyCWXp28</t>
  </si>
  <si>
    <t>https://www.youtube.com/watch?v=en_B57jalnU</t>
  </si>
  <si>
    <t>https://www.youtube.com/watch?v=sDnxUdApviY</t>
  </si>
  <si>
    <t>https://www.youtube.com/watch?v=esanhSldp9g</t>
  </si>
  <si>
    <t>https://www.youtube.com/watch?v=cV1S_hmW6CY</t>
  </si>
  <si>
    <t>https://www.youtube.com/watch?v=G2XAskgub4Y</t>
  </si>
  <si>
    <t>https://www.youtube.com/watch?v=R_gGh5_1fCM</t>
  </si>
  <si>
    <t>https://www.youtube.com/watch?v=u_dhT_rVsh4</t>
  </si>
  <si>
    <t>https://www.youtube.com/watch?v=86dQehteAdY</t>
  </si>
  <si>
    <t>https://www.youtube.com/watch?v=tj6V_enmEgQ</t>
  </si>
  <si>
    <t>https://www.youtube.com/watch?v=A-_mpZcw6jI</t>
  </si>
  <si>
    <t>https://www.youtube.com/watch?v=ZpfrLYothW4</t>
  </si>
  <si>
    <t>https://www.youtube.com/watch?v=gOM-IUsQDBY</t>
  </si>
  <si>
    <t>https://www.youtube.com/watch?v=vrewQLFVwlo</t>
  </si>
  <si>
    <t>https://www.youtube.com/watch?v=WJDqqolqaRI</t>
  </si>
  <si>
    <t>https://www.youtube.com/watch?v=d32XXSBgh_Y</t>
  </si>
  <si>
    <t>https://www.youtube.com/watch?v=CE5oJW434UQ</t>
  </si>
  <si>
    <t>https://www.youtube.com/watch?v=RoZgiaETGp8</t>
  </si>
  <si>
    <t>https://www.youtube.com/watch?v=EgZ_zmyLwS0</t>
  </si>
  <si>
    <t>https://www.youtube.com/watch?v=9BnFcphF-70</t>
  </si>
  <si>
    <t>https://www.youtube.com/watch?v=EEvz9Dnq9A0</t>
  </si>
  <si>
    <t>https://www.youtube.com/watch?v=1ovcaAuahHk</t>
  </si>
  <si>
    <t>https://www.youtube.com/watch?v=q2sYLrHMzws</t>
  </si>
  <si>
    <t>https://www.youtube.com/watch?v=KOQNODHqgms</t>
  </si>
  <si>
    <t>https://www.youtube.com/watch?v=_31QTLV_uRo</t>
  </si>
  <si>
    <t>https://www.youtube.com/watch?v=cGwEHP-Cub0</t>
  </si>
  <si>
    <t>https://www.youtube.com/watch?v=6zyXzPDnQuI</t>
  </si>
  <si>
    <t>https://www.youtube.com/watch?v=UaiI9z2NMn8</t>
  </si>
  <si>
    <t>https://www.youtube.com/watch?v=iOijLfrvrtY</t>
  </si>
  <si>
    <t>https://www.youtube.com/watch?v=SzwOOn4SJ98</t>
  </si>
  <si>
    <t>https://www.youtube.com/watch?v=aV9_WMzie4E</t>
  </si>
  <si>
    <t>https://www.youtube.com/watch?v=hYpBrd0Xk58</t>
  </si>
  <si>
    <t>https://www.youtube.com/watch?v=tZtftBeaJ7E</t>
  </si>
  <si>
    <t>https://www.youtube.com/watch?v=twjM66y52EA</t>
  </si>
  <si>
    <t>https://www.youtube.com/watch?v=VZ_v0KaaxCo</t>
  </si>
  <si>
    <t>https://www.youtube.com/watch?v=Ed9E64UpydI</t>
  </si>
  <si>
    <t>https://www.youtube.com/watch?v=aeTLcSZ1oB8</t>
  </si>
  <si>
    <t>https://www.youtube.com/watch?v=WXJbxBZ5To4</t>
  </si>
  <si>
    <t>https://www.youtube.com/watch?v=uchunIW2_-M</t>
  </si>
  <si>
    <t>https://www.youtube.com/watch?v=AiyZK0Rzprc</t>
  </si>
  <si>
    <t>https://www.youtube.com/watch?v=kZ32C9lqHRI</t>
  </si>
  <si>
    <t>https://www.youtube.com/watch?v=PYV5uD2sXeU</t>
  </si>
  <si>
    <t>https://www.youtube.com/watch?v=O64UtxtJVB8</t>
  </si>
  <si>
    <t>https://www.youtube.com/watch?v=Z6lDIdeBYs8</t>
  </si>
  <si>
    <t>https://www.youtube.com/watch?v=Fxg5GspQ5hg</t>
  </si>
  <si>
    <t>https://www.youtube.com/watch?v=ABgIIFyWZjs</t>
  </si>
  <si>
    <t>https://www.youtube.com/watch?v=rn2Vy9Fp8Vk</t>
  </si>
  <si>
    <t>https://www.youtube.com/watch?v=LAYocIV7yP4</t>
  </si>
  <si>
    <t>https://www.youtube.com/watch?v=HNcQX9GmvCs</t>
  </si>
  <si>
    <t>https://www.youtube.com/watch?v=8Ej1w6eghhk</t>
  </si>
  <si>
    <t>https://www.youtube.com/watch?v=g_Yh2AmZFUQ</t>
  </si>
  <si>
    <t>https://www.youtube.com/watch?v=BvZob09tywc</t>
  </si>
  <si>
    <t>https://www.youtube.com/watch?v=UKjg_QKgurI</t>
  </si>
  <si>
    <t>https://www.youtube.com/watch?v=8tX-sFxKA-k</t>
  </si>
  <si>
    <t>https://www.youtube.com/watch?v=0BWbcESy_bk</t>
  </si>
  <si>
    <t>https://www.youtube.com/watch?v=SJBjou7sxyM</t>
  </si>
  <si>
    <t>https://www.youtube.com/watch?v=NdEDTneCa40</t>
  </si>
  <si>
    <t>https://www.youtube.com/watch?v=4itKoguLp3c</t>
  </si>
  <si>
    <t>https://www.youtube.com/watch?v=cwu1i8fr_H8</t>
  </si>
  <si>
    <t>https://www.youtube.com/watch?v=HvKkuze29Lg</t>
  </si>
  <si>
    <t>https://www.youtube.com/watch?v=sSUks4MbUDg</t>
  </si>
  <si>
    <t>https://www.youtube.com/watch?v=TTaaezxdgQ4</t>
  </si>
  <si>
    <t>https://www.youtube.com/watch?v=-Jicr1dNB_Q</t>
  </si>
  <si>
    <t>https://www.youtube.com/watch?v=bGHUtpkxkeA</t>
  </si>
  <si>
    <t>https://www.youtube.com/watch?v=AveRftYl20A</t>
  </si>
  <si>
    <t>https://www.youtube.com/watch?v=dNbr99oiO88</t>
  </si>
  <si>
    <t>https://www.youtube.com/watch?v=NxCR6pPv1sA</t>
  </si>
  <si>
    <t>https://www.youtube.com/watch?v=2JkgrIWCbs0</t>
  </si>
  <si>
    <t>https://www.youtube.com/watch?v=E5knsgoiIXk</t>
  </si>
  <si>
    <t>https://www.youtube.com/watch?v=pMEaRJrkads</t>
  </si>
  <si>
    <t>https://www.youtube.com/watch?v=78P-q4d1e5Q</t>
  </si>
  <si>
    <t>https://www.youtube.com/watch?v=K9Fxu9Xavpo</t>
  </si>
  <si>
    <t>https://www.youtube.com/watch?v=bwWru2QOAwo</t>
  </si>
  <si>
    <t>https://www.youtube.com/watch?v=ziPVzeW8aQw</t>
  </si>
  <si>
    <t>https://www.youtube.com/watch?v=OxPPdI9AqX4</t>
  </si>
  <si>
    <t>https://www.youtube.com/watch?v=MT9Nct3qw04</t>
  </si>
  <si>
    <t>https://www.youtube.com/watch?v=9PpRd0faJ3Y</t>
  </si>
  <si>
    <t>https://www.youtube.com/watch?v=t5Rlbjkoams</t>
  </si>
  <si>
    <t>https://www.youtube.com/watch?v=RVsbqSLtV5A</t>
  </si>
  <si>
    <t>https://www.youtube.com/watch?v=4ZUDiGoFieo</t>
  </si>
  <si>
    <t>https://www.youtube.com/watch?v=E9ipxZFMc-U</t>
  </si>
  <si>
    <t>https://www.youtube.com/watch?v=p4pZeLpLqlk</t>
  </si>
  <si>
    <t>https://www.youtube.com/watch?v=u1v1DmldTmw</t>
  </si>
  <si>
    <t>https://www.youtube.com/watch?v=riT26QUroZQ</t>
  </si>
  <si>
    <t>https://www.youtube.com/watch?v=yV9Hynuymm8</t>
  </si>
  <si>
    <t>https://www.youtube.com/watch?v=3wMqaGxaS3A</t>
  </si>
  <si>
    <t>https://www.youtube.com/watch?v=gjFb7T3Snew</t>
  </si>
  <si>
    <t>https://www.youtube.com/watch?v=CjDFKaVegPg</t>
  </si>
  <si>
    <t>https://www.youtube.com/watch?v=HBTirtk04RI</t>
  </si>
  <si>
    <t>https://www.youtube.com/watch?v=nF8HInnK96A</t>
  </si>
  <si>
    <t>https://www.youtube.com/watch?v=f8rLBAZLEVU</t>
  </si>
  <si>
    <t>https://www.youtube.com/watch?v=rUrXpH-Hgzk</t>
  </si>
  <si>
    <t>https://www.youtube.com/watch?v=iEPSzW9F9R0</t>
  </si>
  <si>
    <t>https://www.youtube.com/watch?v=Ddh9HJoO6vs</t>
  </si>
  <si>
    <t>https://www.youtube.com/watch?v=6IyCAxDtwmk</t>
  </si>
  <si>
    <t>https://www.youtube.com/watch?v=kZSM0wxYve0</t>
  </si>
  <si>
    <t>https://www.youtube.com/watch?v=BrHRpQmBfEs</t>
  </si>
  <si>
    <t>https://www.youtube.com/watch?v=ol8YEZ_fqYM</t>
  </si>
  <si>
    <t>https://www.youtube.com/watch?v=xhRBxAg7EvA</t>
  </si>
  <si>
    <t>https://www.youtube.com/watch?v=xFpWaOuKbGA</t>
  </si>
  <si>
    <t>https://www.youtube.com/watch?v=B5MWwY1j_UU</t>
  </si>
  <si>
    <t>https://www.youtube.com/watch?v=UsIYtefh5WA</t>
  </si>
  <si>
    <t>https://www.youtube.com/watch?v=4q8x74QO-NE</t>
  </si>
  <si>
    <t>https://www.youtube.com/watch?v=NcdYnq9OW3Y</t>
  </si>
  <si>
    <t>https://www.youtube.com/watch?v=eAsgtzDHVX0</t>
  </si>
  <si>
    <t>https://www.youtube.com/watch?v=ePWuLavtbMY</t>
  </si>
  <si>
    <t>https://www.youtube.com/watch?v=qvBK52FRXl0</t>
  </si>
  <si>
    <t>https://www.youtube.com/watch?v=VgA_2jq7iJ4</t>
  </si>
  <si>
    <t>https://www.youtube.com/watch?v=DPrFSvz-ubA</t>
  </si>
  <si>
    <t>https://www.youtube.com/watch?v=WPogXsJ5YAQ</t>
  </si>
  <si>
    <t>https://www.youtube.com/watch?v=1Zwc2U-Iwq8</t>
  </si>
  <si>
    <t>https://www.youtube.com/watch?v=LQaBZTDmTlM</t>
  </si>
  <si>
    <t>https://www.youtube.com/watch?v=mzwBR18TEdo</t>
  </si>
  <si>
    <t>https://www.youtube.com/watch?v=NMoDcs-esB4</t>
  </si>
  <si>
    <t>https://www.youtube.com/watch?v=Nxi92hlFFKM</t>
  </si>
  <si>
    <t>https://www.youtube.com/watch?v=caQPlLnCz-k</t>
  </si>
  <si>
    <t>https://www.youtube.com/watch?v=_zlNr05jm28</t>
  </si>
  <si>
    <t>https://www.youtube.com/watch?v=BPLRBwrmyeA</t>
  </si>
  <si>
    <t>https://www.youtube.com/watch?v=AuB2nTKHx3A</t>
  </si>
  <si>
    <t>https://www.youtube.com/watch?v=3IvNnl07bSA</t>
  </si>
  <si>
    <t>https://www.youtube.com/watch?v=HYxKx9-YjS4</t>
  </si>
  <si>
    <t>https://www.youtube.com/watch?v=ZzqC5KlD73U</t>
  </si>
  <si>
    <t>https://www.youtube.com/watch?v=uNme3Je96ZM</t>
  </si>
  <si>
    <t>https://www.youtube.com/watch?v=hIAzmO7NgTc</t>
  </si>
  <si>
    <t>https://www.youtube.com/watch?v=fr3nS5AMLKI</t>
  </si>
  <si>
    <t>https://www.youtube.com/watch?v=rSccT2xpmGU</t>
  </si>
  <si>
    <t>https://www.youtube.com/watch?v=8TCQ1L_EgTg</t>
  </si>
  <si>
    <t>https://www.youtube.com/watch?v=ytvpJLOZRqA</t>
  </si>
  <si>
    <t>https://www.youtube.com/watch?v=CLJbbZKL0WM</t>
  </si>
  <si>
    <t>https://www.youtube.com/watch?v=I9KmPxeYUzA</t>
  </si>
  <si>
    <t>https://www.youtube.com/watch?v=ddjs6I8n3LQ</t>
  </si>
  <si>
    <t>https://www.youtube.com/watch?v=UKZlWwPL0lU</t>
  </si>
  <si>
    <t>https://www.youtube.com/watch?v=x3hpBN9aadY</t>
  </si>
  <si>
    <t>https://www.youtube.com/watch?v=AijNfbYVr90</t>
  </si>
  <si>
    <t>https://www.youtube.com/watch?v=7SIUf9nvDYA</t>
  </si>
  <si>
    <t>https://www.youtube.com/watch?v=iVIVKbrvl2U</t>
  </si>
  <si>
    <t>https://www.youtube.com/watch?v=pY7fQdhBt-Q</t>
  </si>
  <si>
    <t>https://www.youtube.com/watch?v=SatDfrdKQAY</t>
  </si>
  <si>
    <t>https://www.youtube.com/watch?v=_ZTP3e6IGe4</t>
  </si>
  <si>
    <t>https://www.youtube.com/watch?v=IHixpLbgMYc</t>
  </si>
  <si>
    <t>https://www.youtube.com/watch?v=fzpW2iomWBo</t>
  </si>
  <si>
    <t>https://www.youtube.com/watch?v=FeFv6yWXGT4</t>
  </si>
  <si>
    <t>https://www.youtube.com/watch?v=hIXfaojfjZA</t>
  </si>
  <si>
    <t>https://www.youtube.com/watch?v=-LLzncCIizw</t>
  </si>
  <si>
    <t>https://www.youtube.com/watch?v=dsQRPD4A6sc</t>
  </si>
  <si>
    <t>https://www.youtube.com/watch?v=E7wfDgFTRbs</t>
  </si>
  <si>
    <t>https://www.youtube.com/watch?v=a7yWzh9j3Uw</t>
  </si>
  <si>
    <t>https://www.youtube.com/watch?v=-14Ad_IJlBU</t>
  </si>
  <si>
    <t>https://www.youtube.com/watch?v=a4omHQgjVJs</t>
  </si>
  <si>
    <t>https://www.youtube.com/watch?v=z8X52y2rNek</t>
  </si>
  <si>
    <t>https://www.youtube.com/watch?v=9ugHdPeP4lM</t>
  </si>
  <si>
    <t>https://www.youtube.com/watch?v=u1Xc0wFObto</t>
  </si>
  <si>
    <t>https://www.youtube.com/watch?v=YKI0WXel8XY</t>
  </si>
  <si>
    <t>https://www.youtube.com/watch?v=MDtQVxIv3yI</t>
  </si>
  <si>
    <t>https://www.youtube.com/watch?v=_mO6C2lBBBs</t>
  </si>
  <si>
    <t>https://www.youtube.com/watch?v=HNBd8Q4uEyQ</t>
  </si>
  <si>
    <t>https://www.youtube.com/watch?v=XxKyuHZKuU4</t>
  </si>
  <si>
    <t>https://www.youtube.com/watch?v=3nx59LOX3yM</t>
  </si>
  <si>
    <t>https://www.youtube.com/watch?v=_ofxxKjS8Ag</t>
  </si>
  <si>
    <t>https://www.youtube.com/watch?v=aYKpua1lkXM</t>
  </si>
  <si>
    <t>https://www.youtube.com/watch?v=WudrgONa1mw</t>
  </si>
  <si>
    <t>https://www.youtube.com/watch?v=dVZtYbZs-c0</t>
  </si>
  <si>
    <t>https://www.youtube.com/watch?v=pDE3uNsSMSQ</t>
  </si>
  <si>
    <t>https://www.youtube.com/watch?v=-GZn2BegLpA</t>
  </si>
  <si>
    <t>https://www.youtube.com/watch?v=KZan5h3wmfg</t>
  </si>
  <si>
    <t>https://www.youtube.com/watch?v=qZCsJoOua5M</t>
  </si>
  <si>
    <t>https://www.youtube.com/watch?v=mp3ixsGHjRE</t>
  </si>
  <si>
    <t>https://www.youtube.com/watch?v=_SjTJhN_Rfc</t>
  </si>
  <si>
    <t>https://www.youtube.com/watch?v=KAIJqPl6Ycc</t>
  </si>
  <si>
    <t>https://www.youtube.com/watch?v=3iM7Vb2Ii6Q</t>
  </si>
  <si>
    <t>https://www.youtube.com/watch?v=bK_f2q_jrvg</t>
  </si>
  <si>
    <t>https://www.youtube.com/watch?v=DGxIV-FrIQk</t>
  </si>
  <si>
    <t>https://www.youtube.com/watch?v=thM6S4aJ68E</t>
  </si>
  <si>
    <t>https://www.youtube.com/watch?v=-FC2r12MAco</t>
  </si>
  <si>
    <t>https://www.youtube.com/watch?v=G6mBZ361KyU</t>
  </si>
  <si>
    <t>https://www.youtube.com/watch?v=pvAwraIk5K8</t>
  </si>
  <si>
    <t>https://www.youtube.com/watch?v=DtdDsGFyaV0</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</si>
  <si>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</si>
  <si>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</si>
  <si>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</si>
  <si>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</si>
  <si>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</si>
  <si>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</si>
  <si>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</si>
  <si>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</si>
  <si>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</si>
  <si>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</si>
  <si>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</si>
  <si>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</si>
  <si>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</si>
  <si>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</si>
  <si>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</si>
  <si>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</si>
  <si>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</si>
  <si>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</si>
  <si>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</si>
  <si>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</si>
  <si>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(Add your own word list)</t>
  </si>
  <si>
    <t>Non-categorized Words</t>
  </si>
  <si>
    <t>Total Words</t>
  </si>
  <si>
    <t>그나마</t>
  </si>
  <si>
    <t>깨끗한</t>
  </si>
  <si>
    <t>정치인을</t>
  </si>
  <si>
    <t>더</t>
  </si>
  <si>
    <t>계속</t>
  </si>
  <si>
    <t>부정합니다</t>
  </si>
  <si>
    <t>ㅋ</t>
  </si>
  <si>
    <t>아자</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</si>
  <si>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</si>
  <si>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</si>
  <si>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</si>
  <si>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</si>
  <si>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</si>
  <si>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</si>
  <si>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</si>
  <si>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</si>
  <si>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</si>
  <si>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</si>
  <si>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</si>
  <si>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</si>
  <si>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</si>
  <si>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</si>
  <si>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</si>
  <si>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</si>
  <si>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</si>
  <si>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</si>
  <si>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</si>
  <si>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</si>
  <si>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</si>
  <si>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</si>
  <si>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</si>
  <si>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</si>
  <si>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</si>
  <si>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</si>
  <si>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</si>
  <si>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</si>
  <si>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</si>
  <si>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</si>
  <si>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</si>
  <si>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</si>
  <si>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</si>
  <si>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</si>
  <si>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</si>
  <si>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</si>
  <si>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</si>
  <si>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</si>
  <si>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</si>
  <si>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</si>
  <si>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</si>
  <si>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</si>
  <si>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</si>
  <si>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</si>
  <si>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</si>
  <si>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1.0.1.430</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</si>
  <si>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</si>
  <si>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</si>
  <si>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</si>
  <si>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</si>
  <si>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</si>
  <si>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</si>
  <si>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</si>
  <si>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</si>
  <si>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</si>
  <si>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</si>
  <si>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</si>
  <si>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</si>
  <si>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URLs In Both Video Comments in Entire Graph</t>
  </si>
  <si>
    <t>Entire Graph Count</t>
  </si>
  <si>
    <t>Top URLs In Both Video Comments in G1</t>
  </si>
  <si>
    <t>Top URLs In Both Video Comments in G2</t>
  </si>
  <si>
    <t>G1 Count</t>
  </si>
  <si>
    <t>Top URLs In Both Video Comments in G3</t>
  </si>
  <si>
    <t>G2 Count</t>
  </si>
  <si>
    <t>Top URLs In Both Video Comments in G4</t>
  </si>
  <si>
    <t>G3 Count</t>
  </si>
  <si>
    <t>Top URLs In Both Video Comments in G5</t>
  </si>
  <si>
    <t>G4 Count</t>
  </si>
  <si>
    <t>Top URLs In Both Video Comments in G6</t>
  </si>
  <si>
    <t>G5 Count</t>
  </si>
  <si>
    <t>G6 Count</t>
  </si>
  <si>
    <t>Top URLs In Both Video Comments</t>
  </si>
  <si>
    <t>Top Domains In Both Video Comments in Entire Graph</t>
  </si>
  <si>
    <t>Top Domains In Both Video Comments in G1</t>
  </si>
  <si>
    <t>Top Domains In Both Video Comments in G2</t>
  </si>
  <si>
    <t>Top Domains In Both Video Comments in G3</t>
  </si>
  <si>
    <t>Top Domains In Both Video Comments in G4</t>
  </si>
  <si>
    <t>Top Domains In Both Video Comments in G5</t>
  </si>
  <si>
    <t>Top Domains In Both Video Comments in G6</t>
  </si>
  <si>
    <t>Top Domains In Both Video Comments</t>
  </si>
  <si>
    <t>Top Hashtags In Both Video Comments in Entire Graph</t>
  </si>
  <si>
    <t>Top Hashtags In Both Video Comments in G1</t>
  </si>
  <si>
    <t>Top Hashtags In Both Video Comments in G2</t>
  </si>
  <si>
    <t>Top Hashtags In Both Video Comments in G3</t>
  </si>
  <si>
    <t>Top Hashtags In Both Video Comments in G4</t>
  </si>
  <si>
    <t>Top Hashtags In Both Video Comments in G5</t>
  </si>
  <si>
    <t>Top Hashtags In Both Video Comments in G6</t>
  </si>
  <si>
    <t>Top Hashtags In Both Video Comments</t>
  </si>
  <si>
    <t>Top Words in Video1 Comment in Entire Graph</t>
  </si>
  <si>
    <t>Top Words in Video1 Comment in G1</t>
  </si>
  <si>
    <t>Top Words in Video1 Comment in G2</t>
  </si>
  <si>
    <t>Top Words in Video1 Comment in G3</t>
  </si>
  <si>
    <t>Top Words in Video1 Comment in G4</t>
  </si>
  <si>
    <t>Top Words in Video1 Comment in G5</t>
  </si>
  <si>
    <t>Top Words in Video1 Comment in G6</t>
  </si>
  <si>
    <t>Top Words in Video1 Comment</t>
  </si>
  <si>
    <t/>
  </si>
  <si>
    <t>Top Word Pairs in Video1 Comment in Entire Graph</t>
  </si>
  <si>
    <t>Top Word Pairs in Video1 Comment in G1</t>
  </si>
  <si>
    <t>Top Word Pairs in Video1 Comment in G2</t>
  </si>
  <si>
    <t>Top Word Pairs in Video1 Comment in G3</t>
  </si>
  <si>
    <t>Top Word Pairs in Video1 Comment in G4</t>
  </si>
  <si>
    <t>Top Word Pairs in Video1 Comment in G5</t>
  </si>
  <si>
    <t>Top Word Pairs in Video1 Comment in G6</t>
  </si>
  <si>
    <t>Top Word Pairs in Video1 Comment</t>
  </si>
  <si>
    <t>URLs In Both Video Comments by Count</t>
  </si>
  <si>
    <t>URLs In Both Video Comments by Salience</t>
  </si>
  <si>
    <t>Domains In Both Video Comments by Count</t>
  </si>
  <si>
    <t>Domains In Both Video Comments by Salience</t>
  </si>
  <si>
    <t>Hashtags In Both Video Comments by Count</t>
  </si>
  <si>
    <t>Hashtags In Both Video Comments by Salience</t>
  </si>
  <si>
    <t>Top Words in Video1 Comment by Count</t>
  </si>
  <si>
    <t>아자 신임 아나운서</t>
  </si>
  <si>
    <t>맞아요 아르헨티나도 딱히 투표하기 힘든 상황은 아닌듯 못하게 됐어요 ㅠㅠ</t>
  </si>
  <si>
    <t>Top Words in Video1 Comment by Salience</t>
  </si>
  <si>
    <t>ㅋ 헤롱 헤롱의 대명사 재원이 내고향 청송 국회의원 토착왜구 집단들</t>
  </si>
  <si>
    <t>Top Word Pairs in Video1 Comment by Count</t>
  </si>
  <si>
    <t>신임,아나운서  아나운서,아자  아자,아자</t>
  </si>
  <si>
    <t>18세가,지난진  지난진,꽤  꽤,됐지만  됐지만,만18세가  만18세가,되면  되면,의무는  의무는,지게  지게,되는데  되는데,권리는  권리는,없다고</t>
  </si>
  <si>
    <t>맞아요,아르헨티나도  아르헨티나도,딱히  딱히,투표하기  투표하기,힘든  힘든,상황은  상황은,아닌듯  아닌듯,못하게  못하게,됐어요  됐어요,ㅠㅠ</t>
  </si>
  <si>
    <t>Top Word Pairs in Video1 Comment by Salience</t>
  </si>
  <si>
    <t>128, 128, 128</t>
  </si>
  <si>
    <t>193, 62, 62</t>
  </si>
  <si>
    <t>Red</t>
  </si>
  <si>
    <t>G4: 2020미래통합당과황교안종로총선승리</t>
  </si>
  <si>
    <t>G6: 아자</t>
  </si>
  <si>
    <t>Edge Weight▓1▓3▓0▓True▓Gray▓Red▓▓Edge Weight▓2▓2▓0▓1▓5▓False▓Edge Weight▓1▓3▓0▓32▓6▓False▓▓0▓0▓0▓True▓Black▓Black▓▓Views▓0▓18542922▓0▓162▓1000▓False▓▓0▓0▓0▓0▓0▓False▓▓0▓0▓0▓0▓0▓False▓▓0▓0▓0▓0▓0▓False</t>
  </si>
  <si>
    <t>GraphSource░YouTubeVideo▓GraphTerm░한표를▓ImportDescription░The graph represents the network of YouTube videos whose title, keywords, description, categories, or author's username contain "한표를".  The network was obtained from YouTube on Tuesday, 14 April 2020 at 14:19 UTC.
The network was limited to 1000 videos.
There is an edge for each pair of videos commented on by the same user.▓ImportSuggestedTitle░YouTube Video 한표를▓ImportSuggestedFileNameNoExtension░2020-04-14 14-17-43 NodeXL YouTube Video 한표를▓GroupingDescription░The graph's vertices were grouped by cluster using the Clauset-Newman-Moore cluster algorithm.▓LayoutAlgorithm░The graph was laid out using the Harel-Koren Fast Multiscale layout algorithm.▓GraphDirectedness░The graph is undirected.</t>
  </si>
  <si>
    <t>YouTubeVideo</t>
  </si>
  <si>
    <t>한표를</t>
  </si>
  <si>
    <t>The graph represents the network of YouTube videos whose title, keywords, description, categories, or author's username contain "한표를".  The network was obtained from YouTube on Tuesday, 14 April 2020 at 14:19 UTC.
The network was limited to 1000 videos.
There is an edge for each pair of videos commented on by the same user.</t>
  </si>
  <si>
    <t>The graph was laid out using the Harel-Koren Fast Multiscale layout algorithm.</t>
  </si>
  <si>
    <t>The graph's vertices were grouped by cluster using the Clauset-Newman-Moore cluster algorithm.</t>
  </si>
  <si>
    <t>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&lt;value&gt;CalculateSentiment░True▓TextColumnIsOnEdgeWorksheet░True▓TextColumnName░Video1 Comment▓CountByGroup░True▓SkipSingleTerms░True▓WordsToSkip░#39 0 1 2 3 4 5 6 7 8 9 a á à â å ä ã amp b br c cc com d ð ðÿ ðÿš e é è f g h href html http https i ï j k l m n ñ  o ó ò ö p q r re rt s ß t u ú ù ü url v via w www x y z 가 가까스로 가령 각 각각 각자 각종 갖고말하자면 같다 같이 개의치않고 거니와 거바 거의 것 것과 같이 것들 게다가 게우다 겨우 견지에서 결과에 이르다 결국 결론을 낼 수 있다 겸사겸사 고려하면 고로 곧 공동으로 과 과연 관계가 있다 관계없이 관련이 있다 관하여 관한 관해서는 구 구체적으로 구토하다 그 그들 그때 그래 그래도 그래서 그러나 그러니 그러니까 그러면 그러므로 그러한즉 그런 까닭에 그런데 그런즉 그럼 그럼에도 불구하고 그렇게 함으로써 그렇지 그렇지 않다면 그렇지 않으면 그렇지만 그렇지않으면 그리고 그리하여 그만이다 그에 따르는 그위에 그저 그중에서 그치지 않다 근거로 근거하여 기대여 기점으로 기준으로 기타 까닭으로 까악 까지 까지 미치다 까지도 꽈당 끙끙 끼익 나 나머지는 남들 남짓 너 너희 너희들 네 넷 년 논하지 않다 놀라다 누가 알겠는가 누구 다른 다른 방면으로 다만 다섯 다소 다수 다시 말하자면 다시말하면 다음 다음에 다음으로 단지 답다 당신 당장 대로 하다 대하면 대하여 대해 말하자면 대해서 댕그 더구나 더군다나 더라도 더불어 더욱더 더욱이는 도달하다 도착하다 동시에 동안 된바에야 된이상 두번째로 둘 둥둥 뒤따라 뒤이어 든간에 들 등 등등 딩동 따라 따라서 따위 따지지 않다 딱 때 때가 되어 때문에 또 또한 뚝뚝 라 해도 령 로 로 인하여 로부터 로써 륙 를 마음대로 마저 마저도 마치 막론하고 만 못하다 만약 만약에 만은 아니다 만이 아니다 만일 만큼 말하자면 말할것도 없고 매 매번 메쓰겁다 몇 모 모두 무렵 무릎쓰고 무슨 무엇 무엇때문에 물론 및 바꾸어말하면 바꾸어말하자면 바꾸어서 말하면 바꾸어서 한다면 바꿔 말하면 바로 바와같이 밖에 안된다 반대로 반대로 말하자면 반드시 버금 보는데서 보다더 보드득 본대로 봐 봐라 부류의 사람들 부터 불구하고 불문하고 붕붕 비걱거리다 비교적 비길수 없다 비로소 비록 비슷하다 비추어 보아 비하면 뿐만 아니라 뿐만아니라 뿐이다 삐걱 삐걱거리다 사 삼 상대적으로 말하자면 생각한대로 설령 설마 설사 셋 소생 소인 솨 쉿 습니까 습니다 시각 시간 시작하여 시초에 시키다 실로 심지어 아 아니 아니나다를가 아니라면 아니면 아니었다면 아래윗 아무거나 아무도 아야 아울러 아이 아이고 아이구 아이야 아이쿠 아하 아홉 안 그러면 않기 위하여 않기 위해서 알 수 있다 알았어 앗 앞에서 앞의것 야 약간 양자 어 어기여차 어느 어느 년도 어느것 어느곳 어느때 어느쪽 어느해 어디 어때 어떠한 어떤 어떤것 어떤것들 어떻게 어떻해 어이 어째서 어쨋든 어쩔수 없다 어찌 어찌됏든 어찌됏어 어찌하든지 어찌하여 언제 언젠가 얼마 얼마 안 되는 것 얼마간 얼마나 얼마든지 얼마만큼 얼마큼 엉엉 에 에 가서 에 달려 있다 에 대해 에 있다 에 한하다 에게 에서 여 여기 여덟 여러분 여보시오 여부 여섯 여전히 여차 연관되다 연이서 영 영차 옆사람 예 예를 들면 예를 들자면 예컨대 예하면 오 오로지 오르다 오자마자 오직 오호 오히려 와 와 같은 사람들 와르르 와아 왜 왜냐하면 외에도 요만큼 요만한 것 요만한걸 요컨대 우르르 우리 우리들 우선 우에 종합한것과같이 운운 월 위에서 서술한바와같이 위하여 위해서 윙윙 육 으로 으로 인하여 으로서 으로써 을 응 응당 의 의거하여 의지하여 의해 의해되다 의해서 이 이 되다 이 때문에 이 밖에 이 외에 이 정도의 이것 이곳 이때 이라면 이래 이러이러하다 이러한 이런 이럴정도로 이렇게 많은 것 이렇게되면 이렇게말하자면 이렇구나 이로 인하여 이르기까지 이리하여 이만큼 이번 이봐 이상 이어서 이었다 이와 같다 이와 같은 이와 반대로 이와같다면 이외에도 이용하여 이유만으로 이젠 이지만 이쪽 이천구 이천육 이천칠 이천팔 인 듯하다 인젠 일 일것이다 일곱 일단 일때 일반적으로 일지라도 임에 틀림없다 입각하여 입장에서 잇따라 있다 자 자기 자기집 자마자 자신 잠깐 잠시 저 저것 저것만큼 저기 저쪽 저희 전부 전자 전후 점에서 보아 정도에 이르다 제 제각기 제외하고 조금 조차 조차도 졸졸 좀 좋아 좍좍 주룩주룩 주저하지 않고 줄은 몰랏다 줄은모른다 중에서 중의하나 즈음하여 즉 즉시 지든지 지만 지말고 진짜로 쪽으로 차라리 참 참나 첫번째로 쳇 총적으로 총적으로 말하면 총적으로 보면 칠 콸콸 쾅쾅 쿵 타다 타인 탕탕 토하다 통하여 툭 퉤 틈타 팍 팔 퍽 펄렁 하 하게될것이다 하게하다 하겠는가 하고 있다 하고있었다 하곤하였다 하구나 하기 때문에 하기 위하여 하기는한데 하기만 하면 하기보다는 하기에 하나 하느니 하는 김에 하는 편이 낫다 하는것도 하는것만 못하다 하는것이 낫다 하는바 하더라도 하도다 하도록시키다 하도록하다 하든지 하려고하다 하마터면 하면 할수록 하면된다 하면서 하물며 하여금 하여야 하자마자 하지 않는다면 하지 않도록 하지마 하지마라 하지만 하하 한 까닭에 한 이유는 한 후 한다면 한다면 몰라도 한데 한마디 한적이있다 한켠으로는 한항목 할 따름이다 할 생각이다 할 줄 안다 할 지경이다 할 힘이 있다 할때 할만하다 할망정 할뿐 할수있다 할수있어 할줄알다 할지라도 할지언정 함께 해도된다 해도좋다 해봐요 해서는 안된다 해야한다 해요 했어요 향하다 향하여 향해서 허 허걱 허허 헉 헉헉 헐떡헐떡 형식으로 쓰여 혹시 혹은 혼자 훨씬 휘익 휴 흐흐 흥 힘입어▓SentimentList1Name░Positive▓SentimentList2Name░Negative▓SentimentList3Name░(Add your own word list)▓SentimentWordsInList1░ㅋㅋㅋㅋ 가능 가치 각성 간결 간단 감각 감동 감사 감상 감정 감지 감질 감탄 값어치 강력 강화 개량 개방 개별 개선 개심 개정 개혁 갱신 거대 거룩 건강 건설 건장 건전 걸작 걸출 검약하 것에대해 격려 견인 결점 결정 결합력 겸손 경건 경계 경례 경사 경솔 경외 경의 경이 로운 경작 경쟁력 경제 경치 경탄 계몽 계발 계약 고귀 고급 고르 고명 고무 고상 고양 고요 고장 고전 고정 고체 고치 고통 고화질 공감 공격 공상 공손 공정 공평 과시 관계 관대 광대 광점 광택 광휘 굉장 교묘 교양 교육 교체 교화 구별 구속 구애 구조 궁금 궁전 권리 권위 권유 권장 권한 균형 그림 근면 근무 근심 금고 급격 급성장 긍정 기념비적 기능 기동성 기력 기록 기민 기부 기분 기쁨 기사도 기억 기운 기이 기적 기절 기초 기특 기호 긴장 깔끔 깨끗 꾸밈없 꿈나라 끈기 나긋 나팔 낙관 낙천주의 낭만 내용 넉넉 널찍 노력 노예 논리 논박 논의 놀기 만큼 누그 누리 눈길 능가 능동 능력 다년생 다목적 다산 다양 다용도 다작 다재 다정 다행 단맛 단순 단순화 단언 단정 달래 달링 달성 달콤한 당당 당연 대단 대담 대용량 대인기 대접 더미 덕성 도덕 도량 도움 독실 독창력 독창 돈벌이 돌파구 동기 동요 동정심 되튀 두려움 등뼈 따뜻 딸랑딸 뜻밖 라이터 로맨틱 록스타 르네상스 리드 마법 마음 마음속 막대 만기 만나 만만 만병 만족 많이있다 망상 맞춤 매력 매혹 맵시 맹목 머리 면도칼 명랑 명령 명백 명성 명예 명작 명확 모범 모습 모험 목적 묘미 무료 무릅 무성 무쌍 무적 무제한 무조건 무죄가되 무한 무해 묵시 문벌 문제 문제가없 미덕 미래 미소 미화 민감 민첩 바람 바위 박수 박식 박애 박진 반응 반제하 반짝이 받침 발광 발기인 발명 발성 방해 백열 번성 번영 벌금 베스트 변호사 보너스 보람 보물 보상 보석 보완 보장 보조 보증 보증인 보충 보호 복구 복리 복숭아 복원 복잡 복종 부력 부시 부유 부자 부채가있 부추 분리 불가사의 불가침 불꽃 불의 불편 붙임성 브라 블록 비교 비난 비등 비상 비옥 비용 비폭력 사교계 사교 사기꾼 사람 사랑 사려 사망 사상 사소 사실 사용 사용자 하기 사자 사전 사치 삭제 상냥 상단 상당 상상력 상여 상처 상쾌 새로고침 새벽 생각 생명 생산 생존자 서리 서장 서정 서포터 석사 선견 선도 선량 선명도 선명 선의 선입관 선택 선호 설득 설득력 섬세 섭리 성공 성도 성숙 성실 성인 성자 성취 세계 세련 섹시 센세이션 소름 소리 소생 소중 소중히하 손상 손재주가있 손재주 손짓 솔직 솜씨 쇠새 수상 수상자 수여 수완 수익자 수정 숙달 숙련 순결 순수 순종 숭고 숭배 숭배자 슈퍼 스릴 스마트 스타일 스테인레스 승리 승인 시간 시기심 시원 시의 신기 신동 신랄 신뢰 신뢰성 신선 신성 신속 신앙 신의 신이 신임 신입생 신중 실사 실재 실적 실제 실행 실현 심정 씩씩 아름다운 아름다움 아이 아첨 안락 안심 안전 안정 압도 애국 애국자 애매 애정 애호 야망 약속 양념 양분 양심 양질 얼굴 엄지 엄지손가락 엄청 업그레 업적 에너지 엑스터시 엘리트 여유 여주인공 역습 연대 연상 연속성 연인 열광 열렬 열망 열매 열성 열심 열의 열정 엽기 영감 영광 영리 영양 영예 영웅 영원 영향 예리 예외 예의 예절 오류 오버 오아시스 온화 옹호 옹호자 와우 완전 완화 외교 요부 요술 용감 용기 용맹 용서 우박 우상 시하 우선 우수 우아 우월 우정 우호 운명 운전 울트 웅대 웅변 원기 원조 원활 웰빙 위대 위덕 위세 위안 위엄 위업 위험 유능 유리 유망 유머러스 유명 유선형 유연성 유예 유용 유익 유창 유쾌 유행 유혹 유효 육성 윤곽 윤리 융기 융통성 은혜 음모 응석 응집 의기 의미 의심 의인 의지 이기 이득 이상 이성 이익 이점 이타적 이해 이행 익살 인기 인내 인도 인상 인정 일관 일류 일치 자격 자결 자극 자급 자기 자랑 자만심 자발적 자비 자비심 자선 자신감 자연 자유 자유로 자족 자존심 자진 해서 작동 작업 잘못 장관 장난 장미 색의 장식 장점 재결 재능 재미 재밌 재보 재산 재치 재확인 저가 저금 저렴 저명 저항 적극성 적당 적시 적열하 적응 적절 전문 전설 전심 전원 전율 전진 전화 절묘 절약 절정 접근 정교 정당성 정력 정류 정밀 정상 정제 정중 정직 정착 정통 정품 정화 정확 제구 제멋 대로 제왕 제정신 제한 조격 조리 조명 조상 조심 조용 조절 조정 조화 존경 존엄 존중 종류 죄가없 주도 주목 주문 주창 준법 준비 준수 중요 즐거운 즐거움 즐겨찾기 즐기 증명 지능형 지도 지략 지배 지복 지성 지속 지식 지원 지조가있 지지 지혜 지혜로지 직관 진기 진보 진실 진심 진정 진지 진취 진행 질서 질투 찬사 찬성 찬양 참을성 창조 책임감 챔피언 천국 천사 천상 천재 첨단 청결 청소 청소기 초과 초현 촉진 총명 최강 최고 최고점 최상 최신 최적 최첨단 최초 최후 추월 추정 추천 축복 축제 축하 충분 충성 충실 충실도 충일 취소 치료제 치유 친목 친밀 친선 친절 침착 칭찬 카리스마 카운터 케루빔 콤팩트 쾌적 쾌활 타고 타의 탁월 태세 태평 토로 통일 통절히 통증 통찰력 통합 투명 트럼펫 트로피 특권 특별 특유 특징 튼튼 파노라마 파란 파장 파편 판단력 판독 팜페르스 패배 편리 편안 편의 평가 평안</t>
  </si>
  <si>
    <t xml:space="preserve"> 평온 평판 평화 포괄 포부 포옹 표현 품위 품행 풍부 풍성 풍요 풍족 풍파 프로 프롬프트 플러 피부 하나님 학식 한심 한지 합리 합법 합승 항진 항해 해방 해학 핸섬 행복 행복감 행운 향기 향상 향유 허용 헌신 험악 혁명 혁신 현대 현명 현실 현저 혈통 협력 형제 혜택 호소 호화 호환 호황 호흡 화려 화사 화해 확보 환불 환상 환심 환영 환자 환호 환회 환희 활기 활발 활성화 활용 황금 황홀 회복 획기적 획득 횡재 효과 효율 훌륭 휴대용 흥미 흥분 희망 희미 희석 희열▓SentimentWordsInList2░가격 가난 가래 가려운 가려움 가려움증 가망 가뭄 가스 가슴앓이 가시 가자미 가장 가증 가짜 가책 가치 간결 간과 간섭 간지 간청 씨바 ㅆㅂ TT 철회 엄포 ㅠㅠ ; 간헐 갈기 갈길 갈등 갈망 갈증 감사 감소 감시 감염 감옥 감하 강간 강경 강력 강박 강요 강제 강제력 강조 강직 강타 강화 개의 개인 개전 갱스터 거꾸 거대 거드름 거만 거머리 거부 거북 거세 거스름돈 거절 거지 거짓 거짓말 거짓말쟁이 거치 걱정 건강 건망증 걸레 검거 검댕 겁많 겁많음 겁쟁이 게으름 격노 격랑 격렬 격리 격분 격통 견실 견책 결승선 결심 결여 결점 결정 결핍 결함 겸손 경계 경고 경과 경기 경련 경매 경멸 경보 경솔 경쟁자 경주 경험 곁눈 계략 계산 계승 고가 고기 고난 고뇌 고독 고르 고립 고모 고문 고물 고민을주 고민 고발 고백 고생 고소 고아 고약 고정 고집 고통 고풍 곤두 곤란 곤충 곤혹 골자 골절 곰팡내 공갈 공격 공모 공모자 공범 공사 공상 공수병 공포 공포의 공포증 공황 과다 과대 과도 과부하 과시 과실 과열 과잉 과장 해서 관계 관련 관심사 광기 광란 광신적 광인 광주리 광포 괴기 괴로움을주 괴롭 괴물 괴벽 괴상 괴이 괴짜 교란 교묘 교살 교수형 교전 교전국 교정 교착 교활 구걸 구기 구름 구부러진 구분 구제 구토 국채 굴복 굴욕 굶주림 거리 궁리 궁상 궁핍 권세 권위주의 궤변 귀머거리 귀청 균열 균형 그루터기 그릇 그릇되성 그림자 그립 극단 극단주의 극빈자 극성 극심 극악한 근거 근들거 근본 근본주의 근시안 근육 근절 근질근질하 근질근질한 글리치 긁으 금기 금지 금하 급류 급습 기가 기겁 기괴 기근 기력 기름 기만 기면증 기묘 기분 기생충 기소 기질 기초가없 기피 기한 기행 기형 기회 긴급 긴요 긴장 길을 깍쟁이 깎아지른듯한 깔따구 깜박 껑충한 꼬꼬댁 꼭두각시 꼭두 꼴사나운 꽥꽥 꾸미 꾸불꾸불 꾸지람 끔찍 끽끽 나귀 나막신 나무늘보 나사 나이프 나태 낙담 낙심 낙오자 낙인 낙진 난봉꾼 난색 난장판 난처 난치 난파 난폭 낟알 낡았 남용 남풍 납빛 낭비 낭패 내리뜬 내리막길 내성 냄새 냉담 냉동 냉소 냉정 냉혹 너절 넌센스 노곤 노새 노쇠 노예 노인 노처녀 노크 논리 논박 논쟁 논쟁점 놀래키 놋쇠 농담 농땡이 누수 누출 눈길 눈꼴 눈사태 눈살 눈속임 느껴 느슨 능력 다래 다중 단단 단순 단장 단점 단정 단조 로운 단조로움 단호 달래 담배 담즙 답답 당혹 당황 하기 대결 대기 대담 대대적 대량 대상 대수 대조 대중 대책 대폭 대학살 대혼란 대홍수 덤프 덤핑 도끼 도당 도둑놈 도둑질 도로 도망자 도망 도보 도부 도살장 도상 도약 도움 도전 도주 도착 독단 독살 독설 독재자 독재 독특 돌발 돌팔이 동결 동굴 동성애 동요 동의 동정 동정심 돼지 두껍 두려움 두통 둔감 둔화 뒷걸음질 뒷발 드라콘 드래그 드론 드롭 들창코 딜레마 때려잡 땡땡 떨들썩한 떨어뜨 떳떳 뚜렷 뜻밖 라이벌 레몬 레일 레흐 롤러 코스 마구간 마련 마르 마비 마약 마음속 마음 마찰 막대기 막무가내 막연 만료 만발 만성 만족 만지작 만취 만큼주의 만행 말다툼 말대꾸 말더듬이 말라붙 말문 말소 말썽 말쑥 말이없 망상 망신 망연자실 망치 맞췃나보 매국노 매니아 매듭 매복 매질 매춘부 매트 맹공격 맹렬 맹세 맹열 머리 머저리 먼지 멈추 멍때리 멍청이 멍청 멜로드라마 면목 면직 멸망 명렬한 모순 모욕 모조품 모호 목덜미 목적 몰락 몰래하 몰이해 몰인정 몸부림 몽둥이 묘기 무감 무감각 무경험 무관 무관심 무기 무기력 무너 무능력 무능 무력 무례 무리를하 무모 무법 무분별 무시 무시무시 무식 무심 무용 무용지물 무의미 무일푼 무자비 무작 무작위 무장 무정부 무정부주의 무정 무지 무질서 무차별 무효 무효로하 묵시 문상객 문외한 문제 물장구 물질 물집 묽숙한 뭉개 미끼 미련퉁이 미숙 미신 미온적 미움 미정 미치 미치광이 미확인 민요 밀어 밀집 밀행 바가지 바둑판 바람둥이 바보 바위 바이스 바이어스 바이크 박대 박살 박약 박쥐 박탈 반감 반대 반대자 반동 반란 반미 반박 반복 반사회적 반어 반역 반체제 반칙 반항 발견 발광 발굴 발육 발진 발화 방랑 방어 방종 방지 방탕 방해 방해물 방화범 배기 배반 배수 배신 배신자 배출 백치 버그 버릇 버릴거 버클 번거 벌금 벌레 벌을받지 범죄 범죄자 법률 상의 벨소리 벽지 변덕 변명 변명자 변칙 변태 변하기 변형 병나 병뚜껑 병약 보기만해 보람 보복을하 보복 보수 보온 보이콧 보잘것 보트 보호 복마전 복수 복잡 복종 복통 부과 부끄러움 부담 부당 부도덕 부동 부등 부랑자 부상 부스 부식 성의 부식하 부인 부재 부재자 부적 부적당 부적절 부정 부정성 부정직 부정확 부조 부조리 부조화 부족 부주 부주의 부채 부패 부피 부하 부활 분간 분개 분규 분기 분노 분리 분명 분산 분석 분열 분쟁 분출 분통 분투 분한 분할 분해 분화 불가능 불결 불경기 불경 불공 불공정 불구자 불굴 불규칙 불규형 불균형 불길 불량 불리 불만 불만족스러운 불명예 불법 불복종 불성실 불순 불신 불쌍 불안 불안정 불어 불연속 불완전 불요 불운 불유쾌 불이익 불일치 불충 불충분 불쾌 불쾌감 불통 불특정 불편 불평 불평등 불필요 불합리 불행 불협화 불협화음 불화 불확정 붕괴 브레이크 블라인드 비겁 비공식 비관 비교 비굴 비극 비난 비논리적 비누 비늘 비능률 비등 비명 비밀 비방 비상 비소 비열 비웃음 비위 비윤리 비인 비인간 비잔티움 비정상 비조직 비참 비탄 비통 비판 비평 비평가 활성 활성화 빈곤 빈민가 빈약 빈혈 빙어 빛이없 뻔뻔 뾰족뒤쥐 삐걱 사교 사기 사기꾼 사람 사려 사리 사막 사망 사보타주 사상자 사생아 사악 사임 사직 사취 사치 사하 사회 산만 산울 살인 살인자 살해 삼인조 상대 상류 상상도 상상 상어 상처 상해 생각 생략 생명 생색 서리 서브 서출 섞음질 선거 선동 선동자 선전 설교 설정 설탕 섬뜩 섬망 성가 성공 성급 성단 성미 성실 성운 성의가없 성질 세미 세트 섹스 소동 소란 소름 소리 소모 소문 소박 소설 소수 소심 소외 소원 소유 소유권 소음 소화 소환장 소환 속기 속물 속박 속임수 속죄 손상 손실 손해 솔직 쇠미 쇠약 수감 수다 수다쟁이 수박 수배 수분 수사학 수성 수수께끼 수술 수신자 수액 수용 수척 수치 수확 숙명론 숙명 순교 순종 숟가락 술고래 숨겨주 슈미즈 스매시 스카 스캔들 스케치 스쿼시 스크램블 스테레오 스튜 스트레스 스틸 슬럼프 슬리퍼 슬픔 습격 습기 승인 시간 시기 시기심 시시 시위 시이 시제 시험 식별 식인종 신경 신경증 신경질 신고 신기루 신랄 신뢰 신비 신성 신앙심 신앙 신음 신화 실례 실마리 실망 실속 실수 실제 실질 실쭉하 실체가없 실패 실패자 싫증 심각 심연 심해 싸움 싸인 써레 쐐기풀 쓰레기 쓰잘데없 쓸모 쓸쓸 씨발 아래 아이러니 아이러니하 아집 아첨 아프 아픔 악당 악마 악마의 악명 악몽 악수 악의 악인 악취 악한 악화 안간힘 안개 안달 안정 안좋 안티 알레르기 암내 암살 암캐 압도 압박 압정 압제자 압제 애로 애매 애새끼 애처 야단법석 야만 야만성 야만인 야비 야생 야유 약점 약탈 약화 얄팍 양립 양보 양심 양치 기의 어긋 어기 어깨 어두 어둠 어려움 어리석음 어린애 어색 어찌 억압 억울 억제 억지 언어 언쟁 얼간이 얼굴 얼룩 얼마 엄격 엄숙 엄중 엄지 엄청 업그레 엉망 엉망진창 엉터리 여드름 여분 여성 역경 역설 역성 역행 역효과 연고자 연기 연루 연마 연설 연약 연장 열광 열광자 열변 열병 열성 열이있 열화 염세주의 염증 예기 예민 예상 예속 예스 예측 오랫동안 오류 오만 오명 오물 오버 오산 오싹 오염 오염물 오용 오인 오입 오줌 오해 오해를하 온실 올무 옴폭 와전 완강 완고 완전 왕겨 왕따 왜곡 외고 외고집 외상 외설 왼쪽 요동 요술 욕심 욕지 욕지기 용기 용납 용의자 용자 우둔 우려 우묵 우미 우스 우아 우연 우울 우울증 우유 욱신거 운명 운송 울적 울통불퉁한 움푹한 웃음거리 원망 원수 원시 원한 위기 위로 위반 위법 위선 위압 위조 위조품 위증 위축 위태 위헌 위험 위협 윗니 유감 유도 유독 유령 유명 유산 유연 유인 유적 유죄 유창 유해 유행병 유행 유혈 유혹 유황 육감 육중 으깬 은혜 음란 음모 음침 음탕 음흉 응징 의견 의문 의미 의식 의심 의제 의혹 이간 이교 이교도 이기심 이기 이기주의 이등 이따위 이름 이방인 이별 이상 이성 이식 이외 이용 이의 이해 익살 익살맞 인간 인간성 인상 인색 인성 인위 인장 인정 인종 인종차별 인질 인플레이션 인형 일관 일관성 일시 일자리가없 일축 일치 일탈 잃은 임계 임의 임피던스 입술 입찰 잉어 자갈 자객 자격 자극 자기 자랑 자만심 자멸 자백 자부심 자살 자신 잔소리 잔인 잔학 잔혹 잘못된 잘못 잠꼬대 잠식 잡다 잡담 잡색 장난 장난감 장난꾸러기 장력 장애물 장애인 재난 재미 재발 재발송 재앙 재잘 저능 저속 저열 저주 저하 저항 저해 적극 적대 적대자 적의 적절 적혀있 전도 전리품 전멸 전복 전염성 전제 전체주의 절규 절단 절도 절름거 절름발이 절망 절박 절제 점착 접시 정나미 정도 정반대 정복 정부 정신 정육점 정의 정적 정주 정지 정크 제거 제국 제동 제외 제작 제지 제한 젠체하 조각 조롱 조리 조명탄 조바심 조병 조소 조심 조작 조잡 조정 조커 조화 존재 종교 좌절 좌절감 좌초 죄송 죄수 죄의식 죄인 주름살지 주먹 주색 주석 주선 주야 주입 주저 주차 주체 죽음 줄거리 줄진 중단 중독 중독자 중상 중상자 중수 중요 중죄 중지 중퇴 증상 증언 증오 증후군 지각 지긋 지독 지루 지면 지방 지방질 지불 지연 지옥 지우 지원해주 지위 지저분 지체 지치 지칠 지탱 지터 지하 직면 직무 직업 진동 진득 진부 진술 진압 진의 진정 진지 진풍경 진흙 질병 질식 질책 질투 짐승 징계하 징벌 징후 쩔쩔 찧으 차별 차분 차이 착용 착취 찬바람 참견 참을성 창녀 창백 창피 채찍 책망 책임 처지 처참 천재 천적 체포 초과 초라 초조 초토화 촛불 최고 최저 최후 추돌 추락 추문 추방 추위 추잡 출혈 충격 충돌 충동 충만 충분 충혈 취소 측판 치명 치열 치찰음 침략 침략자 침력자 침몰 침상 침수 침식 침울 침입 침착 침체 침해 카운터 코미디 크랩 타도 타락 타박상 타협 탄식 탄핵 탈선 탈수 탐욕 탐탁찮 태만 탱크 텅이 테러 토지 톱니 통렬 통증 통탄 통풍 퇴각 퇴박하 퇴보 퇴짜 퇴폐 투옥 투쟁 투정 퉁명 트랩 특대 파괴 파괴자 파리 파멸 파산 파시스트 파시즘 파열 패시브 패자 패주 팽창 퍼지 편견 편집병 편집증 편협 평민 평범 평소 답지 평판 폐기 폐지 폐차 포기 포악 포위 폭군 폭발 폭발물 폭탄 폭파 폭포 폭풍우 폭행 표절 표준 푸로 품위 풋내기 풍자 플레어 플레이크 플로터 피곤 피로 피비린내 피상 피소 피켓 피키 피하 필사 필연 하강 하급 하드 하등 하사 하수구 하위 하인 하치 하품 하품을하 하피 학대 학살 학자 한거 한계 한정 한쪽 한탄 한통 함정 함축 항만 항변 항복 항의 해고 해골 해로 해산 해충 해킹 행복 행위 허가 허구 허밍 허세 허약 허용 허위 허점 허풍 헌것 험담 험악 헛소리 헛소리를하 헤게모니 현금 현기증 현세 현혹 혐오 형벌 형식 호감 호그 호색 호색적 호소 호전 호환 혼돈 혼동 혼란 혼란시키 혼수 혼잡 혼전 홈통 화가 화려 화상 화장대 화해 화형 확고 확실 확정 환각 환멸 환상 활동가 활동 황급 황달 황량 황소 황폐 회복 회의론 회의론자 회의 회피 횡포 효과 효과가없 효험 후진성 후퇴 후회 훈계 훼방 휴식 휴지통 흉상 흉작 흉터 흉포 흐릿 흔적 흥분 희롱 희망 희미 희생 히스테리▓AddVertexContent░False▓AddWordList░False&lt;/value&gt;
      &lt;/setting&gt;
      &lt;setting name="NetworkTopItemsListUserSettings" serializeAs="Xml"&gt;
        &lt;value&gt;
          &lt;</t>
  </si>
  <si>
    <t>NetworkTopItemsListUserSettings xmlns:xsd="http://www.w3.org/2001/XMLSchema"
            xmlns:xsi="http://www.w3.org/2001/XMLSchema-instance"&gt;
            &lt;IsEdgeColumn&gt;true&lt;/IsEdgeColumn&gt;
            &lt;StatusColumnName&gt;Video1 Comment&lt;/StatusColumnName&gt;
            &lt;TopTweetersMentionedRepliedTo&gt;false&lt;/TopTweetersMentionedRepliedTo&gt;
            &lt;NetworkTopItemsUserSettingsToCalculate&gt;
              &lt;NetworkTopItemsUserSettings&gt;
                &lt;NumberOfItemsToGet&gt;20&lt;/NumberOfItemsToGet&gt;
                &lt;WorksheetName&gt;Edges&lt;/WorksheetName&gt;
                &lt;TableName&gt;Edges&lt;/TableName&gt;
                &lt;ColumnName&gt;URLs In Both Video Comments&lt;/ColumnName&gt;
                &lt;Delimiter&gt;Space&lt;/Delimiter&gt;
              &lt;/NetworkTopItemsUserSettings&gt;
              &lt;NetworkTopItemsUserSettings&gt;
                &lt;NumberOfItemsToGet&gt;20&lt;/NumberOfItemsToGet&gt;
                &lt;WorksheetName&gt;Edges&lt;/WorksheetName&gt;
                &lt;TableName&gt;Edges&lt;/TableName&gt;
                &lt;ColumnName&gt;Domains In Both Video Comments&lt;/ColumnName&gt;
                &lt;Delimiter&gt;Space&lt;/Delimiter&gt;
              &lt;/NetworkTopItemsUserSettings&gt;
              &lt;NetworkTopItemsUserSettings&gt;
                &lt;NumberOfItemsToGet&gt;20&lt;/NumberOfItemsToGet&gt;
                &lt;WorksheetName&gt;Edges&lt;/WorksheetName&gt;
                &lt;TableName&gt;Edges&lt;/TableName&gt;
                &lt;ColumnName&gt;Hashtags In Both Video Comments&lt;/ColumnName&gt;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t>
  </si>
  <si>
    <t>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Video1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50 2147483647 Black True 269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t>
  </si>
  <si>
    <t>계속 부정합니다</t>
  </si>
  <si>
    <t>그나마 깨끗한 정치인을 더</t>
  </si>
  <si>
    <t>계속 부정합니다 문정부는 꼼수의 달인들이라 의심이 충분히 갑니다 화가 납니다</t>
  </si>
  <si>
    <t>그나마 깨끗한 정치인을 더 18세가 지난진 꽤 됐지만 만18세가 되면</t>
  </si>
  <si>
    <t>깨끗한 정치인을 더 18세가 지난진 꽤 됐지만 만18세가 되면 의무는</t>
  </si>
  <si>
    <t>헤롱,헤롱의  헤롱의,대명사  대명사,재원이  재원이,내고향  내고향,청송  청송,국회의원  국회의원,토착왜구  토착왜구,집단들  집단들,덕에  덕에,잘해먹었지</t>
  </si>
  <si>
    <t>문정부는,꼼수의  꼼수의,달인들이라  달인들이라,의심이  의심이,충분히  충분히,갑니다  갑니다,화가  화가,납니다  국민들이,안심할수  안심할수,있도록  있도록,모든</t>
  </si>
  <si>
    <t>G2: ㅋ</t>
  </si>
  <si>
    <t>G3: 계속 부정합니다</t>
  </si>
  <si>
    <t>G5: 그나마 깨끗한 정치인을 더</t>
  </si>
  <si>
    <t>https://nodexlgraphgallery.org/Pages/Graph.aspx?graphID=225008</t>
  </si>
  <si>
    <t>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</si>
</sst>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49" fontId="6" fillId="5" borderId="1" xfId="25" applyNumberFormat="1" applyAlignment="1" quotePrefix="1">
      <alignment/>
    </xf>
    <xf numFmtId="0" fontId="0" fillId="0" borderId="0" xfId="0" applyAlignment="1" quotePrefix="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9"/>
      <tableStyleElement type="headerRow" dxfId="278"/>
    </tableStyle>
    <tableStyle name="NodeXL Table" pivot="0" count="1">
      <tableStyleElement type="headerRow" dxfId="2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110137"/>
        <c:axId val="37773506"/>
      </c:barChart>
      <c:catAx>
        <c:axId val="191101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773506"/>
        <c:crosses val="autoZero"/>
        <c:auto val="1"/>
        <c:lblOffset val="100"/>
        <c:noMultiLvlLbl val="0"/>
      </c:catAx>
      <c:valAx>
        <c:axId val="377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0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17235"/>
        <c:axId val="39755116"/>
      </c:barChart>
      <c:catAx>
        <c:axId val="44172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55116"/>
        <c:crosses val="autoZero"/>
        <c:auto val="1"/>
        <c:lblOffset val="100"/>
        <c:noMultiLvlLbl val="0"/>
      </c:catAx>
      <c:valAx>
        <c:axId val="39755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251725"/>
        <c:axId val="66047798"/>
      </c:barChart>
      <c:catAx>
        <c:axId val="222517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47798"/>
        <c:crosses val="autoZero"/>
        <c:auto val="1"/>
        <c:lblOffset val="100"/>
        <c:noMultiLvlLbl val="0"/>
      </c:catAx>
      <c:valAx>
        <c:axId val="6604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1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559271"/>
        <c:axId val="48271392"/>
      </c:barChart>
      <c:catAx>
        <c:axId val="57559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71392"/>
        <c:crosses val="autoZero"/>
        <c:auto val="1"/>
        <c:lblOffset val="100"/>
        <c:noMultiLvlLbl val="0"/>
      </c:catAx>
      <c:valAx>
        <c:axId val="48271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9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789345"/>
        <c:axId val="17668650"/>
      </c:barChart>
      <c:catAx>
        <c:axId val="317893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68650"/>
        <c:crosses val="autoZero"/>
        <c:auto val="1"/>
        <c:lblOffset val="100"/>
        <c:noMultiLvlLbl val="0"/>
      </c:catAx>
      <c:valAx>
        <c:axId val="17668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9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800123"/>
        <c:axId val="21874516"/>
      </c:barChart>
      <c:catAx>
        <c:axId val="248001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874516"/>
        <c:crosses val="autoZero"/>
        <c:auto val="1"/>
        <c:lblOffset val="100"/>
        <c:noMultiLvlLbl val="0"/>
      </c:catAx>
      <c:valAx>
        <c:axId val="21874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652917"/>
        <c:axId val="27005342"/>
      </c:barChart>
      <c:catAx>
        <c:axId val="626529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005342"/>
        <c:crosses val="autoZero"/>
        <c:auto val="1"/>
        <c:lblOffset val="100"/>
        <c:noMultiLvlLbl val="0"/>
      </c:catAx>
      <c:valAx>
        <c:axId val="27005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2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721487"/>
        <c:axId val="39949064"/>
      </c:barChart>
      <c:catAx>
        <c:axId val="417214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949064"/>
        <c:crosses val="autoZero"/>
        <c:auto val="1"/>
        <c:lblOffset val="100"/>
        <c:noMultiLvlLbl val="0"/>
      </c:catAx>
      <c:valAx>
        <c:axId val="3994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2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997257"/>
        <c:axId val="14648722"/>
      </c:barChart>
      <c:catAx>
        <c:axId val="23997257"/>
        <c:scaling>
          <c:orientation val="minMax"/>
        </c:scaling>
        <c:axPos val="b"/>
        <c:delete val="1"/>
        <c:majorTickMark val="out"/>
        <c:minorTickMark val="none"/>
        <c:tickLblPos val="none"/>
        <c:crossAx val="14648722"/>
        <c:crosses val="autoZero"/>
        <c:auto val="1"/>
        <c:lblOffset val="100"/>
        <c:noMultiLvlLbl val="0"/>
      </c:catAx>
      <c:valAx>
        <c:axId val="14648722"/>
        <c:scaling>
          <c:orientation val="minMax"/>
        </c:scaling>
        <c:axPos val="l"/>
        <c:delete val="1"/>
        <c:majorTickMark val="out"/>
        <c:minorTickMark val="none"/>
        <c:tickLblPos val="none"/>
        <c:crossAx val="239972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17" totalsRowShown="0" headerRowDxfId="276" dataDxfId="239">
  <autoFilter ref="A2:AM17"/>
  <tableColumns count="39">
    <tableColumn id="1" name="Vertex 1" dataDxfId="225"/>
    <tableColumn id="2" name="Vertex 2" dataDxfId="223"/>
    <tableColumn id="3" name="Color" dataDxfId="224"/>
    <tableColumn id="4" name="Width" dataDxfId="249"/>
    <tableColumn id="11" name="Style" dataDxfId="248"/>
    <tableColumn id="5" name="Opacity" dataDxfId="247"/>
    <tableColumn id="6" name="Visibility" dataDxfId="246"/>
    <tableColumn id="10" name="Label" dataDxfId="245"/>
    <tableColumn id="12" name="Label Text Color" dataDxfId="244"/>
    <tableColumn id="13" name="Label Font Size" dataDxfId="243"/>
    <tableColumn id="14" name="Reciprocated?" dataDxfId="242"/>
    <tableColumn id="7" name="ID" dataDxfId="241"/>
    <tableColumn id="9" name="Dynamic Filter" dataDxfId="240"/>
    <tableColumn id="8" name="Add Your Own Columns Here" dataDxfId="222"/>
    <tableColumn id="15" name="Relationship" dataDxfId="221"/>
    <tableColumn id="16" name="Shared Commenter" dataDxfId="220"/>
    <tableColumn id="17" name="Video1 Comment" dataDxfId="219"/>
    <tableColumn id="18" name="Video2 Comment" dataDxfId="218"/>
    <tableColumn id="19" name="URLs In Video1 Comment" dataDxfId="217"/>
    <tableColumn id="20" name="URLs In Video2 Comment" dataDxfId="216"/>
    <tableColumn id="21" name="Domains In Video1 Comment" dataDxfId="215"/>
    <tableColumn id="22" name="Domains In Video2 Comment" dataDxfId="214"/>
    <tableColumn id="23" name="Hashtags In Video1 Comment" dataDxfId="213"/>
    <tableColumn id="24" name="Hashtags In Video2 Comment" dataDxfId="212"/>
    <tableColumn id="25" name="URLs In Both Video Comments" dataDxfId="211"/>
    <tableColumn id="26" name="Domains In Both Video Comments" dataDxfId="210"/>
    <tableColumn id="27" name="Hashtags In Both Video Comments" dataDxfId="209"/>
    <tableColumn id="28" name="Edge Weight"/>
    <tableColumn id="29" name="Vertex 1 Group" dataDxfId="175">
      <calculatedColumnFormula>REPLACE(INDEX(GroupVertices[Group], MATCH(Edges[[#This Row],[Vertex 1]],GroupVertices[Vertex],0)),1,1,"")</calculatedColumnFormula>
    </tableColumn>
    <tableColumn id="30" name="Vertex 2 Group" dataDxfId="141">
      <calculatedColumnFormula>REPLACE(INDEX(GroupVertices[Group], MATCH(Edges[[#This Row],[Vertex 2]],GroupVertices[Vertex],0)),1,1,"")</calculatedColumnFormula>
    </tableColumn>
    <tableColumn id="31" name="Sentiment List #1: Positive Word Count" dataDxfId="140"/>
    <tableColumn id="32" name="Sentiment List #1: Positive Word Percentage (%)" dataDxfId="139"/>
    <tableColumn id="33" name="Sentiment List #2: Negative Word Count" dataDxfId="138"/>
    <tableColumn id="34" name="Sentiment List #2: Negative Word Percentage (%)" dataDxfId="137"/>
    <tableColumn id="35" name="Sentiment List #3: (Add your own word list) Word Count" dataDxfId="136"/>
    <tableColumn id="36" name="Sentiment List #3: (Add your own word list) Word Percentage (%)" dataDxfId="135"/>
    <tableColumn id="37" name="Non-categorized Word Count" dataDxfId="134"/>
    <tableColumn id="38" name="Non-categorized Word Percentage (%)" dataDxfId="133"/>
    <tableColumn id="39" name="Edge Content Word Count" dataDxfId="13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 totalsRowShown="0" headerRowDxfId="191" dataDxfId="190">
  <autoFilter ref="A1:G24"/>
  <tableColumns count="7">
    <tableColumn id="1" name="Word" dataDxfId="160"/>
    <tableColumn id="2" name="Count" dataDxfId="159"/>
    <tableColumn id="3" name="Salience" dataDxfId="158"/>
    <tableColumn id="4" name="Group" dataDxfId="157"/>
    <tableColumn id="5" name="Word on Sentiment List #1: Positive" dataDxfId="156"/>
    <tableColumn id="6" name="Word on Sentiment List #2: Negative" dataDxfId="155"/>
    <tableColumn id="7" name="Word on Sentiment List #3: (Add your own word list)" dataDxfId="1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53"/>
    <tableColumn id="2" name="Word 2" dataDxfId="152"/>
    <tableColumn id="3" name="Count" dataDxfId="151"/>
    <tableColumn id="4" name="Salience" dataDxfId="150"/>
    <tableColumn id="5" name="Mutual Information" dataDxfId="149"/>
    <tableColumn id="6" name="Group" dataDxfId="148"/>
    <tableColumn id="7" name="Word1 on Sentiment List #1: Positive" dataDxfId="147"/>
    <tableColumn id="8" name="Word1 on Sentiment List #2: Negative" dataDxfId="146"/>
    <tableColumn id="9" name="Word1 on Sentiment List #3: (Add your own word list)" dataDxfId="145"/>
    <tableColumn id="10" name="Word2 on Sentiment List #1: Positive" dataDxfId="144"/>
    <tableColumn id="11" name="Word2 on Sentiment List #2: Negative" dataDxfId="143"/>
    <tableColumn id="12" name="Word2 on Sentiment List #3: (Add your own word list)" dataDxfId="142"/>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0" totalsRowShown="0" headerRowDxfId="187" dataDxfId="186">
  <autoFilter ref="A2:C10"/>
  <tableColumns count="3">
    <tableColumn id="1" name="Group 1" dataDxfId="113"/>
    <tableColumn id="2" name="Group 2" dataDxfId="112"/>
    <tableColumn id="3" name="Edges" dataDxfId="11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85" dataDxfId="184">
  <autoFilter ref="A1:B7"/>
  <tableColumns count="2">
    <tableColumn id="1" name="Key" dataDxfId="108"/>
    <tableColumn id="2" name="Value" dataDxfId="107"/>
  </tableColumns>
  <tableStyleInfo name="NodeXL Table" showFirstColumn="0" showLastColumn="0" showRowStripes="1" showColumnStripes="0"/>
</table>
</file>

<file path=xl/tables/table15.xml><?xml version="1.0" encoding="utf-8"?>
<table xmlns="http://schemas.openxmlformats.org/spreadsheetml/2006/main" id="20" name="NetworkTopItems_1" displayName="NetworkTopItems_1" ref="A1:N2" totalsRowShown="0" headerRowDxfId="96" dataDxfId="95">
  <autoFilter ref="A1:N2"/>
  <tableColumns count="14">
    <tableColumn id="1" name="Top URLs In Both Video Comments in Entire Graph" dataDxfId="94"/>
    <tableColumn id="2" name="Entire Graph Count" dataDxfId="93"/>
    <tableColumn id="3" name="Top URLs In Both Video Comments in G1" dataDxfId="92"/>
    <tableColumn id="4" name="G1 Count" dataDxfId="91"/>
    <tableColumn id="5" name="Top URLs In Both Video Comments in G2" dataDxfId="90"/>
    <tableColumn id="6" name="G2 Count" dataDxfId="89"/>
    <tableColumn id="7" name="Top URLs In Both Video Comments in G3" dataDxfId="88"/>
    <tableColumn id="8" name="G3 Count" dataDxfId="87"/>
    <tableColumn id="9" name="Top URLs In Both Video Comments in G4" dataDxfId="86"/>
    <tableColumn id="10" name="G4 Count" dataDxfId="85"/>
    <tableColumn id="11" name="Top URLs In Both Video Comments in G5" dataDxfId="84"/>
    <tableColumn id="12" name="G5 Count" dataDxfId="83"/>
    <tableColumn id="13" name="Top URLs In Both Video Comments in G6" dataDxfId="82"/>
    <tableColumn id="14" name="G6 Count" dataDxfId="81"/>
  </tableColumns>
  <tableStyleInfo name="NodeXL Table" showFirstColumn="0" showLastColumn="0" showRowStripes="1" showColumnStripes="0"/>
</table>
</file>

<file path=xl/tables/table16.xml><?xml version="1.0" encoding="utf-8"?>
<table xmlns="http://schemas.openxmlformats.org/spreadsheetml/2006/main" id="21" name="NetworkTopItems_2" displayName="NetworkTopItems_2" ref="A4:N5" totalsRowShown="0" headerRowDxfId="79" dataDxfId="78">
  <autoFilter ref="A4:N5"/>
  <tableColumns count="14">
    <tableColumn id="1" name="Top Domains In Both Video Comments in Entire Graph" dataDxfId="77"/>
    <tableColumn id="2" name="Entire Graph Count" dataDxfId="76"/>
    <tableColumn id="3" name="Top Domains In Both Video Comments in G1" dataDxfId="75"/>
    <tableColumn id="4" name="G1 Count" dataDxfId="74"/>
    <tableColumn id="5" name="Top Domains In Both Video Comments in G2" dataDxfId="73"/>
    <tableColumn id="6" name="G2 Count" dataDxfId="72"/>
    <tableColumn id="7" name="Top Domains In Both Video Comments in G3" dataDxfId="71"/>
    <tableColumn id="8" name="G3 Count" dataDxfId="70"/>
    <tableColumn id="9" name="Top Domains In Both Video Comments in G4" dataDxfId="69"/>
    <tableColumn id="10" name="G4 Count" dataDxfId="68"/>
    <tableColumn id="11" name="Top Domains In Both Video Comments in G5" dataDxfId="67"/>
    <tableColumn id="12" name="G5 Count" dataDxfId="66"/>
    <tableColumn id="13" name="Top Domains In Both Video Comments in G6" dataDxfId="65"/>
    <tableColumn id="14" name="G6 Count" dataDxfId="64"/>
  </tableColumns>
  <tableStyleInfo name="NodeXL Table" showFirstColumn="0" showLastColumn="0" showRowStripes="1" showColumnStripes="0"/>
</table>
</file>

<file path=xl/tables/table17.xml><?xml version="1.0" encoding="utf-8"?>
<table xmlns="http://schemas.openxmlformats.org/spreadsheetml/2006/main" id="22" name="NetworkTopItems_3" displayName="NetworkTopItems_3" ref="A7:N8" totalsRowShown="0" headerRowDxfId="62" dataDxfId="61">
  <autoFilter ref="A7:N8"/>
  <tableColumns count="14">
    <tableColumn id="1" name="Top Hashtags In Both Video Comments in Entire Graph" dataDxfId="60"/>
    <tableColumn id="2" name="Entire Graph Count" dataDxfId="59"/>
    <tableColumn id="3" name="Top Hashtags In Both Video Comments in G1" dataDxfId="58"/>
    <tableColumn id="4" name="G1 Count" dataDxfId="57"/>
    <tableColumn id="5" name="Top Hashtags In Both Video Comments in G2" dataDxfId="56"/>
    <tableColumn id="6" name="G2 Count" dataDxfId="55"/>
    <tableColumn id="7" name="Top Hashtags In Both Video Comments in G3" dataDxfId="54"/>
    <tableColumn id="8" name="G3 Count" dataDxfId="53"/>
    <tableColumn id="9" name="Top Hashtags In Both Video Comments in G4" dataDxfId="52"/>
    <tableColumn id="10" name="G4 Count" dataDxfId="51"/>
    <tableColumn id="11" name="Top Hashtags In Both Video Comments in G5" dataDxfId="50"/>
    <tableColumn id="12" name="G5 Count" dataDxfId="49"/>
    <tableColumn id="13" name="Top Hashtags In Both Video Comments in G6" dataDxfId="48"/>
    <tableColumn id="14" name="G6 Count" dataDxfId="47"/>
  </tableColumns>
  <tableStyleInfo name="NodeXL Table" showFirstColumn="0" showLastColumn="0" showRowStripes="1" showColumnStripes="0"/>
</table>
</file>

<file path=xl/tables/table18.xml><?xml version="1.0" encoding="utf-8"?>
<table xmlns="http://schemas.openxmlformats.org/spreadsheetml/2006/main" id="23" name="NetworkTopItems_4" displayName="NetworkTopItems_4" ref="A10:N20" totalsRowShown="0" headerRowDxfId="45" dataDxfId="44">
  <autoFilter ref="A10:N20"/>
  <tableColumns count="14">
    <tableColumn id="1" name="Top Words in Video1 Comment in Entire Graph" dataDxfId="43"/>
    <tableColumn id="2" name="Entire Graph Count" dataDxfId="42"/>
    <tableColumn id="3" name="Top Words in Video1 Comment in G1" dataDxfId="41"/>
    <tableColumn id="4" name="G1 Count" dataDxfId="40"/>
    <tableColumn id="5" name="Top Words in Video1 Comment in G2" dataDxfId="39"/>
    <tableColumn id="6" name="G2 Count" dataDxfId="38"/>
    <tableColumn id="7" name="Top Words in Video1 Comment in G3" dataDxfId="37"/>
    <tableColumn id="8" name="G3 Count" dataDxfId="36"/>
    <tableColumn id="9" name="Top Words in Video1 Comment in G4" dataDxfId="35"/>
    <tableColumn id="10" name="G4 Count" dataDxfId="34"/>
    <tableColumn id="11" name="Top Words in Video1 Comment in G5" dataDxfId="33"/>
    <tableColumn id="12" name="G5 Count" dataDxfId="32"/>
    <tableColumn id="13" name="Top Words in Video1 Comment in G6" dataDxfId="31"/>
    <tableColumn id="14" name="G6 Count" dataDxfId="30"/>
  </tableColumns>
  <tableStyleInfo name="NodeXL Table" showFirstColumn="0" showLastColumn="0" showRowStripes="1" showColumnStripes="0"/>
</table>
</file>

<file path=xl/tables/table19.xml><?xml version="1.0" encoding="utf-8"?>
<table xmlns="http://schemas.openxmlformats.org/spreadsheetml/2006/main" id="24" name="NetworkTopItems_5" displayName="NetworkTopItems_5" ref="A23:N24" totalsRowShown="0" headerRowDxfId="28" dataDxfId="27">
  <autoFilter ref="A23:N24"/>
  <tableColumns count="14">
    <tableColumn id="1" name="Top Word Pairs in Video1 Comment in Entire Graph" dataDxfId="26"/>
    <tableColumn id="2" name="Entire Graph Count" dataDxfId="25"/>
    <tableColumn id="3" name="Top Word Pairs in Video1 Comment in G1" dataDxfId="24"/>
    <tableColumn id="4" name="G1 Count" dataDxfId="23"/>
    <tableColumn id="5" name="Top Word Pairs in Video1 Comment in G2" dataDxfId="22"/>
    <tableColumn id="6" name="G2 Count" dataDxfId="21"/>
    <tableColumn id="7" name="Top Word Pairs in Video1 Comment in G3" dataDxfId="20"/>
    <tableColumn id="8" name="G3 Count" dataDxfId="19"/>
    <tableColumn id="9" name="Top Word Pairs in Video1 Comment in G4" dataDxfId="18"/>
    <tableColumn id="10" name="G4 Count" dataDxfId="17"/>
    <tableColumn id="11" name="Top Word Pairs in Video1 Comment in G5" dataDxfId="16"/>
    <tableColumn id="12" name="G5 Count" dataDxfId="15"/>
    <tableColumn id="13" name="Top Word Pairs in Video1 Comment in G6" dataDxfId="14"/>
    <tableColumn id="14" name="G6 Count" dataDxfId="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H626" totalsRowShown="0" headerRowDxfId="275" dataDxfId="226">
  <autoFilter ref="A2:BH626"/>
  <tableColumns count="60">
    <tableColumn id="1" name="Vertex" dataDxfId="238"/>
    <tableColumn id="2" name="Color" dataDxfId="237"/>
    <tableColumn id="5" name="Shape" dataDxfId="236"/>
    <tableColumn id="6" name="Size" dataDxfId="235"/>
    <tableColumn id="4" name="Opacity" dataDxfId="196"/>
    <tableColumn id="7" name="Image File" dataDxfId="194"/>
    <tableColumn id="3" name="Visibility" dataDxfId="195"/>
    <tableColumn id="10" name="Label" dataDxfId="234"/>
    <tableColumn id="16" name="Label Fill Color" dataDxfId="233"/>
    <tableColumn id="9" name="Label Position" dataDxfId="208"/>
    <tableColumn id="8" name="Tooltip" dataDxfId="206"/>
    <tableColumn id="18" name="Layout Order" dataDxfId="207"/>
    <tableColumn id="13" name="X" dataDxfId="232"/>
    <tableColumn id="14" name="Y" dataDxfId="231"/>
    <tableColumn id="12" name="Locked?" dataDxfId="230"/>
    <tableColumn id="19" name="Polar R" dataDxfId="229"/>
    <tableColumn id="20" name="Polar Angle" dataDxfId="102"/>
    <tableColumn id="21" name="Degree" dataDxfId="100"/>
    <tableColumn id="22" name="In-Degree" dataDxfId="101"/>
    <tableColumn id="23" name="Out-Degree" dataDxfId="106"/>
    <tableColumn id="24" name="Betweenness Centrality" dataDxfId="105"/>
    <tableColumn id="25" name="Closeness Centrality" dataDxfId="104"/>
    <tableColumn id="26" name="Eigenvector Centrality" dataDxfId="103"/>
    <tableColumn id="15" name="PageRank" dataDxfId="99"/>
    <tableColumn id="27" name="Clustering Coefficient" dataDxfId="97"/>
    <tableColumn id="29" name="Reciprocated Vertex Pair Ratio" dataDxfId="98"/>
    <tableColumn id="11" name="ID" dataDxfId="228"/>
    <tableColumn id="28" name="Dynamic Filter" dataDxfId="227"/>
    <tableColumn id="17" name="Add Your Own Columns Here" dataDxfId="205"/>
    <tableColumn id="30" name="Title" dataDxfId="204"/>
    <tableColumn id="31" name="Description" dataDxfId="203"/>
    <tableColumn id="32" name="Tags" dataDxfId="202"/>
    <tableColumn id="33" name="Author" dataDxfId="201"/>
    <tableColumn id="34" name="Created Date (UTC)" dataDxfId="200"/>
    <tableColumn id="35" name="Views" dataDxfId="199"/>
    <tableColumn id="36" name="Comments" dataDxfId="198"/>
    <tableColumn id="37" name="Likes Count" dataDxfId="197"/>
    <tableColumn id="38" name="Dislikes Count" dataDxfId="193"/>
    <tableColumn id="39" name="Custom Menu Item Text" dataDxfId="192"/>
    <tableColumn id="40" name="Custom Menu Item Action" dataDxfId="176"/>
    <tableColumn id="41" name="Vertex Group" dataDxfId="131">
      <calculatedColumnFormula>REPLACE(INDEX(GroupVertices[Group], MATCH(Vertices[[#This Row],[Vertex]],GroupVertices[Vertex],0)),1,1,"")</calculatedColumnFormula>
    </tableColumn>
    <tableColumn id="42" name="Sentiment List #1: Positive Word Count" dataDxfId="130"/>
    <tableColumn id="43" name="Sentiment List #1: Positive Word Percentage (%)" dataDxfId="129"/>
    <tableColumn id="44" name="Sentiment List #2: Negative Word Count" dataDxfId="128"/>
    <tableColumn id="45" name="Sentiment List #2: Negative Word Percentage (%)" dataDxfId="127"/>
    <tableColumn id="46" name="Sentiment List #3: (Add your own word list) Word Count" dataDxfId="126"/>
    <tableColumn id="47" name="Sentiment List #3: (Add your own word list) Word Percentage (%)" dataDxfId="125"/>
    <tableColumn id="48" name="Non-categorized Word Count" dataDxfId="124"/>
    <tableColumn id="49" name="Non-categorized Word Percentage (%)" dataDxfId="123"/>
    <tableColumn id="50" name="Vertex Content Word Count" dataDxfId="10"/>
    <tableColumn id="51" name="URLs In Both Video Comments by Count" dataDxfId="9"/>
    <tableColumn id="52" name="URLs In Both Video Comments by Salience" dataDxfId="8"/>
    <tableColumn id="53" name="Domains In Both Video Comments by Count" dataDxfId="7"/>
    <tableColumn id="54" name="Domains In Both Video Comments by Salience" dataDxfId="6"/>
    <tableColumn id="55" name="Hashtags In Both Video Comments by Count" dataDxfId="5"/>
    <tableColumn id="56" name="Hashtags In Both Video Comments by Salience" dataDxfId="4"/>
    <tableColumn id="57" name="Top Words in Video1 Comment by Count" dataDxfId="3"/>
    <tableColumn id="58" name="Top Words in Video1 Comment by Salience" dataDxfId="2"/>
    <tableColumn id="59" name="Top Word Pairs in Video1 Comment by Count" dataDxfId="1"/>
    <tableColumn id="60" name="Top Word Pairs in Video1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L8" totalsRowShown="0" headerRowDxfId="274">
  <autoFilter ref="A2:AL8"/>
  <tableColumns count="38">
    <tableColumn id="1" name="Group" dataDxfId="183"/>
    <tableColumn id="2" name="Vertex Color" dataDxfId="182"/>
    <tableColumn id="3" name="Vertex Shape" dataDxfId="180"/>
    <tableColumn id="22" name="Visibility" dataDxfId="181"/>
    <tableColumn id="4" name="Collapsed?"/>
    <tableColumn id="18" name="Label" dataDxfId="273"/>
    <tableColumn id="20" name="Collapsed X"/>
    <tableColumn id="21" name="Collapsed Y"/>
    <tableColumn id="6" name="ID" dataDxfId="272"/>
    <tableColumn id="19" name="Collapsed Properties" dataDxfId="174"/>
    <tableColumn id="5" name="Vertices" dataDxfId="173"/>
    <tableColumn id="7" name="Unique Edges" dataDxfId="172"/>
    <tableColumn id="8" name="Edges With Duplicates" dataDxfId="171"/>
    <tableColumn id="9" name="Total Edges" dataDxfId="170"/>
    <tableColumn id="10" name="Self-Loops" dataDxfId="169"/>
    <tableColumn id="24" name="Reciprocated Vertex Pair Ratio" dataDxfId="168"/>
    <tableColumn id="25" name="Reciprocated Edge Ratio" dataDxfId="167"/>
    <tableColumn id="11" name="Connected Components" dataDxfId="166"/>
    <tableColumn id="12" name="Single-Vertex Connected Components" dataDxfId="165"/>
    <tableColumn id="13" name="Maximum Vertices in a Connected Component" dataDxfId="164"/>
    <tableColumn id="14" name="Maximum Edges in a Connected Component" dataDxfId="163"/>
    <tableColumn id="15" name="Maximum Geodesic Distance (Diameter)" dataDxfId="162"/>
    <tableColumn id="16" name="Average Geodesic Distance" dataDxfId="161"/>
    <tableColumn id="17" name="Graph Density" dataDxfId="122"/>
    <tableColumn id="23" name="Sentiment List #1: Positive Word Count" dataDxfId="121"/>
    <tableColumn id="26" name="Sentiment List #1: Positive Word Percentage (%)" dataDxfId="120"/>
    <tableColumn id="27" name="Sentiment List #2: Negative Word Count" dataDxfId="119"/>
    <tableColumn id="28" name="Sentiment List #2: Negative Word Percentage (%)" dataDxfId="118"/>
    <tableColumn id="29" name="Sentiment List #3: (Add your own word list) Word Count" dataDxfId="117"/>
    <tableColumn id="30" name="Sentiment List #3: (Add your own word list) Word Percentage (%)" dataDxfId="116"/>
    <tableColumn id="31" name="Non-categorized Word Count" dataDxfId="115"/>
    <tableColumn id="32" name="Non-categorized Word Percentage (%)" dataDxfId="114"/>
    <tableColumn id="33" name="Group Content Word Count" dataDxfId="80"/>
    <tableColumn id="34" name="Top URLs In Both Video Comments" dataDxfId="63"/>
    <tableColumn id="35" name="Top Domains In Both Video Comments" dataDxfId="46"/>
    <tableColumn id="36" name="Top Hashtags In Both Video Comments" dataDxfId="29"/>
    <tableColumn id="37" name="Top Words in Video1 Comment" dataDxfId="12"/>
    <tableColumn id="38" name="Top Word Pairs in Video1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5" totalsRowShown="0" headerRowDxfId="271" dataDxfId="270">
  <autoFilter ref="A1:C625"/>
  <tableColumns count="3">
    <tableColumn id="1" name="Group" dataDxfId="179"/>
    <tableColumn id="2" name="Vertex" dataDxfId="178"/>
    <tableColumn id="3" name="Vertex ID" dataDxfId="17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10"/>
    <tableColumn id="2" name="Value" dataDxfId="10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9"/>
    <tableColumn id="2" name="Degree Frequency" dataDxfId="268">
      <calculatedColumnFormula>COUNTIF(Vertices[Degree], "&gt;= " &amp; D2) - COUNTIF(Vertices[Degree], "&gt;=" &amp; D3)</calculatedColumnFormula>
    </tableColumn>
    <tableColumn id="3" name="In-Degree Bin" dataDxfId="267"/>
    <tableColumn id="4" name="In-Degree Frequency" dataDxfId="266">
      <calculatedColumnFormula>COUNTIF(Vertices[In-Degree], "&gt;= " &amp; F2) - COUNTIF(Vertices[In-Degree], "&gt;=" &amp; F3)</calculatedColumnFormula>
    </tableColumn>
    <tableColumn id="5" name="Out-Degree Bin" dataDxfId="265"/>
    <tableColumn id="6" name="Out-Degree Frequency" dataDxfId="264">
      <calculatedColumnFormula>COUNTIF(Vertices[Out-Degree], "&gt;= " &amp; H2) - COUNTIF(Vertices[Out-Degree], "&gt;=" &amp; H3)</calculatedColumnFormula>
    </tableColumn>
    <tableColumn id="7" name="Betweenness Centrality Bin" dataDxfId="263"/>
    <tableColumn id="8" name="Betweenness Centrality Frequency" dataDxfId="262">
      <calculatedColumnFormula>COUNTIF(Vertices[Betweenness Centrality], "&gt;= " &amp; J2) - COUNTIF(Vertices[Betweenness Centrality], "&gt;=" &amp; J3)</calculatedColumnFormula>
    </tableColumn>
    <tableColumn id="9" name="Closeness Centrality Bin" dataDxfId="261"/>
    <tableColumn id="10" name="Closeness Centrality Frequency" dataDxfId="260">
      <calculatedColumnFormula>COUNTIF(Vertices[Closeness Centrality], "&gt;= " &amp; L2) - COUNTIF(Vertices[Closeness Centrality], "&gt;=" &amp; L3)</calculatedColumnFormula>
    </tableColumn>
    <tableColumn id="11" name="Eigenvector Centrality Bin" dataDxfId="259"/>
    <tableColumn id="12" name="Eigenvector Centrality Frequency" dataDxfId="258">
      <calculatedColumnFormula>COUNTIF(Vertices[Eigenvector Centrality], "&gt;= " &amp; N2) - COUNTIF(Vertices[Eigenvector Centrality], "&gt;=" &amp; N3)</calculatedColumnFormula>
    </tableColumn>
    <tableColumn id="18" name="PageRank Bin" dataDxfId="257"/>
    <tableColumn id="17" name="PageRank Frequency" dataDxfId="256">
      <calculatedColumnFormula>COUNTIF(Vertices[Eigenvector Centrality], "&gt;= " &amp; P2) - COUNTIF(Vertices[Eigenvector Centrality], "&gt;=" &amp; P3)</calculatedColumnFormula>
    </tableColumn>
    <tableColumn id="13" name="Clustering Coefficient Bin" dataDxfId="255"/>
    <tableColumn id="14" name="Clustering Coefficient Frequency" dataDxfId="254">
      <calculatedColumnFormula>COUNTIF(Vertices[Clustering Coefficient], "&gt;= " &amp; R2) - COUNTIF(Vertices[Clustering Coefficient], "&gt;=" &amp; R3)</calculatedColumnFormula>
    </tableColumn>
    <tableColumn id="15" name="Dynamic Filter Bin" dataDxfId="253"/>
    <tableColumn id="16" name="Dynamic Filter Frequency" dataDxfId="25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5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s>
</file>

<file path=xl/worksheets/_rels/sheet2.xml.rels><?xml version="1.0" encoding="utf-8" standalone="yes"?><Relationships xmlns="http://schemas.openxmlformats.org/package/2006/relationships"><Relationship Id="rId1" Type="http://schemas.openxmlformats.org/officeDocument/2006/relationships/hyperlink" Target="https://i.ytimg.com/vi/aoTlpgQoabM/default.jpg" TargetMode="External" /><Relationship Id="rId2" Type="http://schemas.openxmlformats.org/officeDocument/2006/relationships/hyperlink" Target="https://i.ytimg.com/vi/uSgTa6vmcWk/default.jpg" TargetMode="External" /><Relationship Id="rId3" Type="http://schemas.openxmlformats.org/officeDocument/2006/relationships/hyperlink" Target="https://i.ytimg.com/vi/hA4Y2txHXLI/default.jpg" TargetMode="External" /><Relationship Id="rId4" Type="http://schemas.openxmlformats.org/officeDocument/2006/relationships/hyperlink" Target="https://i.ytimg.com/vi/hjGrTGIoGOw/default.jpg" TargetMode="External" /><Relationship Id="rId5" Type="http://schemas.openxmlformats.org/officeDocument/2006/relationships/hyperlink" Target="https://i.ytimg.com/vi/1TD990eGAVA/default.jpg" TargetMode="External" /><Relationship Id="rId6" Type="http://schemas.openxmlformats.org/officeDocument/2006/relationships/hyperlink" Target="https://i.ytimg.com/vi/B1Ue4A400Qs/default.jpg" TargetMode="External" /><Relationship Id="rId7" Type="http://schemas.openxmlformats.org/officeDocument/2006/relationships/hyperlink" Target="https://i.ytimg.com/vi/1aRYh-4yEWg/default.jpg" TargetMode="External" /><Relationship Id="rId8" Type="http://schemas.openxmlformats.org/officeDocument/2006/relationships/hyperlink" Target="https://i.ytimg.com/vi/jGBzKZxA070/default.jpg" TargetMode="External" /><Relationship Id="rId9" Type="http://schemas.openxmlformats.org/officeDocument/2006/relationships/hyperlink" Target="https://i.ytimg.com/vi/xi4sWI9Lh8g/default.jpg" TargetMode="External" /><Relationship Id="rId10" Type="http://schemas.openxmlformats.org/officeDocument/2006/relationships/hyperlink" Target="https://i.ytimg.com/vi/DzVXYUI1eA4/default.jpg" TargetMode="External" /><Relationship Id="rId11" Type="http://schemas.openxmlformats.org/officeDocument/2006/relationships/hyperlink" Target="https://i.ytimg.com/vi/wCsdcJcNwgw/default.jpg" TargetMode="External" /><Relationship Id="rId12" Type="http://schemas.openxmlformats.org/officeDocument/2006/relationships/hyperlink" Target="https://i.ytimg.com/vi/d2t8kEX6sIA/default.jpg" TargetMode="External" /><Relationship Id="rId13" Type="http://schemas.openxmlformats.org/officeDocument/2006/relationships/hyperlink" Target="https://i.ytimg.com/vi/GoA8N_4kosM/default.jpg" TargetMode="External" /><Relationship Id="rId14" Type="http://schemas.openxmlformats.org/officeDocument/2006/relationships/hyperlink" Target="https://i.ytimg.com/vi/nvr_q4-sQt4/default_live.jpg" TargetMode="External" /><Relationship Id="rId15" Type="http://schemas.openxmlformats.org/officeDocument/2006/relationships/hyperlink" Target="https://i.ytimg.com/vi/9RXelsjCxkQ/default.jpg" TargetMode="External" /><Relationship Id="rId16" Type="http://schemas.openxmlformats.org/officeDocument/2006/relationships/hyperlink" Target="https://i.ytimg.com/vi/YQu48yg4p10/default.jpg" TargetMode="External" /><Relationship Id="rId17" Type="http://schemas.openxmlformats.org/officeDocument/2006/relationships/hyperlink" Target="https://i.ytimg.com/vi/49CROTxC98M/default.jpg" TargetMode="External" /><Relationship Id="rId18" Type="http://schemas.openxmlformats.org/officeDocument/2006/relationships/hyperlink" Target="https://i.ytimg.com/vi/bc3fpD4oCdA/default.jpg" TargetMode="External" /><Relationship Id="rId19" Type="http://schemas.openxmlformats.org/officeDocument/2006/relationships/hyperlink" Target="https://i.ytimg.com/vi/pv59lMKI6KA/default.jpg" TargetMode="External" /><Relationship Id="rId20" Type="http://schemas.openxmlformats.org/officeDocument/2006/relationships/hyperlink" Target="https://i.ytimg.com/vi/_iy288OM5ho/default.jpg" TargetMode="External" /><Relationship Id="rId21" Type="http://schemas.openxmlformats.org/officeDocument/2006/relationships/hyperlink" Target="https://i.ytimg.com/vi/oxcMyAHdVu0/default.jpg" TargetMode="External" /><Relationship Id="rId22" Type="http://schemas.openxmlformats.org/officeDocument/2006/relationships/hyperlink" Target="https://i.ytimg.com/vi/unsqehiA4lQ/default.jpg" TargetMode="External" /><Relationship Id="rId23" Type="http://schemas.openxmlformats.org/officeDocument/2006/relationships/hyperlink" Target="https://i.ytimg.com/vi/eNgMWDbsBFM/default.jpg" TargetMode="External" /><Relationship Id="rId24" Type="http://schemas.openxmlformats.org/officeDocument/2006/relationships/hyperlink" Target="https://i.ytimg.com/vi/EFCr9lzoVvo/default.jpg" TargetMode="External" /><Relationship Id="rId25" Type="http://schemas.openxmlformats.org/officeDocument/2006/relationships/hyperlink" Target="https://i.ytimg.com/vi/nQS8gBvKxv0/default.jpg" TargetMode="External" /><Relationship Id="rId26" Type="http://schemas.openxmlformats.org/officeDocument/2006/relationships/hyperlink" Target="https://i.ytimg.com/vi/UWH8WQ-lKwc/default.jpg" TargetMode="External" /><Relationship Id="rId27" Type="http://schemas.openxmlformats.org/officeDocument/2006/relationships/hyperlink" Target="https://i.ytimg.com/vi/kArXl4ykjnw/default.jpg" TargetMode="External" /><Relationship Id="rId28" Type="http://schemas.openxmlformats.org/officeDocument/2006/relationships/hyperlink" Target="https://i.ytimg.com/vi/WYSkTy6ARtE/default.jpg" TargetMode="External" /><Relationship Id="rId29" Type="http://schemas.openxmlformats.org/officeDocument/2006/relationships/hyperlink" Target="https://i.ytimg.com/vi/jx8BbnPFCng/default.jpg" TargetMode="External" /><Relationship Id="rId30" Type="http://schemas.openxmlformats.org/officeDocument/2006/relationships/hyperlink" Target="https://i.ytimg.com/vi/KM0bPBP3K5s/default.jpg" TargetMode="External" /><Relationship Id="rId31" Type="http://schemas.openxmlformats.org/officeDocument/2006/relationships/hyperlink" Target="https://i.ytimg.com/vi/7RhiNpL7Jow/default.jpg" TargetMode="External" /><Relationship Id="rId32" Type="http://schemas.openxmlformats.org/officeDocument/2006/relationships/hyperlink" Target="https://i.ytimg.com/vi/JngFlncmBgs/default.jpg" TargetMode="External" /><Relationship Id="rId33" Type="http://schemas.openxmlformats.org/officeDocument/2006/relationships/hyperlink" Target="https://i.ytimg.com/vi/rzfVMrYpGGo/default.jpg" TargetMode="External" /><Relationship Id="rId34" Type="http://schemas.openxmlformats.org/officeDocument/2006/relationships/hyperlink" Target="https://i.ytimg.com/vi/HBTuAnJqF7A/default.jpg" TargetMode="External" /><Relationship Id="rId35" Type="http://schemas.openxmlformats.org/officeDocument/2006/relationships/hyperlink" Target="https://i.ytimg.com/vi/bCke2wftrFw/default.jpg" TargetMode="External" /><Relationship Id="rId36" Type="http://schemas.openxmlformats.org/officeDocument/2006/relationships/hyperlink" Target="https://i.ytimg.com/vi/0E9BUbFbv7E/default.jpg" TargetMode="External" /><Relationship Id="rId37" Type="http://schemas.openxmlformats.org/officeDocument/2006/relationships/hyperlink" Target="https://i.ytimg.com/vi/ynfIhBe6dlo/default.jpg" TargetMode="External" /><Relationship Id="rId38" Type="http://schemas.openxmlformats.org/officeDocument/2006/relationships/hyperlink" Target="https://i.ytimg.com/vi/7I8pqbLaQ-4/default.jpg" TargetMode="External" /><Relationship Id="rId39" Type="http://schemas.openxmlformats.org/officeDocument/2006/relationships/hyperlink" Target="https://i.ytimg.com/vi/OQO0U0Y9VPM/default.jpg" TargetMode="External" /><Relationship Id="rId40" Type="http://schemas.openxmlformats.org/officeDocument/2006/relationships/hyperlink" Target="https://i.ytimg.com/vi/ztfnOvrRw-Y/default.jpg" TargetMode="External" /><Relationship Id="rId41" Type="http://schemas.openxmlformats.org/officeDocument/2006/relationships/hyperlink" Target="https://i.ytimg.com/vi/HFXgTIz4yB4/default.jpg" TargetMode="External" /><Relationship Id="rId42" Type="http://schemas.openxmlformats.org/officeDocument/2006/relationships/hyperlink" Target="https://i.ytimg.com/vi/iTTfRLH9HHY/default.jpg" TargetMode="External" /><Relationship Id="rId43" Type="http://schemas.openxmlformats.org/officeDocument/2006/relationships/hyperlink" Target="https://i.ytimg.com/vi/V15oShQ_p1g/default.jpg" TargetMode="External" /><Relationship Id="rId44" Type="http://schemas.openxmlformats.org/officeDocument/2006/relationships/hyperlink" Target="https://i.ytimg.com/vi/qzlFmKJf4AY/default.jpg" TargetMode="External" /><Relationship Id="rId45" Type="http://schemas.openxmlformats.org/officeDocument/2006/relationships/hyperlink" Target="https://i.ytimg.com/vi/ewvjLQaeBdc/default.jpg" TargetMode="External" /><Relationship Id="rId46" Type="http://schemas.openxmlformats.org/officeDocument/2006/relationships/hyperlink" Target="https://i.ytimg.com/vi/tA-svy6dvMI/default.jpg" TargetMode="External" /><Relationship Id="rId47" Type="http://schemas.openxmlformats.org/officeDocument/2006/relationships/hyperlink" Target="https://i.ytimg.com/vi/qpWqr2Q6Jx8/default.jpg" TargetMode="External" /><Relationship Id="rId48" Type="http://schemas.openxmlformats.org/officeDocument/2006/relationships/hyperlink" Target="https://i.ytimg.com/vi/zhAJC1IMdrs/default.jpg" TargetMode="External" /><Relationship Id="rId49" Type="http://schemas.openxmlformats.org/officeDocument/2006/relationships/hyperlink" Target="https://i.ytimg.com/vi/zRvBRLaBWj4/default.jpg" TargetMode="External" /><Relationship Id="rId50" Type="http://schemas.openxmlformats.org/officeDocument/2006/relationships/hyperlink" Target="https://i.ytimg.com/vi/dRls4-cWn9c/default.jpg" TargetMode="External" /><Relationship Id="rId51" Type="http://schemas.openxmlformats.org/officeDocument/2006/relationships/hyperlink" Target="https://i.ytimg.com/vi/5F-3KK3QypM/default.jpg" TargetMode="External" /><Relationship Id="rId52" Type="http://schemas.openxmlformats.org/officeDocument/2006/relationships/hyperlink" Target="https://i.ytimg.com/vi/2f-zGF1XggY/default.jpg" TargetMode="External" /><Relationship Id="rId53" Type="http://schemas.openxmlformats.org/officeDocument/2006/relationships/hyperlink" Target="https://i.ytimg.com/vi/h-3nz_geC0k/default.jpg" TargetMode="External" /><Relationship Id="rId54" Type="http://schemas.openxmlformats.org/officeDocument/2006/relationships/hyperlink" Target="https://i.ytimg.com/vi/74kSt9CvJzg/default.jpg" TargetMode="External" /><Relationship Id="rId55" Type="http://schemas.openxmlformats.org/officeDocument/2006/relationships/hyperlink" Target="https://i.ytimg.com/vi/qtawLC5VE1o/default.jpg" TargetMode="External" /><Relationship Id="rId56" Type="http://schemas.openxmlformats.org/officeDocument/2006/relationships/hyperlink" Target="https://i.ytimg.com/vi/UBRpv2lfCLw/default.jpg" TargetMode="External" /><Relationship Id="rId57" Type="http://schemas.openxmlformats.org/officeDocument/2006/relationships/hyperlink" Target="https://i.ytimg.com/vi/TFCHCuGLt18/default.jpg" TargetMode="External" /><Relationship Id="rId58" Type="http://schemas.openxmlformats.org/officeDocument/2006/relationships/hyperlink" Target="https://i.ytimg.com/vi/fPi3nYsm9YE/default.jpg" TargetMode="External" /><Relationship Id="rId59" Type="http://schemas.openxmlformats.org/officeDocument/2006/relationships/hyperlink" Target="https://i.ytimg.com/vi/p8lBJfFGf18/default.jpg" TargetMode="External" /><Relationship Id="rId60" Type="http://schemas.openxmlformats.org/officeDocument/2006/relationships/hyperlink" Target="https://i.ytimg.com/vi/1jXs4s8a0go/default.jpg" TargetMode="External" /><Relationship Id="rId61" Type="http://schemas.openxmlformats.org/officeDocument/2006/relationships/hyperlink" Target="https://i.ytimg.com/vi/EnHrSd19RkA/default.jpg" TargetMode="External" /><Relationship Id="rId62" Type="http://schemas.openxmlformats.org/officeDocument/2006/relationships/hyperlink" Target="https://i.ytimg.com/vi/zz_1zttsGsw/default.jpg" TargetMode="External" /><Relationship Id="rId63" Type="http://schemas.openxmlformats.org/officeDocument/2006/relationships/hyperlink" Target="https://i.ytimg.com/vi/ut8Z9C4P5SQ/default.jpg" TargetMode="External" /><Relationship Id="rId64" Type="http://schemas.openxmlformats.org/officeDocument/2006/relationships/hyperlink" Target="https://i.ytimg.com/vi/HMbAYqTU-6w/default.jpg" TargetMode="External" /><Relationship Id="rId65" Type="http://schemas.openxmlformats.org/officeDocument/2006/relationships/hyperlink" Target="https://i.ytimg.com/vi/Uyd6GzE2j08/default.jpg" TargetMode="External" /><Relationship Id="rId66" Type="http://schemas.openxmlformats.org/officeDocument/2006/relationships/hyperlink" Target="https://i.ytimg.com/vi/l7bSow88Vcw/default.jpg" TargetMode="External" /><Relationship Id="rId67" Type="http://schemas.openxmlformats.org/officeDocument/2006/relationships/hyperlink" Target="https://i.ytimg.com/vi/Y-1e7uHrZzQ/default.jpg" TargetMode="External" /><Relationship Id="rId68" Type="http://schemas.openxmlformats.org/officeDocument/2006/relationships/hyperlink" Target="https://i.ytimg.com/vi/faXFimokpwQ/default.jpg" TargetMode="External" /><Relationship Id="rId69" Type="http://schemas.openxmlformats.org/officeDocument/2006/relationships/hyperlink" Target="https://i.ytimg.com/vi/GlNVrxiQO08/default.jpg" TargetMode="External" /><Relationship Id="rId70" Type="http://schemas.openxmlformats.org/officeDocument/2006/relationships/hyperlink" Target="https://i.ytimg.com/vi/Cns_O2MBXQU/default.jpg" TargetMode="External" /><Relationship Id="rId71" Type="http://schemas.openxmlformats.org/officeDocument/2006/relationships/hyperlink" Target="https://i.ytimg.com/vi/C0X4x9xYm4I/default.jpg" TargetMode="External" /><Relationship Id="rId72" Type="http://schemas.openxmlformats.org/officeDocument/2006/relationships/hyperlink" Target="https://i.ytimg.com/vi/3EexHuEGq2o/default.jpg" TargetMode="External" /><Relationship Id="rId73" Type="http://schemas.openxmlformats.org/officeDocument/2006/relationships/hyperlink" Target="https://i.ytimg.com/vi/kx4dTgOa2XE/default.jpg" TargetMode="External" /><Relationship Id="rId74" Type="http://schemas.openxmlformats.org/officeDocument/2006/relationships/hyperlink" Target="https://i.ytimg.com/vi/3_nK3DrDLOs/default.jpg" TargetMode="External" /><Relationship Id="rId75" Type="http://schemas.openxmlformats.org/officeDocument/2006/relationships/hyperlink" Target="https://i.ytimg.com/vi/Hgra5C1Q0U4/default.jpg" TargetMode="External" /><Relationship Id="rId76" Type="http://schemas.openxmlformats.org/officeDocument/2006/relationships/hyperlink" Target="https://i.ytimg.com/vi/y0zgvpIa0WM/default.jpg" TargetMode="External" /><Relationship Id="rId77" Type="http://schemas.openxmlformats.org/officeDocument/2006/relationships/hyperlink" Target="https://i.ytimg.com/vi/PrcNod5t-oU/default.jpg" TargetMode="External" /><Relationship Id="rId78" Type="http://schemas.openxmlformats.org/officeDocument/2006/relationships/hyperlink" Target="https://i.ytimg.com/vi/mJfXtdumYsU/default.jpg" TargetMode="External" /><Relationship Id="rId79" Type="http://schemas.openxmlformats.org/officeDocument/2006/relationships/hyperlink" Target="https://i.ytimg.com/vi/yR2y1z5rp-k/default.jpg" TargetMode="External" /><Relationship Id="rId80" Type="http://schemas.openxmlformats.org/officeDocument/2006/relationships/hyperlink" Target="https://i.ytimg.com/vi/3DCO0dREyio/default.jpg" TargetMode="External" /><Relationship Id="rId81" Type="http://schemas.openxmlformats.org/officeDocument/2006/relationships/hyperlink" Target="https://i.ytimg.com/vi/v9e21IeYk0g/default.jpg" TargetMode="External" /><Relationship Id="rId82" Type="http://schemas.openxmlformats.org/officeDocument/2006/relationships/hyperlink" Target="https://i.ytimg.com/vi/Ml1rbA1qGAY/default.jpg" TargetMode="External" /><Relationship Id="rId83" Type="http://schemas.openxmlformats.org/officeDocument/2006/relationships/hyperlink" Target="https://i.ytimg.com/vi/OKz1ZyJOGKg/default.jpg" TargetMode="External" /><Relationship Id="rId84" Type="http://schemas.openxmlformats.org/officeDocument/2006/relationships/hyperlink" Target="https://i.ytimg.com/vi/BJJK8NydxoQ/default.jpg" TargetMode="External" /><Relationship Id="rId85" Type="http://schemas.openxmlformats.org/officeDocument/2006/relationships/hyperlink" Target="https://i.ytimg.com/vi/kz070BWB02E/default.jpg" TargetMode="External" /><Relationship Id="rId86" Type="http://schemas.openxmlformats.org/officeDocument/2006/relationships/hyperlink" Target="https://i.ytimg.com/vi/1GooAPPo4OI/default.jpg" TargetMode="External" /><Relationship Id="rId87" Type="http://schemas.openxmlformats.org/officeDocument/2006/relationships/hyperlink" Target="https://i.ytimg.com/vi/r-gN64WnHvg/default.jpg" TargetMode="External" /><Relationship Id="rId88" Type="http://schemas.openxmlformats.org/officeDocument/2006/relationships/hyperlink" Target="https://i.ytimg.com/vi/Tm9oGsIZK44/default.jpg" TargetMode="External" /><Relationship Id="rId89" Type="http://schemas.openxmlformats.org/officeDocument/2006/relationships/hyperlink" Target="https://i.ytimg.com/vi/ZLJe0ySIiDc/default.jpg" TargetMode="External" /><Relationship Id="rId90" Type="http://schemas.openxmlformats.org/officeDocument/2006/relationships/hyperlink" Target="https://i.ytimg.com/vi/bPV3h4wzFwk/default.jpg" TargetMode="External" /><Relationship Id="rId91" Type="http://schemas.openxmlformats.org/officeDocument/2006/relationships/hyperlink" Target="https://i.ytimg.com/vi/Os4djkUe3k8/default.jpg" TargetMode="External" /><Relationship Id="rId92" Type="http://schemas.openxmlformats.org/officeDocument/2006/relationships/hyperlink" Target="https://i.ytimg.com/vi/rQehwUmyi78/default.jpg" TargetMode="External" /><Relationship Id="rId93" Type="http://schemas.openxmlformats.org/officeDocument/2006/relationships/hyperlink" Target="https://i.ytimg.com/vi/ElZvY2DEE0w/default.jpg" TargetMode="External" /><Relationship Id="rId94" Type="http://schemas.openxmlformats.org/officeDocument/2006/relationships/hyperlink" Target="https://i.ytimg.com/vi/6ej34IsEJyU/default.jpg" TargetMode="External" /><Relationship Id="rId95" Type="http://schemas.openxmlformats.org/officeDocument/2006/relationships/hyperlink" Target="https://i.ytimg.com/vi/07eYA71IMso/default.jpg" TargetMode="External" /><Relationship Id="rId96" Type="http://schemas.openxmlformats.org/officeDocument/2006/relationships/hyperlink" Target="https://i.ytimg.com/vi/Y8xzbrqv-fM/default.jpg" TargetMode="External" /><Relationship Id="rId97" Type="http://schemas.openxmlformats.org/officeDocument/2006/relationships/hyperlink" Target="https://i.ytimg.com/vi/Jzr0kszxRzg/default.jpg" TargetMode="External" /><Relationship Id="rId98" Type="http://schemas.openxmlformats.org/officeDocument/2006/relationships/hyperlink" Target="https://i.ytimg.com/vi/fIOsyzP8jAU/default.jpg" TargetMode="External" /><Relationship Id="rId99" Type="http://schemas.openxmlformats.org/officeDocument/2006/relationships/hyperlink" Target="https://i.ytimg.com/vi/uZeXP2pApKs/default.jpg" TargetMode="External" /><Relationship Id="rId100" Type="http://schemas.openxmlformats.org/officeDocument/2006/relationships/hyperlink" Target="https://i.ytimg.com/vi/Yia_PzYGyEw/default.jpg" TargetMode="External" /><Relationship Id="rId101" Type="http://schemas.openxmlformats.org/officeDocument/2006/relationships/hyperlink" Target="https://i.ytimg.com/vi/EcKOCkQqNx8/default.jpg" TargetMode="External" /><Relationship Id="rId102" Type="http://schemas.openxmlformats.org/officeDocument/2006/relationships/hyperlink" Target="https://i.ytimg.com/vi/lclmyVkX_hs/default.jpg" TargetMode="External" /><Relationship Id="rId103" Type="http://schemas.openxmlformats.org/officeDocument/2006/relationships/hyperlink" Target="https://i.ytimg.com/vi/-iuG6h0xh1Q/default.jpg" TargetMode="External" /><Relationship Id="rId104" Type="http://schemas.openxmlformats.org/officeDocument/2006/relationships/hyperlink" Target="https://i.ytimg.com/vi/aVwCH1GI608/default.jpg" TargetMode="External" /><Relationship Id="rId105" Type="http://schemas.openxmlformats.org/officeDocument/2006/relationships/hyperlink" Target="https://i.ytimg.com/vi/kC1r76p7q6s/default.jpg" TargetMode="External" /><Relationship Id="rId106" Type="http://schemas.openxmlformats.org/officeDocument/2006/relationships/hyperlink" Target="https://i.ytimg.com/vi/uO9mn3PwiK4/default.jpg" TargetMode="External" /><Relationship Id="rId107" Type="http://schemas.openxmlformats.org/officeDocument/2006/relationships/hyperlink" Target="https://i.ytimg.com/vi/KW8F0mEvlb0/default.jpg" TargetMode="External" /><Relationship Id="rId108" Type="http://schemas.openxmlformats.org/officeDocument/2006/relationships/hyperlink" Target="https://i.ytimg.com/vi/JpcXBWnUdAE/default.jpg" TargetMode="External" /><Relationship Id="rId109" Type="http://schemas.openxmlformats.org/officeDocument/2006/relationships/hyperlink" Target="https://i.ytimg.com/vi/foEeirJy-yU/default.jpg" TargetMode="External" /><Relationship Id="rId110" Type="http://schemas.openxmlformats.org/officeDocument/2006/relationships/hyperlink" Target="https://i.ytimg.com/vi/9Zv2rD3Bz4I/default.jpg" TargetMode="External" /><Relationship Id="rId111" Type="http://schemas.openxmlformats.org/officeDocument/2006/relationships/hyperlink" Target="https://i.ytimg.com/vi/QFjCCO85aGk/default.jpg" TargetMode="External" /><Relationship Id="rId112" Type="http://schemas.openxmlformats.org/officeDocument/2006/relationships/hyperlink" Target="https://i.ytimg.com/vi/ZfVaicrMYL4/default.jpg" TargetMode="External" /><Relationship Id="rId113" Type="http://schemas.openxmlformats.org/officeDocument/2006/relationships/hyperlink" Target="https://i.ytimg.com/vi/YPD7ak14hHs/default.jpg" TargetMode="External" /><Relationship Id="rId114" Type="http://schemas.openxmlformats.org/officeDocument/2006/relationships/hyperlink" Target="https://i.ytimg.com/vi/R0EjzKD9Ng0/default.jpg" TargetMode="External" /><Relationship Id="rId115" Type="http://schemas.openxmlformats.org/officeDocument/2006/relationships/hyperlink" Target="https://i.ytimg.com/vi/waJkWqYxISY/default.jpg" TargetMode="External" /><Relationship Id="rId116" Type="http://schemas.openxmlformats.org/officeDocument/2006/relationships/hyperlink" Target="https://i.ytimg.com/vi/-VXUfybP4Ws/default.jpg" TargetMode="External" /><Relationship Id="rId117" Type="http://schemas.openxmlformats.org/officeDocument/2006/relationships/hyperlink" Target="https://i.ytimg.com/vi/NShwEZ2p_wI/default.jpg" TargetMode="External" /><Relationship Id="rId118" Type="http://schemas.openxmlformats.org/officeDocument/2006/relationships/hyperlink" Target="https://i.ytimg.com/vi/YsSH0NrLIMQ/default.jpg" TargetMode="External" /><Relationship Id="rId119" Type="http://schemas.openxmlformats.org/officeDocument/2006/relationships/hyperlink" Target="https://i.ytimg.com/vi/7Uh0wMvmtmc/default.jpg" TargetMode="External" /><Relationship Id="rId120" Type="http://schemas.openxmlformats.org/officeDocument/2006/relationships/hyperlink" Target="https://i.ytimg.com/vi/9I91WTPyB8U/default.jpg" TargetMode="External" /><Relationship Id="rId121" Type="http://schemas.openxmlformats.org/officeDocument/2006/relationships/hyperlink" Target="https://i.ytimg.com/vi/jzX4hu_qmeg/default.jpg" TargetMode="External" /><Relationship Id="rId122" Type="http://schemas.openxmlformats.org/officeDocument/2006/relationships/hyperlink" Target="https://i.ytimg.com/vi/Tc3-4MDli-4/default.jpg" TargetMode="External" /><Relationship Id="rId123" Type="http://schemas.openxmlformats.org/officeDocument/2006/relationships/hyperlink" Target="https://i.ytimg.com/vi/XURQjtrwJi0/default.jpg" TargetMode="External" /><Relationship Id="rId124" Type="http://schemas.openxmlformats.org/officeDocument/2006/relationships/hyperlink" Target="https://i.ytimg.com/vi/MoMcSaKL430/default.jpg" TargetMode="External" /><Relationship Id="rId125" Type="http://schemas.openxmlformats.org/officeDocument/2006/relationships/hyperlink" Target="https://i.ytimg.com/vi/B69Ezx1V84o/default.jpg" TargetMode="External" /><Relationship Id="rId126" Type="http://schemas.openxmlformats.org/officeDocument/2006/relationships/hyperlink" Target="https://i.ytimg.com/vi/y7swAFB0KUg/default.jpg" TargetMode="External" /><Relationship Id="rId127" Type="http://schemas.openxmlformats.org/officeDocument/2006/relationships/hyperlink" Target="https://i.ytimg.com/vi/muthn-2NteM/default.jpg" TargetMode="External" /><Relationship Id="rId128" Type="http://schemas.openxmlformats.org/officeDocument/2006/relationships/hyperlink" Target="https://i.ytimg.com/vi/ptUZw1fkauM/default.jpg" TargetMode="External" /><Relationship Id="rId129" Type="http://schemas.openxmlformats.org/officeDocument/2006/relationships/hyperlink" Target="https://i.ytimg.com/vi/j2sacbQnQJQ/default.jpg" TargetMode="External" /><Relationship Id="rId130" Type="http://schemas.openxmlformats.org/officeDocument/2006/relationships/hyperlink" Target="https://i.ytimg.com/vi/zYsTT2scZ0s/default.jpg" TargetMode="External" /><Relationship Id="rId131" Type="http://schemas.openxmlformats.org/officeDocument/2006/relationships/hyperlink" Target="https://i.ytimg.com/vi/QIuHaR8aG3c/default.jpg" TargetMode="External" /><Relationship Id="rId132" Type="http://schemas.openxmlformats.org/officeDocument/2006/relationships/hyperlink" Target="https://i.ytimg.com/vi/74lpHeka1lE/default.jpg" TargetMode="External" /><Relationship Id="rId133" Type="http://schemas.openxmlformats.org/officeDocument/2006/relationships/hyperlink" Target="https://i.ytimg.com/vi/QPxaU7U9Dpg/default.jpg" TargetMode="External" /><Relationship Id="rId134" Type="http://schemas.openxmlformats.org/officeDocument/2006/relationships/hyperlink" Target="https://i.ytimg.com/vi/DtY71HjuxZo/default.jpg" TargetMode="External" /><Relationship Id="rId135" Type="http://schemas.openxmlformats.org/officeDocument/2006/relationships/hyperlink" Target="https://i.ytimg.com/vi/OVUo_Ufw9Zg/default.jpg" TargetMode="External" /><Relationship Id="rId136" Type="http://schemas.openxmlformats.org/officeDocument/2006/relationships/hyperlink" Target="https://i.ytimg.com/vi/a67h0uVaAMg/default.jpg" TargetMode="External" /><Relationship Id="rId137" Type="http://schemas.openxmlformats.org/officeDocument/2006/relationships/hyperlink" Target="https://i.ytimg.com/vi/jMV7TPWpKsM/default.jpg" TargetMode="External" /><Relationship Id="rId138" Type="http://schemas.openxmlformats.org/officeDocument/2006/relationships/hyperlink" Target="https://i.ytimg.com/vi/Sv9DKsPzWxk/default.jpg" TargetMode="External" /><Relationship Id="rId139" Type="http://schemas.openxmlformats.org/officeDocument/2006/relationships/hyperlink" Target="https://i.ytimg.com/vi/t2_0yXZIJ3w/default.jpg" TargetMode="External" /><Relationship Id="rId140" Type="http://schemas.openxmlformats.org/officeDocument/2006/relationships/hyperlink" Target="https://i.ytimg.com/vi/pMS2WfN4sek/default.jpg" TargetMode="External" /><Relationship Id="rId141" Type="http://schemas.openxmlformats.org/officeDocument/2006/relationships/hyperlink" Target="https://i.ytimg.com/vi/287J3bcY-CM/default.jpg" TargetMode="External" /><Relationship Id="rId142" Type="http://schemas.openxmlformats.org/officeDocument/2006/relationships/hyperlink" Target="https://i.ytimg.com/vi/HFO_8ZE3xlM/default.jpg" TargetMode="External" /><Relationship Id="rId143" Type="http://schemas.openxmlformats.org/officeDocument/2006/relationships/hyperlink" Target="https://i.ytimg.com/vi/xXl78mlLY_k/default.jpg" TargetMode="External" /><Relationship Id="rId144" Type="http://schemas.openxmlformats.org/officeDocument/2006/relationships/hyperlink" Target="https://i.ytimg.com/vi/kcncr2NfPjY/default.jpg" TargetMode="External" /><Relationship Id="rId145" Type="http://schemas.openxmlformats.org/officeDocument/2006/relationships/hyperlink" Target="https://i.ytimg.com/vi/OBUMr5GSAFg/default.jpg" TargetMode="External" /><Relationship Id="rId146" Type="http://schemas.openxmlformats.org/officeDocument/2006/relationships/hyperlink" Target="https://i.ytimg.com/vi/EVwXnHE5CYU/default.jpg" TargetMode="External" /><Relationship Id="rId147" Type="http://schemas.openxmlformats.org/officeDocument/2006/relationships/hyperlink" Target="https://i.ytimg.com/vi/OPcILEH1AIQ/default.jpg" TargetMode="External" /><Relationship Id="rId148" Type="http://schemas.openxmlformats.org/officeDocument/2006/relationships/hyperlink" Target="https://i.ytimg.com/vi/h2NezzzI_Sk/default.jpg" TargetMode="External" /><Relationship Id="rId149" Type="http://schemas.openxmlformats.org/officeDocument/2006/relationships/hyperlink" Target="https://i.ytimg.com/vi/LpxC1Qu-HSQ/default.jpg" TargetMode="External" /><Relationship Id="rId150" Type="http://schemas.openxmlformats.org/officeDocument/2006/relationships/hyperlink" Target="https://i.ytimg.com/vi/JJUZcQrD_mQ/default.jpg" TargetMode="External" /><Relationship Id="rId151" Type="http://schemas.openxmlformats.org/officeDocument/2006/relationships/hyperlink" Target="https://i.ytimg.com/vi/OoLg-oKc7Z0/default.jpg" TargetMode="External" /><Relationship Id="rId152" Type="http://schemas.openxmlformats.org/officeDocument/2006/relationships/hyperlink" Target="https://i.ytimg.com/vi/-afl7XR6gdc/default.jpg" TargetMode="External" /><Relationship Id="rId153" Type="http://schemas.openxmlformats.org/officeDocument/2006/relationships/hyperlink" Target="https://i.ytimg.com/vi/xUUZ70z3zlU/default.jpg" TargetMode="External" /><Relationship Id="rId154" Type="http://schemas.openxmlformats.org/officeDocument/2006/relationships/hyperlink" Target="https://i.ytimg.com/vi/x5DupOj1-ro/default.jpg" TargetMode="External" /><Relationship Id="rId155" Type="http://schemas.openxmlformats.org/officeDocument/2006/relationships/hyperlink" Target="https://i.ytimg.com/vi/dLbRkIBBLZs/default.jpg" TargetMode="External" /><Relationship Id="rId156" Type="http://schemas.openxmlformats.org/officeDocument/2006/relationships/hyperlink" Target="https://i.ytimg.com/vi/U76p8xK5eFA/default.jpg" TargetMode="External" /><Relationship Id="rId157" Type="http://schemas.openxmlformats.org/officeDocument/2006/relationships/hyperlink" Target="https://i.ytimg.com/vi/nUKGlhJ4BmQ/default.jpg" TargetMode="External" /><Relationship Id="rId158" Type="http://schemas.openxmlformats.org/officeDocument/2006/relationships/hyperlink" Target="https://i.ytimg.com/vi/FRpK3qmyWlY/default.jpg" TargetMode="External" /><Relationship Id="rId159" Type="http://schemas.openxmlformats.org/officeDocument/2006/relationships/hyperlink" Target="https://i.ytimg.com/vi/q14PFK4TR8U/default.jpg" TargetMode="External" /><Relationship Id="rId160" Type="http://schemas.openxmlformats.org/officeDocument/2006/relationships/hyperlink" Target="https://i.ytimg.com/vi/Lfzc9bcI1UE/default.jpg" TargetMode="External" /><Relationship Id="rId161" Type="http://schemas.openxmlformats.org/officeDocument/2006/relationships/hyperlink" Target="https://i.ytimg.com/vi/z6azZa4VrkM/default.jpg" TargetMode="External" /><Relationship Id="rId162" Type="http://schemas.openxmlformats.org/officeDocument/2006/relationships/hyperlink" Target="https://i.ytimg.com/vi/uLtYmNy-dyo/default.jpg" TargetMode="External" /><Relationship Id="rId163" Type="http://schemas.openxmlformats.org/officeDocument/2006/relationships/hyperlink" Target="https://i.ytimg.com/vi/VANN3z1kEVQ/default.jpg" TargetMode="External" /><Relationship Id="rId164" Type="http://schemas.openxmlformats.org/officeDocument/2006/relationships/hyperlink" Target="https://i.ytimg.com/vi/SK2o6qQqTz0/default.jpg" TargetMode="External" /><Relationship Id="rId165" Type="http://schemas.openxmlformats.org/officeDocument/2006/relationships/hyperlink" Target="https://i.ytimg.com/vi/ULoB50P95ug/default.jpg" TargetMode="External" /><Relationship Id="rId166" Type="http://schemas.openxmlformats.org/officeDocument/2006/relationships/hyperlink" Target="https://i.ytimg.com/vi/MRPEo6D99S4/default.jpg" TargetMode="External" /><Relationship Id="rId167" Type="http://schemas.openxmlformats.org/officeDocument/2006/relationships/hyperlink" Target="https://i.ytimg.com/vi/S6wQ4MsnySU/default.jpg" TargetMode="External" /><Relationship Id="rId168" Type="http://schemas.openxmlformats.org/officeDocument/2006/relationships/hyperlink" Target="https://i.ytimg.com/vi/wed36XcOtDM/default.jpg" TargetMode="External" /><Relationship Id="rId169" Type="http://schemas.openxmlformats.org/officeDocument/2006/relationships/hyperlink" Target="https://i.ytimg.com/vi/TQOvJxdxFhg/default.jpg" TargetMode="External" /><Relationship Id="rId170" Type="http://schemas.openxmlformats.org/officeDocument/2006/relationships/hyperlink" Target="https://i.ytimg.com/vi/OUoaPZynkPI/default.jpg" TargetMode="External" /><Relationship Id="rId171" Type="http://schemas.openxmlformats.org/officeDocument/2006/relationships/hyperlink" Target="https://i.ytimg.com/vi/HTvBDm88yk0/default.jpg" TargetMode="External" /><Relationship Id="rId172" Type="http://schemas.openxmlformats.org/officeDocument/2006/relationships/hyperlink" Target="https://i.ytimg.com/vi/hnbqFXLI_Qo/default.jpg" TargetMode="External" /><Relationship Id="rId173" Type="http://schemas.openxmlformats.org/officeDocument/2006/relationships/hyperlink" Target="https://i.ytimg.com/vi/lw7R47wVxjw/default.jpg" TargetMode="External" /><Relationship Id="rId174" Type="http://schemas.openxmlformats.org/officeDocument/2006/relationships/hyperlink" Target="https://i.ytimg.com/vi/3uH--HeqZd4/default.jpg" TargetMode="External" /><Relationship Id="rId175" Type="http://schemas.openxmlformats.org/officeDocument/2006/relationships/hyperlink" Target="https://i.ytimg.com/vi/CkXz-rQ9AzA/default.jpg" TargetMode="External" /><Relationship Id="rId176" Type="http://schemas.openxmlformats.org/officeDocument/2006/relationships/hyperlink" Target="https://i.ytimg.com/vi/El7hiBJ-s5g/default.jpg" TargetMode="External" /><Relationship Id="rId177" Type="http://schemas.openxmlformats.org/officeDocument/2006/relationships/hyperlink" Target="https://i.ytimg.com/vi/ycZRyqUXkCA/default.jpg" TargetMode="External" /><Relationship Id="rId178" Type="http://schemas.openxmlformats.org/officeDocument/2006/relationships/hyperlink" Target="https://i.ytimg.com/vi/1qgMtVLgAFE/default.jpg" TargetMode="External" /><Relationship Id="rId179" Type="http://schemas.openxmlformats.org/officeDocument/2006/relationships/hyperlink" Target="https://i.ytimg.com/vi/0oCL7AnIs98/default.jpg" TargetMode="External" /><Relationship Id="rId180" Type="http://schemas.openxmlformats.org/officeDocument/2006/relationships/hyperlink" Target="https://i.ytimg.com/vi/qjAVgtgp2VU/default.jpg" TargetMode="External" /><Relationship Id="rId181" Type="http://schemas.openxmlformats.org/officeDocument/2006/relationships/hyperlink" Target="https://i.ytimg.com/vi/BBJgiSJkN7c/default.jpg" TargetMode="External" /><Relationship Id="rId182" Type="http://schemas.openxmlformats.org/officeDocument/2006/relationships/hyperlink" Target="https://i.ytimg.com/vi/q5NV4jdL9Go/default.jpg" TargetMode="External" /><Relationship Id="rId183" Type="http://schemas.openxmlformats.org/officeDocument/2006/relationships/hyperlink" Target="https://i.ytimg.com/vi/DCv0j55qLCA/default.jpg" TargetMode="External" /><Relationship Id="rId184" Type="http://schemas.openxmlformats.org/officeDocument/2006/relationships/hyperlink" Target="https://i.ytimg.com/vi/PU_xu78HqMs/default.jpg" TargetMode="External" /><Relationship Id="rId185" Type="http://schemas.openxmlformats.org/officeDocument/2006/relationships/hyperlink" Target="https://i.ytimg.com/vi/DH6vjbFLtL8/default.jpg" TargetMode="External" /><Relationship Id="rId186" Type="http://schemas.openxmlformats.org/officeDocument/2006/relationships/hyperlink" Target="https://i.ytimg.com/vi/FBI24tJhrkk/default.jpg" TargetMode="External" /><Relationship Id="rId187" Type="http://schemas.openxmlformats.org/officeDocument/2006/relationships/hyperlink" Target="https://i.ytimg.com/vi/st9bPY2BgvY/default.jpg" TargetMode="External" /><Relationship Id="rId188" Type="http://schemas.openxmlformats.org/officeDocument/2006/relationships/hyperlink" Target="https://i.ytimg.com/vi/MbQ45cqz6KI/default.jpg" TargetMode="External" /><Relationship Id="rId189" Type="http://schemas.openxmlformats.org/officeDocument/2006/relationships/hyperlink" Target="https://i.ytimg.com/vi/mKwCQA238dM/default.jpg" TargetMode="External" /><Relationship Id="rId190" Type="http://schemas.openxmlformats.org/officeDocument/2006/relationships/hyperlink" Target="https://i.ytimg.com/vi/2wqPRPMQRWU/default.jpg" TargetMode="External" /><Relationship Id="rId191" Type="http://schemas.openxmlformats.org/officeDocument/2006/relationships/hyperlink" Target="https://i.ytimg.com/vi/3vzIMn7cg40/default.jpg" TargetMode="External" /><Relationship Id="rId192" Type="http://schemas.openxmlformats.org/officeDocument/2006/relationships/hyperlink" Target="https://i.ytimg.com/vi/5CTwMbKDOcU/default.jpg" TargetMode="External" /><Relationship Id="rId193" Type="http://schemas.openxmlformats.org/officeDocument/2006/relationships/hyperlink" Target="https://i.ytimg.com/vi/I9IEMdbV_Zk/default.jpg" TargetMode="External" /><Relationship Id="rId194" Type="http://schemas.openxmlformats.org/officeDocument/2006/relationships/hyperlink" Target="https://i.ytimg.com/vi/shGVZiJrDEA/default_live.jpg" TargetMode="External" /><Relationship Id="rId195" Type="http://schemas.openxmlformats.org/officeDocument/2006/relationships/hyperlink" Target="https://i.ytimg.com/vi/R9ELWjJKnZA/default.jpg" TargetMode="External" /><Relationship Id="rId196" Type="http://schemas.openxmlformats.org/officeDocument/2006/relationships/hyperlink" Target="https://i.ytimg.com/vi/LMcRZQfeaZM/default.jpg" TargetMode="External" /><Relationship Id="rId197" Type="http://schemas.openxmlformats.org/officeDocument/2006/relationships/hyperlink" Target="https://i.ytimg.com/vi/7eiW91LDfx0/default.jpg" TargetMode="External" /><Relationship Id="rId198" Type="http://schemas.openxmlformats.org/officeDocument/2006/relationships/hyperlink" Target="https://i.ytimg.com/vi/nXU12jCAfcI/default.jpg" TargetMode="External" /><Relationship Id="rId199" Type="http://schemas.openxmlformats.org/officeDocument/2006/relationships/hyperlink" Target="https://i.ytimg.com/vi/2MFAE0lpV3U/default.jpg" TargetMode="External" /><Relationship Id="rId200" Type="http://schemas.openxmlformats.org/officeDocument/2006/relationships/hyperlink" Target="https://i.ytimg.com/vi/J5xmgUFDzuo/default.jpg" TargetMode="External" /><Relationship Id="rId201" Type="http://schemas.openxmlformats.org/officeDocument/2006/relationships/hyperlink" Target="https://i.ytimg.com/vi/A4geo_L63IQ/default.jpg" TargetMode="External" /><Relationship Id="rId202" Type="http://schemas.openxmlformats.org/officeDocument/2006/relationships/hyperlink" Target="https://i.ytimg.com/vi/gHI67SLkSSs/default.jpg" TargetMode="External" /><Relationship Id="rId203" Type="http://schemas.openxmlformats.org/officeDocument/2006/relationships/hyperlink" Target="https://i.ytimg.com/vi/A1IBpVXfXNA/default.jpg" TargetMode="External" /><Relationship Id="rId204" Type="http://schemas.openxmlformats.org/officeDocument/2006/relationships/hyperlink" Target="https://i.ytimg.com/vi/qX_-gZJuJlU/default.jpg" TargetMode="External" /><Relationship Id="rId205" Type="http://schemas.openxmlformats.org/officeDocument/2006/relationships/hyperlink" Target="https://i.ytimg.com/vi/-0Rz0oEAl_M/default.jpg" TargetMode="External" /><Relationship Id="rId206" Type="http://schemas.openxmlformats.org/officeDocument/2006/relationships/hyperlink" Target="https://i.ytimg.com/vi/kT488qhjhyk/default.jpg" TargetMode="External" /><Relationship Id="rId207" Type="http://schemas.openxmlformats.org/officeDocument/2006/relationships/hyperlink" Target="https://i.ytimg.com/vi/D9tnJouIipo/default.jpg" TargetMode="External" /><Relationship Id="rId208" Type="http://schemas.openxmlformats.org/officeDocument/2006/relationships/hyperlink" Target="https://i.ytimg.com/vi/l1692voOGag/default.jpg" TargetMode="External" /><Relationship Id="rId209" Type="http://schemas.openxmlformats.org/officeDocument/2006/relationships/hyperlink" Target="https://i.ytimg.com/vi/zT7s1i6NbJ4/default.jpg" TargetMode="External" /><Relationship Id="rId210" Type="http://schemas.openxmlformats.org/officeDocument/2006/relationships/hyperlink" Target="https://i.ytimg.com/vi/AcuLJX_-HjA/default.jpg" TargetMode="External" /><Relationship Id="rId211" Type="http://schemas.openxmlformats.org/officeDocument/2006/relationships/hyperlink" Target="https://i.ytimg.com/vi/BSqejLhL2QM/default.jpg" TargetMode="External" /><Relationship Id="rId212" Type="http://schemas.openxmlformats.org/officeDocument/2006/relationships/hyperlink" Target="https://i.ytimg.com/vi/FarHjaAJoms/default.jpg" TargetMode="External" /><Relationship Id="rId213" Type="http://schemas.openxmlformats.org/officeDocument/2006/relationships/hyperlink" Target="https://i.ytimg.com/vi/bMBaeQpoyM8/default.jpg" TargetMode="External" /><Relationship Id="rId214" Type="http://schemas.openxmlformats.org/officeDocument/2006/relationships/hyperlink" Target="https://i.ytimg.com/vi/Z-9FKi2mX8A/default.jpg" TargetMode="External" /><Relationship Id="rId215" Type="http://schemas.openxmlformats.org/officeDocument/2006/relationships/hyperlink" Target="https://i.ytimg.com/vi/nkNnkyI0Y8U/default.jpg" TargetMode="External" /><Relationship Id="rId216" Type="http://schemas.openxmlformats.org/officeDocument/2006/relationships/hyperlink" Target="https://i.ytimg.com/vi/KR9IP6OKSRg/default.jpg" TargetMode="External" /><Relationship Id="rId217" Type="http://schemas.openxmlformats.org/officeDocument/2006/relationships/hyperlink" Target="https://i.ytimg.com/vi/kNUX_AjilOo/default.jpg" TargetMode="External" /><Relationship Id="rId218" Type="http://schemas.openxmlformats.org/officeDocument/2006/relationships/hyperlink" Target="https://i.ytimg.com/vi/M7ogjvcTijQ/default.jpg" TargetMode="External" /><Relationship Id="rId219" Type="http://schemas.openxmlformats.org/officeDocument/2006/relationships/hyperlink" Target="https://i.ytimg.com/vi/fvIMIH33ytg/default.jpg" TargetMode="External" /><Relationship Id="rId220" Type="http://schemas.openxmlformats.org/officeDocument/2006/relationships/hyperlink" Target="https://i.ytimg.com/vi/hGnaFj5Iq_s/default.jpg" TargetMode="External" /><Relationship Id="rId221" Type="http://schemas.openxmlformats.org/officeDocument/2006/relationships/hyperlink" Target="https://i.ytimg.com/vi/8Sd7EPCEz5w/default.jpg" TargetMode="External" /><Relationship Id="rId222" Type="http://schemas.openxmlformats.org/officeDocument/2006/relationships/hyperlink" Target="https://i.ytimg.com/vi/yIfOEG6a0Ps/default.jpg" TargetMode="External" /><Relationship Id="rId223" Type="http://schemas.openxmlformats.org/officeDocument/2006/relationships/hyperlink" Target="https://i.ytimg.com/vi/V6rOZNCQhQs/default.jpg" TargetMode="External" /><Relationship Id="rId224" Type="http://schemas.openxmlformats.org/officeDocument/2006/relationships/hyperlink" Target="https://i.ytimg.com/vi/MwmZ9kKG9sk/default.jpg" TargetMode="External" /><Relationship Id="rId225" Type="http://schemas.openxmlformats.org/officeDocument/2006/relationships/hyperlink" Target="https://i.ytimg.com/vi/Z2itVBEFOQ0/default.jpg" TargetMode="External" /><Relationship Id="rId226" Type="http://schemas.openxmlformats.org/officeDocument/2006/relationships/hyperlink" Target="https://i.ytimg.com/vi/90NRi7GYJPI/default.jpg" TargetMode="External" /><Relationship Id="rId227" Type="http://schemas.openxmlformats.org/officeDocument/2006/relationships/hyperlink" Target="https://i.ytimg.com/vi/QN7Fl9AnEEs/default.jpg" TargetMode="External" /><Relationship Id="rId228" Type="http://schemas.openxmlformats.org/officeDocument/2006/relationships/hyperlink" Target="https://i.ytimg.com/vi/ZL1n9Lz-EUQ/default.jpg" TargetMode="External" /><Relationship Id="rId229" Type="http://schemas.openxmlformats.org/officeDocument/2006/relationships/hyperlink" Target="https://i.ytimg.com/vi/cUYVyKDeouw/default.jpg" TargetMode="External" /><Relationship Id="rId230" Type="http://schemas.openxmlformats.org/officeDocument/2006/relationships/hyperlink" Target="https://i.ytimg.com/vi/OyQhevVsM60/default.jpg" TargetMode="External" /><Relationship Id="rId231" Type="http://schemas.openxmlformats.org/officeDocument/2006/relationships/hyperlink" Target="https://i.ytimg.com/vi/_YS7eN2VJNw/default.jpg" TargetMode="External" /><Relationship Id="rId232" Type="http://schemas.openxmlformats.org/officeDocument/2006/relationships/hyperlink" Target="https://i.ytimg.com/vi/As9FXeAPOkc/default.jpg" TargetMode="External" /><Relationship Id="rId233" Type="http://schemas.openxmlformats.org/officeDocument/2006/relationships/hyperlink" Target="https://i.ytimg.com/vi/Pa6EG6ADNGQ/default.jpg" TargetMode="External" /><Relationship Id="rId234" Type="http://schemas.openxmlformats.org/officeDocument/2006/relationships/hyperlink" Target="https://i.ytimg.com/vi/f5-rTsBv_Vs/default.jpg" TargetMode="External" /><Relationship Id="rId235" Type="http://schemas.openxmlformats.org/officeDocument/2006/relationships/hyperlink" Target="https://i.ytimg.com/vi/raYQtjGCxJQ/default.jpg" TargetMode="External" /><Relationship Id="rId236" Type="http://schemas.openxmlformats.org/officeDocument/2006/relationships/hyperlink" Target="https://i.ytimg.com/vi/ifI1Maz-Ubc/default.jpg" TargetMode="External" /><Relationship Id="rId237" Type="http://schemas.openxmlformats.org/officeDocument/2006/relationships/hyperlink" Target="https://i.ytimg.com/vi/zH46pVG6Xvo/default.jpg" TargetMode="External" /><Relationship Id="rId238" Type="http://schemas.openxmlformats.org/officeDocument/2006/relationships/hyperlink" Target="https://i.ytimg.com/vi/V8YjzRc22ks/default.jpg" TargetMode="External" /><Relationship Id="rId239" Type="http://schemas.openxmlformats.org/officeDocument/2006/relationships/hyperlink" Target="https://i.ytimg.com/vi/35Nt60DKxvE/default.jpg" TargetMode="External" /><Relationship Id="rId240" Type="http://schemas.openxmlformats.org/officeDocument/2006/relationships/hyperlink" Target="https://i.ytimg.com/vi/F5Tc-XJF5e4/default.jpg" TargetMode="External" /><Relationship Id="rId241" Type="http://schemas.openxmlformats.org/officeDocument/2006/relationships/hyperlink" Target="https://i.ytimg.com/vi/sd896IHajBI/default.jpg" TargetMode="External" /><Relationship Id="rId242" Type="http://schemas.openxmlformats.org/officeDocument/2006/relationships/hyperlink" Target="https://i.ytimg.com/vi/nR83Vs21Yu8/default.jpg" TargetMode="External" /><Relationship Id="rId243" Type="http://schemas.openxmlformats.org/officeDocument/2006/relationships/hyperlink" Target="https://i.ytimg.com/vi/JJgwVffKRFM/default.jpg" TargetMode="External" /><Relationship Id="rId244" Type="http://schemas.openxmlformats.org/officeDocument/2006/relationships/hyperlink" Target="https://i.ytimg.com/vi/Gs6Iykl9BfQ/default.jpg" TargetMode="External" /><Relationship Id="rId245" Type="http://schemas.openxmlformats.org/officeDocument/2006/relationships/hyperlink" Target="https://i.ytimg.com/vi/72k2rjvuUek/default.jpg" TargetMode="External" /><Relationship Id="rId246" Type="http://schemas.openxmlformats.org/officeDocument/2006/relationships/hyperlink" Target="https://i.ytimg.com/vi/nuP84Wp4mTU/default.jpg" TargetMode="External" /><Relationship Id="rId247" Type="http://schemas.openxmlformats.org/officeDocument/2006/relationships/hyperlink" Target="https://i.ytimg.com/vi/F6vXSibarqk/default.jpg" TargetMode="External" /><Relationship Id="rId248" Type="http://schemas.openxmlformats.org/officeDocument/2006/relationships/hyperlink" Target="https://i.ytimg.com/vi/3qzmdLHKCM8/default.jpg" TargetMode="External" /><Relationship Id="rId249" Type="http://schemas.openxmlformats.org/officeDocument/2006/relationships/hyperlink" Target="https://i.ytimg.com/vi/OLot4jnaKsM/default.jpg" TargetMode="External" /><Relationship Id="rId250" Type="http://schemas.openxmlformats.org/officeDocument/2006/relationships/hyperlink" Target="https://i.ytimg.com/vi/uvD6MOMhz1c/default.jpg" TargetMode="External" /><Relationship Id="rId251" Type="http://schemas.openxmlformats.org/officeDocument/2006/relationships/hyperlink" Target="https://i.ytimg.com/vi/9GSCoRE2W_I/default.jpg" TargetMode="External" /><Relationship Id="rId252" Type="http://schemas.openxmlformats.org/officeDocument/2006/relationships/hyperlink" Target="https://i.ytimg.com/vi/_1NbzOE4HTQ/default.jpg" TargetMode="External" /><Relationship Id="rId253" Type="http://schemas.openxmlformats.org/officeDocument/2006/relationships/hyperlink" Target="https://i.ytimg.com/vi/7u-3bMbeax8/default.jpg" TargetMode="External" /><Relationship Id="rId254" Type="http://schemas.openxmlformats.org/officeDocument/2006/relationships/hyperlink" Target="https://i.ytimg.com/vi/insGIvuV_70/default.jpg" TargetMode="External" /><Relationship Id="rId255" Type="http://schemas.openxmlformats.org/officeDocument/2006/relationships/hyperlink" Target="https://i.ytimg.com/vi/JGtwYwKokkY/default.jpg" TargetMode="External" /><Relationship Id="rId256" Type="http://schemas.openxmlformats.org/officeDocument/2006/relationships/hyperlink" Target="https://i.ytimg.com/vi/dM-iPcVlZZ4/default.jpg" TargetMode="External" /><Relationship Id="rId257" Type="http://schemas.openxmlformats.org/officeDocument/2006/relationships/hyperlink" Target="https://i.ytimg.com/vi/PedbJi7L3ro/default.jpg" TargetMode="External" /><Relationship Id="rId258" Type="http://schemas.openxmlformats.org/officeDocument/2006/relationships/hyperlink" Target="https://i.ytimg.com/vi/u4MrE-8uOvI/default.jpg" TargetMode="External" /><Relationship Id="rId259" Type="http://schemas.openxmlformats.org/officeDocument/2006/relationships/hyperlink" Target="https://i.ytimg.com/vi/ndX7o22cMv8/default.jpg" TargetMode="External" /><Relationship Id="rId260" Type="http://schemas.openxmlformats.org/officeDocument/2006/relationships/hyperlink" Target="https://i.ytimg.com/vi/fT5U8W6MnRk/default.jpg" TargetMode="External" /><Relationship Id="rId261" Type="http://schemas.openxmlformats.org/officeDocument/2006/relationships/hyperlink" Target="https://i.ytimg.com/vi/TXdi6xgQ3Zs/default.jpg" TargetMode="External" /><Relationship Id="rId262" Type="http://schemas.openxmlformats.org/officeDocument/2006/relationships/hyperlink" Target="https://i.ytimg.com/vi/gqGSwev1TEg/default.jpg" TargetMode="External" /><Relationship Id="rId263" Type="http://schemas.openxmlformats.org/officeDocument/2006/relationships/hyperlink" Target="https://i.ytimg.com/vi/T-mGEfLOqk0/default.jpg" TargetMode="External" /><Relationship Id="rId264" Type="http://schemas.openxmlformats.org/officeDocument/2006/relationships/hyperlink" Target="https://i.ytimg.com/vi/7x1-yR3o1D8/default.jpg" TargetMode="External" /><Relationship Id="rId265" Type="http://schemas.openxmlformats.org/officeDocument/2006/relationships/hyperlink" Target="https://i.ytimg.com/vi/HnBkVNw3MUI/default.jpg" TargetMode="External" /><Relationship Id="rId266" Type="http://schemas.openxmlformats.org/officeDocument/2006/relationships/hyperlink" Target="https://i.ytimg.com/vi/lhk1SowMXN8/default.jpg" TargetMode="External" /><Relationship Id="rId267" Type="http://schemas.openxmlformats.org/officeDocument/2006/relationships/hyperlink" Target="https://i.ytimg.com/vi/JzKobgiDYUk/default.jpg" TargetMode="External" /><Relationship Id="rId268" Type="http://schemas.openxmlformats.org/officeDocument/2006/relationships/hyperlink" Target="https://i.ytimg.com/vi/AEJoarKS9Kw/default.jpg" TargetMode="External" /><Relationship Id="rId269" Type="http://schemas.openxmlformats.org/officeDocument/2006/relationships/hyperlink" Target="https://i.ytimg.com/vi/gif6fIZH1XM/default.jpg" TargetMode="External" /><Relationship Id="rId270" Type="http://schemas.openxmlformats.org/officeDocument/2006/relationships/hyperlink" Target="https://i.ytimg.com/vi/TOhfwb_ktyk/default.jpg" TargetMode="External" /><Relationship Id="rId271" Type="http://schemas.openxmlformats.org/officeDocument/2006/relationships/hyperlink" Target="https://i.ytimg.com/vi/OiM-Ayrfll8/default.jpg" TargetMode="External" /><Relationship Id="rId272" Type="http://schemas.openxmlformats.org/officeDocument/2006/relationships/hyperlink" Target="https://i.ytimg.com/vi/V-DFqttmoeg/default.jpg" TargetMode="External" /><Relationship Id="rId273" Type="http://schemas.openxmlformats.org/officeDocument/2006/relationships/hyperlink" Target="https://i.ytimg.com/vi/Y0DRTgkDNDQ/default.jpg" TargetMode="External" /><Relationship Id="rId274" Type="http://schemas.openxmlformats.org/officeDocument/2006/relationships/hyperlink" Target="https://i.ytimg.com/vi/LKFnfllHNVk/default.jpg" TargetMode="External" /><Relationship Id="rId275" Type="http://schemas.openxmlformats.org/officeDocument/2006/relationships/hyperlink" Target="https://i.ytimg.com/vi/EwHmmbsv_wM/default.jpg" TargetMode="External" /><Relationship Id="rId276" Type="http://schemas.openxmlformats.org/officeDocument/2006/relationships/hyperlink" Target="https://i.ytimg.com/vi/VUOejKnhdto/default.jpg" TargetMode="External" /><Relationship Id="rId277" Type="http://schemas.openxmlformats.org/officeDocument/2006/relationships/hyperlink" Target="https://i.ytimg.com/vi/1m267yrKWO8/default.jpg" TargetMode="External" /><Relationship Id="rId278" Type="http://schemas.openxmlformats.org/officeDocument/2006/relationships/hyperlink" Target="https://i.ytimg.com/vi/FxLv6dEsf70/default.jpg" TargetMode="External" /><Relationship Id="rId279" Type="http://schemas.openxmlformats.org/officeDocument/2006/relationships/hyperlink" Target="https://i.ytimg.com/vi/dIUeOyfarfQ/default.jpg" TargetMode="External" /><Relationship Id="rId280" Type="http://schemas.openxmlformats.org/officeDocument/2006/relationships/hyperlink" Target="https://i.ytimg.com/vi/Ag5OWnmexXE/default.jpg" TargetMode="External" /><Relationship Id="rId281" Type="http://schemas.openxmlformats.org/officeDocument/2006/relationships/hyperlink" Target="https://i.ytimg.com/vi/tcf5gDCqsuM/default.jpg" TargetMode="External" /><Relationship Id="rId282" Type="http://schemas.openxmlformats.org/officeDocument/2006/relationships/hyperlink" Target="https://i.ytimg.com/vi/2IhxPdPddGg/default.jpg" TargetMode="External" /><Relationship Id="rId283" Type="http://schemas.openxmlformats.org/officeDocument/2006/relationships/hyperlink" Target="https://i.ytimg.com/vi/Rd-LsXy81AA/default.jpg" TargetMode="External" /><Relationship Id="rId284" Type="http://schemas.openxmlformats.org/officeDocument/2006/relationships/hyperlink" Target="https://i.ytimg.com/vi/cjFD-ksdXLY/default.jpg" TargetMode="External" /><Relationship Id="rId285" Type="http://schemas.openxmlformats.org/officeDocument/2006/relationships/hyperlink" Target="https://i.ytimg.com/vi/p0Sc_Fp4qkc/default.jpg" TargetMode="External" /><Relationship Id="rId286" Type="http://schemas.openxmlformats.org/officeDocument/2006/relationships/hyperlink" Target="https://i.ytimg.com/vi/0FiQpdoLAbg/default.jpg" TargetMode="External" /><Relationship Id="rId287" Type="http://schemas.openxmlformats.org/officeDocument/2006/relationships/hyperlink" Target="https://i.ytimg.com/vi/C87zflNdnrs/default.jpg" TargetMode="External" /><Relationship Id="rId288" Type="http://schemas.openxmlformats.org/officeDocument/2006/relationships/hyperlink" Target="https://i.ytimg.com/vi/xKP_q6kN0qM/default.jpg" TargetMode="External" /><Relationship Id="rId289" Type="http://schemas.openxmlformats.org/officeDocument/2006/relationships/hyperlink" Target="https://i.ytimg.com/vi/KePnNMLw1Mk/default.jpg" TargetMode="External" /><Relationship Id="rId290" Type="http://schemas.openxmlformats.org/officeDocument/2006/relationships/hyperlink" Target="https://i.ytimg.com/vi/dNorjxekDAo/default.jpg" TargetMode="External" /><Relationship Id="rId291" Type="http://schemas.openxmlformats.org/officeDocument/2006/relationships/hyperlink" Target="https://i.ytimg.com/vi/lKHdboMJ56E/default.jpg" TargetMode="External" /><Relationship Id="rId292" Type="http://schemas.openxmlformats.org/officeDocument/2006/relationships/hyperlink" Target="https://i.ytimg.com/vi/J327n_ktQb8/default.jpg" TargetMode="External" /><Relationship Id="rId293" Type="http://schemas.openxmlformats.org/officeDocument/2006/relationships/hyperlink" Target="https://i.ytimg.com/vi/MHrGBby6Exw/default.jpg" TargetMode="External" /><Relationship Id="rId294" Type="http://schemas.openxmlformats.org/officeDocument/2006/relationships/hyperlink" Target="https://i.ytimg.com/vi/WD-Gg52eQzc/default.jpg" TargetMode="External" /><Relationship Id="rId295" Type="http://schemas.openxmlformats.org/officeDocument/2006/relationships/hyperlink" Target="https://i.ytimg.com/vi/JyXTFha9_BI/default.jpg" TargetMode="External" /><Relationship Id="rId296" Type="http://schemas.openxmlformats.org/officeDocument/2006/relationships/hyperlink" Target="https://i.ytimg.com/vi/gndJZm7Q9yg/default.jpg" TargetMode="External" /><Relationship Id="rId297" Type="http://schemas.openxmlformats.org/officeDocument/2006/relationships/hyperlink" Target="https://i.ytimg.com/vi/1aNVxy4WVHU/default.jpg" TargetMode="External" /><Relationship Id="rId298" Type="http://schemas.openxmlformats.org/officeDocument/2006/relationships/hyperlink" Target="https://i.ytimg.com/vi/n8IP0T9A1LU/default.jpg" TargetMode="External" /><Relationship Id="rId299" Type="http://schemas.openxmlformats.org/officeDocument/2006/relationships/hyperlink" Target="https://i.ytimg.com/vi/4GM6nLUUX-4/default.jpg" TargetMode="External" /><Relationship Id="rId300" Type="http://schemas.openxmlformats.org/officeDocument/2006/relationships/hyperlink" Target="https://i.ytimg.com/vi/r6rkYMYv4jY/default.jpg" TargetMode="External" /><Relationship Id="rId301" Type="http://schemas.openxmlformats.org/officeDocument/2006/relationships/hyperlink" Target="https://i.ytimg.com/vi/yvlVYux_sLY/default.jpg" TargetMode="External" /><Relationship Id="rId302" Type="http://schemas.openxmlformats.org/officeDocument/2006/relationships/hyperlink" Target="https://i.ytimg.com/vi/IlO0Q_giCec/default.jpg" TargetMode="External" /><Relationship Id="rId303" Type="http://schemas.openxmlformats.org/officeDocument/2006/relationships/hyperlink" Target="https://i.ytimg.com/vi/70zjUkpMkRQ/default.jpg" TargetMode="External" /><Relationship Id="rId304" Type="http://schemas.openxmlformats.org/officeDocument/2006/relationships/hyperlink" Target="https://i.ytimg.com/vi/iVCb6mJdsZQ/default.jpg" TargetMode="External" /><Relationship Id="rId305" Type="http://schemas.openxmlformats.org/officeDocument/2006/relationships/hyperlink" Target="https://i.ytimg.com/vi/BJ8E3uT07Ds/default.jpg" TargetMode="External" /><Relationship Id="rId306" Type="http://schemas.openxmlformats.org/officeDocument/2006/relationships/hyperlink" Target="https://i.ytimg.com/vi/yiDuzdmJ_9A/default.jpg" TargetMode="External" /><Relationship Id="rId307" Type="http://schemas.openxmlformats.org/officeDocument/2006/relationships/hyperlink" Target="https://i.ytimg.com/vi/DtW_nRH7N_I/default.jpg" TargetMode="External" /><Relationship Id="rId308" Type="http://schemas.openxmlformats.org/officeDocument/2006/relationships/hyperlink" Target="https://i.ytimg.com/vi/GeynN4otjUc/default.jpg" TargetMode="External" /><Relationship Id="rId309" Type="http://schemas.openxmlformats.org/officeDocument/2006/relationships/hyperlink" Target="https://i.ytimg.com/vi/VhIMBsBqlPQ/default.jpg" TargetMode="External" /><Relationship Id="rId310" Type="http://schemas.openxmlformats.org/officeDocument/2006/relationships/hyperlink" Target="https://i.ytimg.com/vi/mpzpWEqmtEs/default.jpg" TargetMode="External" /><Relationship Id="rId311" Type="http://schemas.openxmlformats.org/officeDocument/2006/relationships/hyperlink" Target="https://i.ytimg.com/vi/iZmwtiLrrog/default.jpg" TargetMode="External" /><Relationship Id="rId312" Type="http://schemas.openxmlformats.org/officeDocument/2006/relationships/hyperlink" Target="https://i.ytimg.com/vi/-hMId6Q8Zyc/default.jpg" TargetMode="External" /><Relationship Id="rId313" Type="http://schemas.openxmlformats.org/officeDocument/2006/relationships/hyperlink" Target="https://i.ytimg.com/vi/hj_M8k3tZ5g/default.jpg" TargetMode="External" /><Relationship Id="rId314" Type="http://schemas.openxmlformats.org/officeDocument/2006/relationships/hyperlink" Target="https://i.ytimg.com/vi/WM6Bt0AtR4c/default.jpg" TargetMode="External" /><Relationship Id="rId315" Type="http://schemas.openxmlformats.org/officeDocument/2006/relationships/hyperlink" Target="https://i.ytimg.com/vi/FG9PHgBnbWc/default.jpg" TargetMode="External" /><Relationship Id="rId316" Type="http://schemas.openxmlformats.org/officeDocument/2006/relationships/hyperlink" Target="https://i.ytimg.com/vi/V9_0KO2sskI/default.jpg" TargetMode="External" /><Relationship Id="rId317" Type="http://schemas.openxmlformats.org/officeDocument/2006/relationships/hyperlink" Target="https://i.ytimg.com/vi/oNwbupDPWs8/default.jpg" TargetMode="External" /><Relationship Id="rId318" Type="http://schemas.openxmlformats.org/officeDocument/2006/relationships/hyperlink" Target="https://i.ytimg.com/vi/FRDHZKIGjnQ/default.jpg" TargetMode="External" /><Relationship Id="rId319" Type="http://schemas.openxmlformats.org/officeDocument/2006/relationships/hyperlink" Target="https://i.ytimg.com/vi/kPYupTWwVKQ/default.jpg" TargetMode="External" /><Relationship Id="rId320" Type="http://schemas.openxmlformats.org/officeDocument/2006/relationships/hyperlink" Target="https://i.ytimg.com/vi/YOZO91B8BJc/default.jpg" TargetMode="External" /><Relationship Id="rId321" Type="http://schemas.openxmlformats.org/officeDocument/2006/relationships/hyperlink" Target="https://i.ytimg.com/vi/2mvROYZLFMU/default.jpg" TargetMode="External" /><Relationship Id="rId322" Type="http://schemas.openxmlformats.org/officeDocument/2006/relationships/hyperlink" Target="https://i.ytimg.com/vi/P-QvdZSyi5o/default.jpg" TargetMode="External" /><Relationship Id="rId323" Type="http://schemas.openxmlformats.org/officeDocument/2006/relationships/hyperlink" Target="https://i.ytimg.com/vi/-A4tUK8Dt2Y/default.jpg" TargetMode="External" /><Relationship Id="rId324" Type="http://schemas.openxmlformats.org/officeDocument/2006/relationships/hyperlink" Target="https://i.ytimg.com/vi/i0aRLYSMl2I/default.jpg" TargetMode="External" /><Relationship Id="rId325" Type="http://schemas.openxmlformats.org/officeDocument/2006/relationships/hyperlink" Target="https://i.ytimg.com/vi/ZXS9mBz7J00/default.jpg" TargetMode="External" /><Relationship Id="rId326" Type="http://schemas.openxmlformats.org/officeDocument/2006/relationships/hyperlink" Target="https://i.ytimg.com/vi/r_LuzeYcvcg/default.jpg" TargetMode="External" /><Relationship Id="rId327" Type="http://schemas.openxmlformats.org/officeDocument/2006/relationships/hyperlink" Target="https://i.ytimg.com/vi/kYNk56AFUX0/default.jpg" TargetMode="External" /><Relationship Id="rId328" Type="http://schemas.openxmlformats.org/officeDocument/2006/relationships/hyperlink" Target="https://i.ytimg.com/vi/sf6UeSMS3qA/default.jpg" TargetMode="External" /><Relationship Id="rId329" Type="http://schemas.openxmlformats.org/officeDocument/2006/relationships/hyperlink" Target="https://i.ytimg.com/vi/IIQPscUQDWY/default.jpg" TargetMode="External" /><Relationship Id="rId330" Type="http://schemas.openxmlformats.org/officeDocument/2006/relationships/hyperlink" Target="https://i.ytimg.com/vi/6p5Il4geWaY/default.jpg" TargetMode="External" /><Relationship Id="rId331" Type="http://schemas.openxmlformats.org/officeDocument/2006/relationships/hyperlink" Target="https://i.ytimg.com/vi/WI7uqbKg37Q/default.jpg" TargetMode="External" /><Relationship Id="rId332" Type="http://schemas.openxmlformats.org/officeDocument/2006/relationships/hyperlink" Target="https://i.ytimg.com/vi/O_fxfsUwlJs/default.jpg" TargetMode="External" /><Relationship Id="rId333" Type="http://schemas.openxmlformats.org/officeDocument/2006/relationships/hyperlink" Target="https://i.ytimg.com/vi/tYdDOZIpdzo/default.jpg" TargetMode="External" /><Relationship Id="rId334" Type="http://schemas.openxmlformats.org/officeDocument/2006/relationships/hyperlink" Target="https://i.ytimg.com/vi/VlW1a90KuW4/default.jpg" TargetMode="External" /><Relationship Id="rId335" Type="http://schemas.openxmlformats.org/officeDocument/2006/relationships/hyperlink" Target="https://i.ytimg.com/vi/Icunkw7AR1U/default.jpg" TargetMode="External" /><Relationship Id="rId336" Type="http://schemas.openxmlformats.org/officeDocument/2006/relationships/hyperlink" Target="https://i.ytimg.com/vi/mwr3QBrv70Q/default.jpg" TargetMode="External" /><Relationship Id="rId337" Type="http://schemas.openxmlformats.org/officeDocument/2006/relationships/hyperlink" Target="https://i.ytimg.com/vi/LrQ8S7WHSbE/default.jpg" TargetMode="External" /><Relationship Id="rId338" Type="http://schemas.openxmlformats.org/officeDocument/2006/relationships/hyperlink" Target="https://i.ytimg.com/vi/mY9y54V-kCo/default.jpg" TargetMode="External" /><Relationship Id="rId339" Type="http://schemas.openxmlformats.org/officeDocument/2006/relationships/hyperlink" Target="https://i.ytimg.com/vi/JDXwaaGJ8xk/default.jpg" TargetMode="External" /><Relationship Id="rId340" Type="http://schemas.openxmlformats.org/officeDocument/2006/relationships/hyperlink" Target="https://i.ytimg.com/vi/4dJSp78cTu8/default.jpg" TargetMode="External" /><Relationship Id="rId341" Type="http://schemas.openxmlformats.org/officeDocument/2006/relationships/hyperlink" Target="https://i.ytimg.com/vi/_oQ2ZZ9d9Q8/default.jpg" TargetMode="External" /><Relationship Id="rId342" Type="http://schemas.openxmlformats.org/officeDocument/2006/relationships/hyperlink" Target="https://i.ytimg.com/vi/Lvh00Cyx_Qk/default.jpg" TargetMode="External" /><Relationship Id="rId343" Type="http://schemas.openxmlformats.org/officeDocument/2006/relationships/hyperlink" Target="https://i.ytimg.com/vi/1Qo5ZKcbpgY/default.jpg" TargetMode="External" /><Relationship Id="rId344" Type="http://schemas.openxmlformats.org/officeDocument/2006/relationships/hyperlink" Target="https://i.ytimg.com/vi/5PSBCCq9dKA/default.jpg" TargetMode="External" /><Relationship Id="rId345" Type="http://schemas.openxmlformats.org/officeDocument/2006/relationships/hyperlink" Target="https://i.ytimg.com/vi/fGd6_i6qHW4/default.jpg" TargetMode="External" /><Relationship Id="rId346" Type="http://schemas.openxmlformats.org/officeDocument/2006/relationships/hyperlink" Target="https://i.ytimg.com/vi/c9Hf0bElofM/default.jpg" TargetMode="External" /><Relationship Id="rId347" Type="http://schemas.openxmlformats.org/officeDocument/2006/relationships/hyperlink" Target="https://i.ytimg.com/vi/M4PUGRGh_Ns/default.jpg" TargetMode="External" /><Relationship Id="rId348" Type="http://schemas.openxmlformats.org/officeDocument/2006/relationships/hyperlink" Target="https://i.ytimg.com/vi/vBSBFNVuMyE/default.jpg" TargetMode="External" /><Relationship Id="rId349" Type="http://schemas.openxmlformats.org/officeDocument/2006/relationships/hyperlink" Target="https://i.ytimg.com/vi/7RJgLItnOaU/default.jpg" TargetMode="External" /><Relationship Id="rId350" Type="http://schemas.openxmlformats.org/officeDocument/2006/relationships/hyperlink" Target="https://i.ytimg.com/vi/CWPJG_LrYZs/default.jpg" TargetMode="External" /><Relationship Id="rId351" Type="http://schemas.openxmlformats.org/officeDocument/2006/relationships/hyperlink" Target="https://i.ytimg.com/vi/nGXK28Ps5F4/default.jpg" TargetMode="External" /><Relationship Id="rId352" Type="http://schemas.openxmlformats.org/officeDocument/2006/relationships/hyperlink" Target="https://i.ytimg.com/vi/VbEgKsXc_Gs/default.jpg" TargetMode="External" /><Relationship Id="rId353" Type="http://schemas.openxmlformats.org/officeDocument/2006/relationships/hyperlink" Target="https://i.ytimg.com/vi/QIY75buhzR4/default.jpg" TargetMode="External" /><Relationship Id="rId354" Type="http://schemas.openxmlformats.org/officeDocument/2006/relationships/hyperlink" Target="https://i.ytimg.com/vi/awrgrl08ttA/default.jpg" TargetMode="External" /><Relationship Id="rId355" Type="http://schemas.openxmlformats.org/officeDocument/2006/relationships/hyperlink" Target="https://i.ytimg.com/vi/cM8AP-ipDiY/default.jpg" TargetMode="External" /><Relationship Id="rId356" Type="http://schemas.openxmlformats.org/officeDocument/2006/relationships/hyperlink" Target="https://i.ytimg.com/vi/vOCKxXvj_6U/default.jpg" TargetMode="External" /><Relationship Id="rId357" Type="http://schemas.openxmlformats.org/officeDocument/2006/relationships/hyperlink" Target="https://i.ytimg.com/vi/uEhaqQBIy8Y/default.jpg" TargetMode="External" /><Relationship Id="rId358" Type="http://schemas.openxmlformats.org/officeDocument/2006/relationships/hyperlink" Target="https://i.ytimg.com/vi/AhEcxZHvDaI/default.jpg" TargetMode="External" /><Relationship Id="rId359" Type="http://schemas.openxmlformats.org/officeDocument/2006/relationships/hyperlink" Target="https://i.ytimg.com/vi/lXUs2yS-qYQ/default.jpg" TargetMode="External" /><Relationship Id="rId360" Type="http://schemas.openxmlformats.org/officeDocument/2006/relationships/hyperlink" Target="https://i.ytimg.com/vi/dgSmqYmvXbU/default.jpg" TargetMode="External" /><Relationship Id="rId361" Type="http://schemas.openxmlformats.org/officeDocument/2006/relationships/hyperlink" Target="https://i.ytimg.com/vi/Nd_K83HwnYU/default.jpg" TargetMode="External" /><Relationship Id="rId362" Type="http://schemas.openxmlformats.org/officeDocument/2006/relationships/hyperlink" Target="https://i.ytimg.com/vi/2sqzZ1x9rNs/default.jpg" TargetMode="External" /><Relationship Id="rId363" Type="http://schemas.openxmlformats.org/officeDocument/2006/relationships/hyperlink" Target="https://i.ytimg.com/vi/yzTm3KyOUDU/default.jpg" TargetMode="External" /><Relationship Id="rId364" Type="http://schemas.openxmlformats.org/officeDocument/2006/relationships/hyperlink" Target="https://i.ytimg.com/vi/9n5-l8gQiTs/default.jpg" TargetMode="External" /><Relationship Id="rId365" Type="http://schemas.openxmlformats.org/officeDocument/2006/relationships/hyperlink" Target="https://i.ytimg.com/vi/BEmBnCIlqHA/default.jpg" TargetMode="External" /><Relationship Id="rId366" Type="http://schemas.openxmlformats.org/officeDocument/2006/relationships/hyperlink" Target="https://i.ytimg.com/vi/2UDw_VKx3Lk/default.jpg" TargetMode="External" /><Relationship Id="rId367" Type="http://schemas.openxmlformats.org/officeDocument/2006/relationships/hyperlink" Target="https://i.ytimg.com/vi/9G64AIG0Cio/default.jpg" TargetMode="External" /><Relationship Id="rId368" Type="http://schemas.openxmlformats.org/officeDocument/2006/relationships/hyperlink" Target="https://i.ytimg.com/vi/tv3e_T1FCzM/default.jpg" TargetMode="External" /><Relationship Id="rId369" Type="http://schemas.openxmlformats.org/officeDocument/2006/relationships/hyperlink" Target="https://i.ytimg.com/vi/BwsLqKAKNys/default.jpg" TargetMode="External" /><Relationship Id="rId370" Type="http://schemas.openxmlformats.org/officeDocument/2006/relationships/hyperlink" Target="https://i.ytimg.com/vi/qoQYHL0RhWY/default.jpg" TargetMode="External" /><Relationship Id="rId371" Type="http://schemas.openxmlformats.org/officeDocument/2006/relationships/hyperlink" Target="https://i.ytimg.com/vi/n5pXeMWdetY/default.jpg" TargetMode="External" /><Relationship Id="rId372" Type="http://schemas.openxmlformats.org/officeDocument/2006/relationships/hyperlink" Target="https://i.ytimg.com/vi/HCLS1OI78BE/default.jpg" TargetMode="External" /><Relationship Id="rId373" Type="http://schemas.openxmlformats.org/officeDocument/2006/relationships/hyperlink" Target="https://i.ytimg.com/vi/PSAwdItkWIQ/default.jpg" TargetMode="External" /><Relationship Id="rId374" Type="http://schemas.openxmlformats.org/officeDocument/2006/relationships/hyperlink" Target="https://i.ytimg.com/vi/Btqb5h8A09s/default.jpg" TargetMode="External" /><Relationship Id="rId375" Type="http://schemas.openxmlformats.org/officeDocument/2006/relationships/hyperlink" Target="https://i.ytimg.com/vi/APdA5xtdRMc/default.jpg" TargetMode="External" /><Relationship Id="rId376" Type="http://schemas.openxmlformats.org/officeDocument/2006/relationships/hyperlink" Target="https://i.ytimg.com/vi/lx0WB1vcSCs/default.jpg" TargetMode="External" /><Relationship Id="rId377" Type="http://schemas.openxmlformats.org/officeDocument/2006/relationships/hyperlink" Target="https://i.ytimg.com/vi/AOVv1eKgraE/default.jpg" TargetMode="External" /><Relationship Id="rId378" Type="http://schemas.openxmlformats.org/officeDocument/2006/relationships/hyperlink" Target="https://i.ytimg.com/vi/IW-6vcd90xo/default.jpg" TargetMode="External" /><Relationship Id="rId379" Type="http://schemas.openxmlformats.org/officeDocument/2006/relationships/hyperlink" Target="https://i.ytimg.com/vi/YC8J2sT6EgQ/default.jpg" TargetMode="External" /><Relationship Id="rId380" Type="http://schemas.openxmlformats.org/officeDocument/2006/relationships/hyperlink" Target="https://i.ytimg.com/vi/_p0_44TfYoI/default.jpg" TargetMode="External" /><Relationship Id="rId381" Type="http://schemas.openxmlformats.org/officeDocument/2006/relationships/hyperlink" Target="https://i.ytimg.com/vi/lRRdeEmFz3w/default.jpg" TargetMode="External" /><Relationship Id="rId382" Type="http://schemas.openxmlformats.org/officeDocument/2006/relationships/hyperlink" Target="https://i.ytimg.com/vi/7VKpbKSjVPQ/default.jpg" TargetMode="External" /><Relationship Id="rId383" Type="http://schemas.openxmlformats.org/officeDocument/2006/relationships/hyperlink" Target="https://i.ytimg.com/vi/q9KMC7wSBxU/default.jpg" TargetMode="External" /><Relationship Id="rId384" Type="http://schemas.openxmlformats.org/officeDocument/2006/relationships/hyperlink" Target="https://i.ytimg.com/vi/_wGgq1vLHhA/default.jpg" TargetMode="External" /><Relationship Id="rId385" Type="http://schemas.openxmlformats.org/officeDocument/2006/relationships/hyperlink" Target="https://i.ytimg.com/vi/nLNoQFd8Cw8/default.jpg" TargetMode="External" /><Relationship Id="rId386" Type="http://schemas.openxmlformats.org/officeDocument/2006/relationships/hyperlink" Target="https://i.ytimg.com/vi/7R15XFH1Nkk/default.jpg" TargetMode="External" /><Relationship Id="rId387" Type="http://schemas.openxmlformats.org/officeDocument/2006/relationships/hyperlink" Target="https://i.ytimg.com/vi/JlnBwA9nAuM/default.jpg" TargetMode="External" /><Relationship Id="rId388" Type="http://schemas.openxmlformats.org/officeDocument/2006/relationships/hyperlink" Target="https://i.ytimg.com/vi/b65iYRLe6D4/default.jpg" TargetMode="External" /><Relationship Id="rId389" Type="http://schemas.openxmlformats.org/officeDocument/2006/relationships/hyperlink" Target="https://i.ytimg.com/vi/94BPNssktQU/default.jpg" TargetMode="External" /><Relationship Id="rId390" Type="http://schemas.openxmlformats.org/officeDocument/2006/relationships/hyperlink" Target="https://i.ytimg.com/vi/59FikyGAabE/default.jpg" TargetMode="External" /><Relationship Id="rId391" Type="http://schemas.openxmlformats.org/officeDocument/2006/relationships/hyperlink" Target="https://i.ytimg.com/vi/SeNnV2ecVII/default.jpg" TargetMode="External" /><Relationship Id="rId392" Type="http://schemas.openxmlformats.org/officeDocument/2006/relationships/hyperlink" Target="https://i.ytimg.com/vi/dhqzDc4_Fug/default.jpg" TargetMode="External" /><Relationship Id="rId393" Type="http://schemas.openxmlformats.org/officeDocument/2006/relationships/hyperlink" Target="https://i.ytimg.com/vi/LellO-FRGLw/default.jpg" TargetMode="External" /><Relationship Id="rId394" Type="http://schemas.openxmlformats.org/officeDocument/2006/relationships/hyperlink" Target="https://i.ytimg.com/vi/KY_fd6Nsb_k/default.jpg" TargetMode="External" /><Relationship Id="rId395" Type="http://schemas.openxmlformats.org/officeDocument/2006/relationships/hyperlink" Target="https://i.ytimg.com/vi/rC0uXHO1pvs/default.jpg" TargetMode="External" /><Relationship Id="rId396" Type="http://schemas.openxmlformats.org/officeDocument/2006/relationships/hyperlink" Target="https://i.ytimg.com/vi/RK8Cb8Ps5-8/default.jpg" TargetMode="External" /><Relationship Id="rId397" Type="http://schemas.openxmlformats.org/officeDocument/2006/relationships/hyperlink" Target="https://i.ytimg.com/vi/b5Lm47UWxGA/default.jpg" TargetMode="External" /><Relationship Id="rId398" Type="http://schemas.openxmlformats.org/officeDocument/2006/relationships/hyperlink" Target="https://i.ytimg.com/vi/pwtrsfVrhgo/default.jpg" TargetMode="External" /><Relationship Id="rId399" Type="http://schemas.openxmlformats.org/officeDocument/2006/relationships/hyperlink" Target="https://i.ytimg.com/vi/Laygmv-6Yq4/default.jpg" TargetMode="External" /><Relationship Id="rId400" Type="http://schemas.openxmlformats.org/officeDocument/2006/relationships/hyperlink" Target="https://i.ytimg.com/vi/8tYgZYavzrE/default.jpg" TargetMode="External" /><Relationship Id="rId401" Type="http://schemas.openxmlformats.org/officeDocument/2006/relationships/hyperlink" Target="https://i.ytimg.com/vi/S-Xwml3s6I8/default.jpg" TargetMode="External" /><Relationship Id="rId402" Type="http://schemas.openxmlformats.org/officeDocument/2006/relationships/hyperlink" Target="https://i.ytimg.com/vi/2sGiLM_B1HM/default.jpg" TargetMode="External" /><Relationship Id="rId403" Type="http://schemas.openxmlformats.org/officeDocument/2006/relationships/hyperlink" Target="https://i.ytimg.com/vi/1cPToSUsaXo/default.jpg" TargetMode="External" /><Relationship Id="rId404" Type="http://schemas.openxmlformats.org/officeDocument/2006/relationships/hyperlink" Target="https://i.ytimg.com/vi/jxs3VnH60Q0/default.jpg" TargetMode="External" /><Relationship Id="rId405" Type="http://schemas.openxmlformats.org/officeDocument/2006/relationships/hyperlink" Target="https://i.ytimg.com/vi/9u9o0sS_Lcw/default.jpg" TargetMode="External" /><Relationship Id="rId406" Type="http://schemas.openxmlformats.org/officeDocument/2006/relationships/hyperlink" Target="https://i.ytimg.com/vi/UX3ChIMPRe8/default.jpg" TargetMode="External" /><Relationship Id="rId407" Type="http://schemas.openxmlformats.org/officeDocument/2006/relationships/hyperlink" Target="https://i.ytimg.com/vi/kjLM6O6qVrg/default.jpg" TargetMode="External" /><Relationship Id="rId408" Type="http://schemas.openxmlformats.org/officeDocument/2006/relationships/hyperlink" Target="https://i.ytimg.com/vi/ULJWncakC04/default.jpg" TargetMode="External" /><Relationship Id="rId409" Type="http://schemas.openxmlformats.org/officeDocument/2006/relationships/hyperlink" Target="https://i.ytimg.com/vi/viLFSe8BS74/default.jpg" TargetMode="External" /><Relationship Id="rId410" Type="http://schemas.openxmlformats.org/officeDocument/2006/relationships/hyperlink" Target="https://i.ytimg.com/vi/UE3JAU45cqs/default.jpg" TargetMode="External" /><Relationship Id="rId411" Type="http://schemas.openxmlformats.org/officeDocument/2006/relationships/hyperlink" Target="https://i.ytimg.com/vi/LxfOxqmZwfs/default.jpg" TargetMode="External" /><Relationship Id="rId412" Type="http://schemas.openxmlformats.org/officeDocument/2006/relationships/hyperlink" Target="https://i.ytimg.com/vi/Slwbw-3QKNw/default.jpg" TargetMode="External" /><Relationship Id="rId413" Type="http://schemas.openxmlformats.org/officeDocument/2006/relationships/hyperlink" Target="https://i.ytimg.com/vi/nE8bDuU2buY/default.jpg" TargetMode="External" /><Relationship Id="rId414" Type="http://schemas.openxmlformats.org/officeDocument/2006/relationships/hyperlink" Target="https://i.ytimg.com/vi/odTp1BRQ2nA/default.jpg" TargetMode="External" /><Relationship Id="rId415" Type="http://schemas.openxmlformats.org/officeDocument/2006/relationships/hyperlink" Target="https://i.ytimg.com/vi/kwQ6GIO4ntk/default.jpg" TargetMode="External" /><Relationship Id="rId416" Type="http://schemas.openxmlformats.org/officeDocument/2006/relationships/hyperlink" Target="https://i.ytimg.com/vi/NkIO_A1POhg/default.jpg" TargetMode="External" /><Relationship Id="rId417" Type="http://schemas.openxmlformats.org/officeDocument/2006/relationships/hyperlink" Target="https://i.ytimg.com/vi/aSVVgmmTMtI/default.jpg" TargetMode="External" /><Relationship Id="rId418" Type="http://schemas.openxmlformats.org/officeDocument/2006/relationships/hyperlink" Target="https://i.ytimg.com/vi/xw5t7_8G_T0/default.jpg" TargetMode="External" /><Relationship Id="rId419" Type="http://schemas.openxmlformats.org/officeDocument/2006/relationships/hyperlink" Target="https://i.ytimg.com/vi/phiM_7zcJ2Y/default.jpg" TargetMode="External" /><Relationship Id="rId420" Type="http://schemas.openxmlformats.org/officeDocument/2006/relationships/hyperlink" Target="https://i.ytimg.com/vi/_5AImFddycI/default.jpg" TargetMode="External" /><Relationship Id="rId421" Type="http://schemas.openxmlformats.org/officeDocument/2006/relationships/hyperlink" Target="https://i.ytimg.com/vi/c68FWGrmNMU/default.jpg" TargetMode="External" /><Relationship Id="rId422" Type="http://schemas.openxmlformats.org/officeDocument/2006/relationships/hyperlink" Target="https://i.ytimg.com/vi/rCN8B_cxq8A/default.jpg" TargetMode="External" /><Relationship Id="rId423" Type="http://schemas.openxmlformats.org/officeDocument/2006/relationships/hyperlink" Target="https://i.ytimg.com/vi/0YFWrathkZc/default.jpg" TargetMode="External" /><Relationship Id="rId424" Type="http://schemas.openxmlformats.org/officeDocument/2006/relationships/hyperlink" Target="https://i.ytimg.com/vi/zObgx-WP3cM/default.jpg" TargetMode="External" /><Relationship Id="rId425" Type="http://schemas.openxmlformats.org/officeDocument/2006/relationships/hyperlink" Target="https://i.ytimg.com/vi/ieDHJD7JkT4/default.jpg" TargetMode="External" /><Relationship Id="rId426" Type="http://schemas.openxmlformats.org/officeDocument/2006/relationships/hyperlink" Target="https://i.ytimg.com/vi/B-3m9h8tOE0/default.jpg" TargetMode="External" /><Relationship Id="rId427" Type="http://schemas.openxmlformats.org/officeDocument/2006/relationships/hyperlink" Target="https://i.ytimg.com/vi/Ee0hXV7HhjI/default.jpg" TargetMode="External" /><Relationship Id="rId428" Type="http://schemas.openxmlformats.org/officeDocument/2006/relationships/hyperlink" Target="https://i.ytimg.com/vi/HLcnZPVydj0/default.jpg" TargetMode="External" /><Relationship Id="rId429" Type="http://schemas.openxmlformats.org/officeDocument/2006/relationships/hyperlink" Target="https://i.ytimg.com/vi/ReIvZceL38k/default.jpg" TargetMode="External" /><Relationship Id="rId430" Type="http://schemas.openxmlformats.org/officeDocument/2006/relationships/hyperlink" Target="https://i.ytimg.com/vi/UxKL5bnNtyg/default.jpg" TargetMode="External" /><Relationship Id="rId431" Type="http://schemas.openxmlformats.org/officeDocument/2006/relationships/hyperlink" Target="https://i.ytimg.com/vi/_ww3Y0NSm9I/default.jpg" TargetMode="External" /><Relationship Id="rId432" Type="http://schemas.openxmlformats.org/officeDocument/2006/relationships/hyperlink" Target="https://i.ytimg.com/vi/MLiNS7VmbtA/default.jpg" TargetMode="External" /><Relationship Id="rId433" Type="http://schemas.openxmlformats.org/officeDocument/2006/relationships/hyperlink" Target="https://i.ytimg.com/vi/hArpImY9dJg/default.jpg" TargetMode="External" /><Relationship Id="rId434" Type="http://schemas.openxmlformats.org/officeDocument/2006/relationships/hyperlink" Target="https://i.ytimg.com/vi/Vily04wu1rI/default.jpg" TargetMode="External" /><Relationship Id="rId435" Type="http://schemas.openxmlformats.org/officeDocument/2006/relationships/hyperlink" Target="https://i.ytimg.com/vi/38Se4OXl4f8/default.jpg" TargetMode="External" /><Relationship Id="rId436" Type="http://schemas.openxmlformats.org/officeDocument/2006/relationships/hyperlink" Target="https://i.ytimg.com/vi/oNHr90inehA/default.jpg" TargetMode="External" /><Relationship Id="rId437" Type="http://schemas.openxmlformats.org/officeDocument/2006/relationships/hyperlink" Target="https://i.ytimg.com/vi/DnPRp_AtcSo/default.jpg" TargetMode="External" /><Relationship Id="rId438" Type="http://schemas.openxmlformats.org/officeDocument/2006/relationships/hyperlink" Target="https://i.ytimg.com/vi/LF_wie7xRD4/default.jpg" TargetMode="External" /><Relationship Id="rId439" Type="http://schemas.openxmlformats.org/officeDocument/2006/relationships/hyperlink" Target="https://i.ytimg.com/vi/kwkv20iYiHI/default.jpg" TargetMode="External" /><Relationship Id="rId440" Type="http://schemas.openxmlformats.org/officeDocument/2006/relationships/hyperlink" Target="https://i.ytimg.com/vi/RwrzVLPCvHA/default.jpg" TargetMode="External" /><Relationship Id="rId441" Type="http://schemas.openxmlformats.org/officeDocument/2006/relationships/hyperlink" Target="https://i.ytimg.com/vi/0nEh7iV--EI/default.jpg" TargetMode="External" /><Relationship Id="rId442" Type="http://schemas.openxmlformats.org/officeDocument/2006/relationships/hyperlink" Target="https://i.ytimg.com/vi/Xa1hGw0EbKY/default.jpg" TargetMode="External" /><Relationship Id="rId443" Type="http://schemas.openxmlformats.org/officeDocument/2006/relationships/hyperlink" Target="https://i.ytimg.com/vi/64hdzKCKFSw/default.jpg" TargetMode="External" /><Relationship Id="rId444" Type="http://schemas.openxmlformats.org/officeDocument/2006/relationships/hyperlink" Target="https://i.ytimg.com/vi/fGliBjxyDkI/default.jpg" TargetMode="External" /><Relationship Id="rId445" Type="http://schemas.openxmlformats.org/officeDocument/2006/relationships/hyperlink" Target="https://i.ytimg.com/vi/Pzb3Fd99LT0/default.jpg" TargetMode="External" /><Relationship Id="rId446" Type="http://schemas.openxmlformats.org/officeDocument/2006/relationships/hyperlink" Target="https://i.ytimg.com/vi/jes-oFXv24Q/default.jpg" TargetMode="External" /><Relationship Id="rId447" Type="http://schemas.openxmlformats.org/officeDocument/2006/relationships/hyperlink" Target="https://i.ytimg.com/vi/Pm1UKnxbgc0/default.jpg" TargetMode="External" /><Relationship Id="rId448" Type="http://schemas.openxmlformats.org/officeDocument/2006/relationships/hyperlink" Target="https://i.ytimg.com/vi/8EYTyCWXp28/default.jpg" TargetMode="External" /><Relationship Id="rId449" Type="http://schemas.openxmlformats.org/officeDocument/2006/relationships/hyperlink" Target="https://i.ytimg.com/vi/en_B57jalnU/default.jpg" TargetMode="External" /><Relationship Id="rId450" Type="http://schemas.openxmlformats.org/officeDocument/2006/relationships/hyperlink" Target="https://i.ytimg.com/vi/sDnxUdApviY/default.jpg" TargetMode="External" /><Relationship Id="rId451" Type="http://schemas.openxmlformats.org/officeDocument/2006/relationships/hyperlink" Target="https://i.ytimg.com/vi/esanhSldp9g/default.jpg" TargetMode="External" /><Relationship Id="rId452" Type="http://schemas.openxmlformats.org/officeDocument/2006/relationships/hyperlink" Target="https://i.ytimg.com/vi/cV1S_hmW6CY/default.jpg" TargetMode="External" /><Relationship Id="rId453" Type="http://schemas.openxmlformats.org/officeDocument/2006/relationships/hyperlink" Target="https://i.ytimg.com/vi/G2XAskgub4Y/default.jpg" TargetMode="External" /><Relationship Id="rId454" Type="http://schemas.openxmlformats.org/officeDocument/2006/relationships/hyperlink" Target="https://i.ytimg.com/vi/R_gGh5_1fCM/default.jpg" TargetMode="External" /><Relationship Id="rId455" Type="http://schemas.openxmlformats.org/officeDocument/2006/relationships/hyperlink" Target="https://i.ytimg.com/vi/u_dhT_rVsh4/default.jpg" TargetMode="External" /><Relationship Id="rId456" Type="http://schemas.openxmlformats.org/officeDocument/2006/relationships/hyperlink" Target="https://i.ytimg.com/vi/86dQehteAdY/default.jpg" TargetMode="External" /><Relationship Id="rId457" Type="http://schemas.openxmlformats.org/officeDocument/2006/relationships/hyperlink" Target="https://i.ytimg.com/vi/tj6V_enmEgQ/default.jpg" TargetMode="External" /><Relationship Id="rId458" Type="http://schemas.openxmlformats.org/officeDocument/2006/relationships/hyperlink" Target="https://i.ytimg.com/vi/A-_mpZcw6jI/default.jpg" TargetMode="External" /><Relationship Id="rId459" Type="http://schemas.openxmlformats.org/officeDocument/2006/relationships/hyperlink" Target="https://i.ytimg.com/vi/ZpfrLYothW4/default.jpg" TargetMode="External" /><Relationship Id="rId460" Type="http://schemas.openxmlformats.org/officeDocument/2006/relationships/hyperlink" Target="https://i.ytimg.com/vi/gOM-IUsQDBY/default.jpg" TargetMode="External" /><Relationship Id="rId461" Type="http://schemas.openxmlformats.org/officeDocument/2006/relationships/hyperlink" Target="https://i.ytimg.com/vi/vrewQLFVwlo/default.jpg" TargetMode="External" /><Relationship Id="rId462" Type="http://schemas.openxmlformats.org/officeDocument/2006/relationships/hyperlink" Target="https://i.ytimg.com/vi/WJDqqolqaRI/default.jpg" TargetMode="External" /><Relationship Id="rId463" Type="http://schemas.openxmlformats.org/officeDocument/2006/relationships/hyperlink" Target="https://i.ytimg.com/vi/d32XXSBgh_Y/default.jpg" TargetMode="External" /><Relationship Id="rId464" Type="http://schemas.openxmlformats.org/officeDocument/2006/relationships/hyperlink" Target="https://i.ytimg.com/vi/CE5oJW434UQ/default.jpg" TargetMode="External" /><Relationship Id="rId465" Type="http://schemas.openxmlformats.org/officeDocument/2006/relationships/hyperlink" Target="https://i.ytimg.com/vi/RoZgiaETGp8/default.jpg" TargetMode="External" /><Relationship Id="rId466" Type="http://schemas.openxmlformats.org/officeDocument/2006/relationships/hyperlink" Target="https://i.ytimg.com/vi/EgZ_zmyLwS0/default.jpg" TargetMode="External" /><Relationship Id="rId467" Type="http://schemas.openxmlformats.org/officeDocument/2006/relationships/hyperlink" Target="https://i.ytimg.com/vi/9BnFcphF-70/default.jpg" TargetMode="External" /><Relationship Id="rId468" Type="http://schemas.openxmlformats.org/officeDocument/2006/relationships/hyperlink" Target="https://i.ytimg.com/vi/EEvz9Dnq9A0/default.jpg" TargetMode="External" /><Relationship Id="rId469" Type="http://schemas.openxmlformats.org/officeDocument/2006/relationships/hyperlink" Target="https://i.ytimg.com/vi/1ovcaAuahHk/default.jpg" TargetMode="External" /><Relationship Id="rId470" Type="http://schemas.openxmlformats.org/officeDocument/2006/relationships/hyperlink" Target="https://i.ytimg.com/vi/q2sYLrHMzws/default.jpg" TargetMode="External" /><Relationship Id="rId471" Type="http://schemas.openxmlformats.org/officeDocument/2006/relationships/hyperlink" Target="https://i.ytimg.com/vi/KOQNODHqgms/default.jpg" TargetMode="External" /><Relationship Id="rId472" Type="http://schemas.openxmlformats.org/officeDocument/2006/relationships/hyperlink" Target="https://i.ytimg.com/vi/_31QTLV_uRo/default.jpg" TargetMode="External" /><Relationship Id="rId473" Type="http://schemas.openxmlformats.org/officeDocument/2006/relationships/hyperlink" Target="https://i.ytimg.com/vi/cGwEHP-Cub0/default.jpg" TargetMode="External" /><Relationship Id="rId474" Type="http://schemas.openxmlformats.org/officeDocument/2006/relationships/hyperlink" Target="https://i.ytimg.com/vi/6zyXzPDnQuI/default.jpg" TargetMode="External" /><Relationship Id="rId475" Type="http://schemas.openxmlformats.org/officeDocument/2006/relationships/hyperlink" Target="https://i.ytimg.com/vi/UaiI9z2NMn8/default.jpg" TargetMode="External" /><Relationship Id="rId476" Type="http://schemas.openxmlformats.org/officeDocument/2006/relationships/hyperlink" Target="https://i.ytimg.com/vi/iOijLfrvrtY/default.jpg" TargetMode="External" /><Relationship Id="rId477" Type="http://schemas.openxmlformats.org/officeDocument/2006/relationships/hyperlink" Target="https://i.ytimg.com/vi/SzwOOn4SJ98/default.jpg" TargetMode="External" /><Relationship Id="rId478" Type="http://schemas.openxmlformats.org/officeDocument/2006/relationships/hyperlink" Target="https://i.ytimg.com/vi/aV9_WMzie4E/default.jpg" TargetMode="External" /><Relationship Id="rId479" Type="http://schemas.openxmlformats.org/officeDocument/2006/relationships/hyperlink" Target="https://i.ytimg.com/vi/hYpBrd0Xk58/default.jpg" TargetMode="External" /><Relationship Id="rId480" Type="http://schemas.openxmlformats.org/officeDocument/2006/relationships/hyperlink" Target="https://i.ytimg.com/vi/tZtftBeaJ7E/default.jpg" TargetMode="External" /><Relationship Id="rId481" Type="http://schemas.openxmlformats.org/officeDocument/2006/relationships/hyperlink" Target="https://i.ytimg.com/vi/twjM66y52EA/default.jpg" TargetMode="External" /><Relationship Id="rId482" Type="http://schemas.openxmlformats.org/officeDocument/2006/relationships/hyperlink" Target="https://i.ytimg.com/vi/VZ_v0KaaxCo/default.jpg" TargetMode="External" /><Relationship Id="rId483" Type="http://schemas.openxmlformats.org/officeDocument/2006/relationships/hyperlink" Target="https://i.ytimg.com/vi/Ed9E64UpydI/default.jpg" TargetMode="External" /><Relationship Id="rId484" Type="http://schemas.openxmlformats.org/officeDocument/2006/relationships/hyperlink" Target="https://i.ytimg.com/vi/aeTLcSZ1oB8/default.jpg" TargetMode="External" /><Relationship Id="rId485" Type="http://schemas.openxmlformats.org/officeDocument/2006/relationships/hyperlink" Target="https://i.ytimg.com/vi/WXJbxBZ5To4/default.jpg" TargetMode="External" /><Relationship Id="rId486" Type="http://schemas.openxmlformats.org/officeDocument/2006/relationships/hyperlink" Target="https://i.ytimg.com/vi/uchunIW2_-M/default.jpg" TargetMode="External" /><Relationship Id="rId487" Type="http://schemas.openxmlformats.org/officeDocument/2006/relationships/hyperlink" Target="https://i.ytimg.com/vi/AiyZK0Rzprc/default.jpg" TargetMode="External" /><Relationship Id="rId488" Type="http://schemas.openxmlformats.org/officeDocument/2006/relationships/hyperlink" Target="https://i.ytimg.com/vi/kZ32C9lqHRI/default.jpg" TargetMode="External" /><Relationship Id="rId489" Type="http://schemas.openxmlformats.org/officeDocument/2006/relationships/hyperlink" Target="https://i.ytimg.com/vi/PYV5uD2sXeU/default.jpg" TargetMode="External" /><Relationship Id="rId490" Type="http://schemas.openxmlformats.org/officeDocument/2006/relationships/hyperlink" Target="https://i.ytimg.com/vi/O64UtxtJVB8/default.jpg" TargetMode="External" /><Relationship Id="rId491" Type="http://schemas.openxmlformats.org/officeDocument/2006/relationships/hyperlink" Target="https://i.ytimg.com/vi/Z6lDIdeBYs8/default.jpg" TargetMode="External" /><Relationship Id="rId492" Type="http://schemas.openxmlformats.org/officeDocument/2006/relationships/hyperlink" Target="https://i.ytimg.com/vi/Fxg5GspQ5hg/default.jpg" TargetMode="External" /><Relationship Id="rId493" Type="http://schemas.openxmlformats.org/officeDocument/2006/relationships/hyperlink" Target="https://i.ytimg.com/vi/ABgIIFyWZjs/default.jpg" TargetMode="External" /><Relationship Id="rId494" Type="http://schemas.openxmlformats.org/officeDocument/2006/relationships/hyperlink" Target="https://i.ytimg.com/vi/rn2Vy9Fp8Vk/default.jpg" TargetMode="External" /><Relationship Id="rId495" Type="http://schemas.openxmlformats.org/officeDocument/2006/relationships/hyperlink" Target="https://i.ytimg.com/vi/LAYocIV7yP4/default.jpg" TargetMode="External" /><Relationship Id="rId496" Type="http://schemas.openxmlformats.org/officeDocument/2006/relationships/hyperlink" Target="https://i.ytimg.com/vi/HNcQX9GmvCs/default.jpg" TargetMode="External" /><Relationship Id="rId497" Type="http://schemas.openxmlformats.org/officeDocument/2006/relationships/hyperlink" Target="https://i.ytimg.com/vi/8Ej1w6eghhk/default.jpg" TargetMode="External" /><Relationship Id="rId498" Type="http://schemas.openxmlformats.org/officeDocument/2006/relationships/hyperlink" Target="https://i.ytimg.com/vi/g_Yh2AmZFUQ/default.jpg" TargetMode="External" /><Relationship Id="rId499" Type="http://schemas.openxmlformats.org/officeDocument/2006/relationships/hyperlink" Target="https://i.ytimg.com/vi/BvZob09tywc/default.jpg" TargetMode="External" /><Relationship Id="rId500" Type="http://schemas.openxmlformats.org/officeDocument/2006/relationships/hyperlink" Target="https://i.ytimg.com/vi/UKjg_QKgurI/default.jpg" TargetMode="External" /><Relationship Id="rId501" Type="http://schemas.openxmlformats.org/officeDocument/2006/relationships/hyperlink" Target="https://i.ytimg.com/vi/8tX-sFxKA-k/default.jpg" TargetMode="External" /><Relationship Id="rId502" Type="http://schemas.openxmlformats.org/officeDocument/2006/relationships/hyperlink" Target="https://i.ytimg.com/vi/0BWbcESy_bk/default.jpg" TargetMode="External" /><Relationship Id="rId503" Type="http://schemas.openxmlformats.org/officeDocument/2006/relationships/hyperlink" Target="https://i.ytimg.com/vi/SJBjou7sxyM/default.jpg" TargetMode="External" /><Relationship Id="rId504" Type="http://schemas.openxmlformats.org/officeDocument/2006/relationships/hyperlink" Target="https://i.ytimg.com/vi/NdEDTneCa40/default.jpg" TargetMode="External" /><Relationship Id="rId505" Type="http://schemas.openxmlformats.org/officeDocument/2006/relationships/hyperlink" Target="https://i.ytimg.com/vi/4itKoguLp3c/default.jpg" TargetMode="External" /><Relationship Id="rId506" Type="http://schemas.openxmlformats.org/officeDocument/2006/relationships/hyperlink" Target="https://i.ytimg.com/vi/cwu1i8fr_H8/default.jpg" TargetMode="External" /><Relationship Id="rId507" Type="http://schemas.openxmlformats.org/officeDocument/2006/relationships/hyperlink" Target="https://i.ytimg.com/vi/HvKkuze29Lg/default.jpg" TargetMode="External" /><Relationship Id="rId508" Type="http://schemas.openxmlformats.org/officeDocument/2006/relationships/hyperlink" Target="https://i.ytimg.com/vi/sSUks4MbUDg/default.jpg" TargetMode="External" /><Relationship Id="rId509" Type="http://schemas.openxmlformats.org/officeDocument/2006/relationships/hyperlink" Target="https://i.ytimg.com/vi/TTaaezxdgQ4/default.jpg" TargetMode="External" /><Relationship Id="rId510" Type="http://schemas.openxmlformats.org/officeDocument/2006/relationships/hyperlink" Target="https://i.ytimg.com/vi/-Jicr1dNB_Q/default.jpg" TargetMode="External" /><Relationship Id="rId511" Type="http://schemas.openxmlformats.org/officeDocument/2006/relationships/hyperlink" Target="https://i.ytimg.com/vi/bGHUtpkxkeA/default.jpg" TargetMode="External" /><Relationship Id="rId512" Type="http://schemas.openxmlformats.org/officeDocument/2006/relationships/hyperlink" Target="https://i.ytimg.com/vi/AveRftYl20A/default.jpg" TargetMode="External" /><Relationship Id="rId513" Type="http://schemas.openxmlformats.org/officeDocument/2006/relationships/hyperlink" Target="https://i.ytimg.com/vi/dNbr99oiO88/default.jpg" TargetMode="External" /><Relationship Id="rId514" Type="http://schemas.openxmlformats.org/officeDocument/2006/relationships/hyperlink" Target="https://i.ytimg.com/vi/NxCR6pPv1sA/default.jpg" TargetMode="External" /><Relationship Id="rId515" Type="http://schemas.openxmlformats.org/officeDocument/2006/relationships/hyperlink" Target="https://i.ytimg.com/vi/2JkgrIWCbs0/default.jpg" TargetMode="External" /><Relationship Id="rId516" Type="http://schemas.openxmlformats.org/officeDocument/2006/relationships/hyperlink" Target="https://i.ytimg.com/vi/E5knsgoiIXk/default.jpg" TargetMode="External" /><Relationship Id="rId517" Type="http://schemas.openxmlformats.org/officeDocument/2006/relationships/hyperlink" Target="https://i.ytimg.com/vi/pMEaRJrkads/default.jpg" TargetMode="External" /><Relationship Id="rId518" Type="http://schemas.openxmlformats.org/officeDocument/2006/relationships/hyperlink" Target="https://i.ytimg.com/vi/78P-q4d1e5Q/default.jpg" TargetMode="External" /><Relationship Id="rId519" Type="http://schemas.openxmlformats.org/officeDocument/2006/relationships/hyperlink" Target="https://i.ytimg.com/vi/K9Fxu9Xavpo/default.jpg" TargetMode="External" /><Relationship Id="rId520" Type="http://schemas.openxmlformats.org/officeDocument/2006/relationships/hyperlink" Target="https://i.ytimg.com/vi/bwWru2QOAwo/default.jpg" TargetMode="External" /><Relationship Id="rId521" Type="http://schemas.openxmlformats.org/officeDocument/2006/relationships/hyperlink" Target="https://i.ytimg.com/vi/ziPVzeW8aQw/default.jpg" TargetMode="External" /><Relationship Id="rId522" Type="http://schemas.openxmlformats.org/officeDocument/2006/relationships/hyperlink" Target="https://i.ytimg.com/vi/OxPPdI9AqX4/default.jpg" TargetMode="External" /><Relationship Id="rId523" Type="http://schemas.openxmlformats.org/officeDocument/2006/relationships/hyperlink" Target="https://i.ytimg.com/vi/MT9Nct3qw04/default.jpg" TargetMode="External" /><Relationship Id="rId524" Type="http://schemas.openxmlformats.org/officeDocument/2006/relationships/hyperlink" Target="https://i.ytimg.com/vi/9PpRd0faJ3Y/default.jpg" TargetMode="External" /><Relationship Id="rId525" Type="http://schemas.openxmlformats.org/officeDocument/2006/relationships/hyperlink" Target="https://i.ytimg.com/vi/t5Rlbjkoams/default.jpg" TargetMode="External" /><Relationship Id="rId526" Type="http://schemas.openxmlformats.org/officeDocument/2006/relationships/hyperlink" Target="https://i.ytimg.com/vi/RVsbqSLtV5A/default.jpg" TargetMode="External" /><Relationship Id="rId527" Type="http://schemas.openxmlformats.org/officeDocument/2006/relationships/hyperlink" Target="https://i.ytimg.com/vi/4ZUDiGoFieo/default.jpg" TargetMode="External" /><Relationship Id="rId528" Type="http://schemas.openxmlformats.org/officeDocument/2006/relationships/hyperlink" Target="https://i.ytimg.com/vi/E9ipxZFMc-U/default.jpg" TargetMode="External" /><Relationship Id="rId529" Type="http://schemas.openxmlformats.org/officeDocument/2006/relationships/hyperlink" Target="https://i.ytimg.com/vi/p4pZeLpLqlk/default.jpg" TargetMode="External" /><Relationship Id="rId530" Type="http://schemas.openxmlformats.org/officeDocument/2006/relationships/hyperlink" Target="https://i.ytimg.com/vi/u1v1DmldTmw/default.jpg" TargetMode="External" /><Relationship Id="rId531" Type="http://schemas.openxmlformats.org/officeDocument/2006/relationships/hyperlink" Target="https://i.ytimg.com/vi/riT26QUroZQ/default.jpg" TargetMode="External" /><Relationship Id="rId532" Type="http://schemas.openxmlformats.org/officeDocument/2006/relationships/hyperlink" Target="https://i.ytimg.com/vi/yV9Hynuymm8/default.jpg" TargetMode="External" /><Relationship Id="rId533" Type="http://schemas.openxmlformats.org/officeDocument/2006/relationships/hyperlink" Target="https://i.ytimg.com/vi/3wMqaGxaS3A/default.jpg" TargetMode="External" /><Relationship Id="rId534" Type="http://schemas.openxmlformats.org/officeDocument/2006/relationships/hyperlink" Target="https://i.ytimg.com/vi/gjFb7T3Snew/default.jpg" TargetMode="External" /><Relationship Id="rId535" Type="http://schemas.openxmlformats.org/officeDocument/2006/relationships/hyperlink" Target="https://i.ytimg.com/vi/CjDFKaVegPg/default.jpg" TargetMode="External" /><Relationship Id="rId536" Type="http://schemas.openxmlformats.org/officeDocument/2006/relationships/hyperlink" Target="https://i.ytimg.com/vi/HBTirtk04RI/default.jpg" TargetMode="External" /><Relationship Id="rId537" Type="http://schemas.openxmlformats.org/officeDocument/2006/relationships/hyperlink" Target="https://i.ytimg.com/vi/nF8HInnK96A/default.jpg" TargetMode="External" /><Relationship Id="rId538" Type="http://schemas.openxmlformats.org/officeDocument/2006/relationships/hyperlink" Target="https://i.ytimg.com/vi/f8rLBAZLEVU/default.jpg" TargetMode="External" /><Relationship Id="rId539" Type="http://schemas.openxmlformats.org/officeDocument/2006/relationships/hyperlink" Target="https://i.ytimg.com/vi/rUrXpH-Hgzk/default.jpg" TargetMode="External" /><Relationship Id="rId540" Type="http://schemas.openxmlformats.org/officeDocument/2006/relationships/hyperlink" Target="https://i.ytimg.com/vi/iEPSzW9F9R0/default.jpg" TargetMode="External" /><Relationship Id="rId541" Type="http://schemas.openxmlformats.org/officeDocument/2006/relationships/hyperlink" Target="https://i.ytimg.com/vi/Ddh9HJoO6vs/default.jpg" TargetMode="External" /><Relationship Id="rId542" Type="http://schemas.openxmlformats.org/officeDocument/2006/relationships/hyperlink" Target="https://i.ytimg.com/vi/6IyCAxDtwmk/default.jpg" TargetMode="External" /><Relationship Id="rId543" Type="http://schemas.openxmlformats.org/officeDocument/2006/relationships/hyperlink" Target="https://i.ytimg.com/vi/kZSM0wxYve0/default.jpg" TargetMode="External" /><Relationship Id="rId544" Type="http://schemas.openxmlformats.org/officeDocument/2006/relationships/hyperlink" Target="https://i.ytimg.com/vi/BrHRpQmBfEs/default.jpg" TargetMode="External" /><Relationship Id="rId545" Type="http://schemas.openxmlformats.org/officeDocument/2006/relationships/hyperlink" Target="https://i.ytimg.com/vi/ol8YEZ_fqYM/default.jpg" TargetMode="External" /><Relationship Id="rId546" Type="http://schemas.openxmlformats.org/officeDocument/2006/relationships/hyperlink" Target="https://i.ytimg.com/vi/xhRBxAg7EvA/default.jpg" TargetMode="External" /><Relationship Id="rId547" Type="http://schemas.openxmlformats.org/officeDocument/2006/relationships/hyperlink" Target="https://i.ytimg.com/vi/xFpWaOuKbGA/default.jpg" TargetMode="External" /><Relationship Id="rId548" Type="http://schemas.openxmlformats.org/officeDocument/2006/relationships/hyperlink" Target="https://i.ytimg.com/vi/B5MWwY1j_UU/default.jpg" TargetMode="External" /><Relationship Id="rId549" Type="http://schemas.openxmlformats.org/officeDocument/2006/relationships/hyperlink" Target="https://i.ytimg.com/vi/UsIYtefh5WA/default.jpg" TargetMode="External" /><Relationship Id="rId550" Type="http://schemas.openxmlformats.org/officeDocument/2006/relationships/hyperlink" Target="https://i.ytimg.com/vi/4q8x74QO-NE/default.jpg" TargetMode="External" /><Relationship Id="rId551" Type="http://schemas.openxmlformats.org/officeDocument/2006/relationships/hyperlink" Target="https://i.ytimg.com/vi/NcdYnq9OW3Y/default.jpg" TargetMode="External" /><Relationship Id="rId552" Type="http://schemas.openxmlformats.org/officeDocument/2006/relationships/hyperlink" Target="https://i.ytimg.com/vi/eAsgtzDHVX0/default.jpg" TargetMode="External" /><Relationship Id="rId553" Type="http://schemas.openxmlformats.org/officeDocument/2006/relationships/hyperlink" Target="https://i.ytimg.com/vi/ePWuLavtbMY/default.jpg" TargetMode="External" /><Relationship Id="rId554" Type="http://schemas.openxmlformats.org/officeDocument/2006/relationships/hyperlink" Target="https://i.ytimg.com/vi/qvBK52FRXl0/default.jpg" TargetMode="External" /><Relationship Id="rId555" Type="http://schemas.openxmlformats.org/officeDocument/2006/relationships/hyperlink" Target="https://i.ytimg.com/vi/VgA_2jq7iJ4/default.jpg" TargetMode="External" /><Relationship Id="rId556" Type="http://schemas.openxmlformats.org/officeDocument/2006/relationships/hyperlink" Target="https://i.ytimg.com/vi/DPrFSvz-ubA/default.jpg" TargetMode="External" /><Relationship Id="rId557" Type="http://schemas.openxmlformats.org/officeDocument/2006/relationships/hyperlink" Target="https://i.ytimg.com/vi/WPogXsJ5YAQ/default.jpg" TargetMode="External" /><Relationship Id="rId558" Type="http://schemas.openxmlformats.org/officeDocument/2006/relationships/hyperlink" Target="https://i.ytimg.com/vi/1Zwc2U-Iwq8/default.jpg" TargetMode="External" /><Relationship Id="rId559" Type="http://schemas.openxmlformats.org/officeDocument/2006/relationships/hyperlink" Target="https://i.ytimg.com/vi/LQaBZTDmTlM/default.jpg" TargetMode="External" /><Relationship Id="rId560" Type="http://schemas.openxmlformats.org/officeDocument/2006/relationships/hyperlink" Target="https://i.ytimg.com/vi/mzwBR18TEdo/default.jpg" TargetMode="External" /><Relationship Id="rId561" Type="http://schemas.openxmlformats.org/officeDocument/2006/relationships/hyperlink" Target="https://i.ytimg.com/vi/NMoDcs-esB4/default.jpg" TargetMode="External" /><Relationship Id="rId562" Type="http://schemas.openxmlformats.org/officeDocument/2006/relationships/hyperlink" Target="https://i.ytimg.com/vi/Nxi92hlFFKM/default.jpg" TargetMode="External" /><Relationship Id="rId563" Type="http://schemas.openxmlformats.org/officeDocument/2006/relationships/hyperlink" Target="https://i.ytimg.com/vi/caQPlLnCz-k/default.jpg" TargetMode="External" /><Relationship Id="rId564" Type="http://schemas.openxmlformats.org/officeDocument/2006/relationships/hyperlink" Target="https://i.ytimg.com/vi/_zlNr05jm28/default.jpg" TargetMode="External" /><Relationship Id="rId565" Type="http://schemas.openxmlformats.org/officeDocument/2006/relationships/hyperlink" Target="https://i.ytimg.com/vi/BPLRBwrmyeA/default.jpg" TargetMode="External" /><Relationship Id="rId566" Type="http://schemas.openxmlformats.org/officeDocument/2006/relationships/hyperlink" Target="https://i.ytimg.com/vi/AuB2nTKHx3A/default.jpg" TargetMode="External" /><Relationship Id="rId567" Type="http://schemas.openxmlformats.org/officeDocument/2006/relationships/hyperlink" Target="https://i.ytimg.com/vi/3IvNnl07bSA/default.jpg" TargetMode="External" /><Relationship Id="rId568" Type="http://schemas.openxmlformats.org/officeDocument/2006/relationships/hyperlink" Target="https://i.ytimg.com/vi/HYxKx9-YjS4/default.jpg" TargetMode="External" /><Relationship Id="rId569" Type="http://schemas.openxmlformats.org/officeDocument/2006/relationships/hyperlink" Target="https://i.ytimg.com/vi/ZzqC5KlD73U/default.jpg" TargetMode="External" /><Relationship Id="rId570" Type="http://schemas.openxmlformats.org/officeDocument/2006/relationships/hyperlink" Target="https://i.ytimg.com/vi/uNme3Je96ZM/default.jpg" TargetMode="External" /><Relationship Id="rId571" Type="http://schemas.openxmlformats.org/officeDocument/2006/relationships/hyperlink" Target="https://i.ytimg.com/vi/hIAzmO7NgTc/default.jpg" TargetMode="External" /><Relationship Id="rId572" Type="http://schemas.openxmlformats.org/officeDocument/2006/relationships/hyperlink" Target="https://i.ytimg.com/vi/fr3nS5AMLKI/default.jpg" TargetMode="External" /><Relationship Id="rId573" Type="http://schemas.openxmlformats.org/officeDocument/2006/relationships/hyperlink" Target="https://i.ytimg.com/vi/rSccT2xpmGU/default.jpg" TargetMode="External" /><Relationship Id="rId574" Type="http://schemas.openxmlformats.org/officeDocument/2006/relationships/hyperlink" Target="https://i.ytimg.com/vi/8TCQ1L_EgTg/default.jpg" TargetMode="External" /><Relationship Id="rId575" Type="http://schemas.openxmlformats.org/officeDocument/2006/relationships/hyperlink" Target="https://i.ytimg.com/vi/ytvpJLOZRqA/default.jpg" TargetMode="External" /><Relationship Id="rId576" Type="http://schemas.openxmlformats.org/officeDocument/2006/relationships/hyperlink" Target="https://i.ytimg.com/vi/CLJbbZKL0WM/default.jpg" TargetMode="External" /><Relationship Id="rId577" Type="http://schemas.openxmlformats.org/officeDocument/2006/relationships/hyperlink" Target="https://i.ytimg.com/vi/I9KmPxeYUzA/default.jpg" TargetMode="External" /><Relationship Id="rId578" Type="http://schemas.openxmlformats.org/officeDocument/2006/relationships/hyperlink" Target="https://i.ytimg.com/vi/ddjs6I8n3LQ/default.jpg" TargetMode="External" /><Relationship Id="rId579" Type="http://schemas.openxmlformats.org/officeDocument/2006/relationships/hyperlink" Target="https://i.ytimg.com/vi/UKZlWwPL0lU/default.jpg" TargetMode="External" /><Relationship Id="rId580" Type="http://schemas.openxmlformats.org/officeDocument/2006/relationships/hyperlink" Target="https://i.ytimg.com/vi/x3hpBN9aadY/default.jpg" TargetMode="External" /><Relationship Id="rId581" Type="http://schemas.openxmlformats.org/officeDocument/2006/relationships/hyperlink" Target="https://i.ytimg.com/vi/AijNfbYVr90/default.jpg" TargetMode="External" /><Relationship Id="rId582" Type="http://schemas.openxmlformats.org/officeDocument/2006/relationships/hyperlink" Target="https://i.ytimg.com/vi/7SIUf9nvDYA/default.jpg" TargetMode="External" /><Relationship Id="rId583" Type="http://schemas.openxmlformats.org/officeDocument/2006/relationships/hyperlink" Target="https://i.ytimg.com/vi/iVIVKbrvl2U/default.jpg" TargetMode="External" /><Relationship Id="rId584" Type="http://schemas.openxmlformats.org/officeDocument/2006/relationships/hyperlink" Target="https://i.ytimg.com/vi/pY7fQdhBt-Q/default.jpg" TargetMode="External" /><Relationship Id="rId585" Type="http://schemas.openxmlformats.org/officeDocument/2006/relationships/hyperlink" Target="https://i.ytimg.com/vi/SatDfrdKQAY/default.jpg" TargetMode="External" /><Relationship Id="rId586" Type="http://schemas.openxmlformats.org/officeDocument/2006/relationships/hyperlink" Target="https://i.ytimg.com/vi/_ZTP3e6IGe4/default.jpg" TargetMode="External" /><Relationship Id="rId587" Type="http://schemas.openxmlformats.org/officeDocument/2006/relationships/hyperlink" Target="https://i.ytimg.com/vi/IHixpLbgMYc/default.jpg" TargetMode="External" /><Relationship Id="rId588" Type="http://schemas.openxmlformats.org/officeDocument/2006/relationships/hyperlink" Target="https://i.ytimg.com/vi/fzpW2iomWBo/default.jpg" TargetMode="External" /><Relationship Id="rId589" Type="http://schemas.openxmlformats.org/officeDocument/2006/relationships/hyperlink" Target="https://i.ytimg.com/vi/FeFv6yWXGT4/default.jpg" TargetMode="External" /><Relationship Id="rId590" Type="http://schemas.openxmlformats.org/officeDocument/2006/relationships/hyperlink" Target="https://i.ytimg.com/vi/hIXfaojfjZA/default.jpg" TargetMode="External" /><Relationship Id="rId591" Type="http://schemas.openxmlformats.org/officeDocument/2006/relationships/hyperlink" Target="https://i.ytimg.com/vi/-LLzncCIizw/default.jpg" TargetMode="External" /><Relationship Id="rId592" Type="http://schemas.openxmlformats.org/officeDocument/2006/relationships/hyperlink" Target="https://i.ytimg.com/vi/dsQRPD4A6sc/default.jpg" TargetMode="External" /><Relationship Id="rId593" Type="http://schemas.openxmlformats.org/officeDocument/2006/relationships/hyperlink" Target="https://i.ytimg.com/vi/E7wfDgFTRbs/default.jpg" TargetMode="External" /><Relationship Id="rId594" Type="http://schemas.openxmlformats.org/officeDocument/2006/relationships/hyperlink" Target="https://i.ytimg.com/vi/a7yWzh9j3Uw/default.jpg" TargetMode="External" /><Relationship Id="rId595" Type="http://schemas.openxmlformats.org/officeDocument/2006/relationships/hyperlink" Target="https://i.ytimg.com/vi/-14Ad_IJlBU/default.jpg" TargetMode="External" /><Relationship Id="rId596" Type="http://schemas.openxmlformats.org/officeDocument/2006/relationships/hyperlink" Target="https://i.ytimg.com/vi/a4omHQgjVJs/default.jpg" TargetMode="External" /><Relationship Id="rId597" Type="http://schemas.openxmlformats.org/officeDocument/2006/relationships/hyperlink" Target="https://i.ytimg.com/vi/z8X52y2rNek/default.jpg" TargetMode="External" /><Relationship Id="rId598" Type="http://schemas.openxmlformats.org/officeDocument/2006/relationships/hyperlink" Target="https://i.ytimg.com/vi/9ugHdPeP4lM/default.jpg" TargetMode="External" /><Relationship Id="rId599" Type="http://schemas.openxmlformats.org/officeDocument/2006/relationships/hyperlink" Target="https://i.ytimg.com/vi/u1Xc0wFObto/default.jpg" TargetMode="External" /><Relationship Id="rId600" Type="http://schemas.openxmlformats.org/officeDocument/2006/relationships/hyperlink" Target="https://i.ytimg.com/vi/YKI0WXel8XY/default.jpg" TargetMode="External" /><Relationship Id="rId601" Type="http://schemas.openxmlformats.org/officeDocument/2006/relationships/hyperlink" Target="https://i.ytimg.com/vi/MDtQVxIv3yI/default.jpg" TargetMode="External" /><Relationship Id="rId602" Type="http://schemas.openxmlformats.org/officeDocument/2006/relationships/hyperlink" Target="https://i.ytimg.com/vi/_mO6C2lBBBs/default.jpg" TargetMode="External" /><Relationship Id="rId603" Type="http://schemas.openxmlformats.org/officeDocument/2006/relationships/hyperlink" Target="https://i.ytimg.com/vi/HNBd8Q4uEyQ/default.jpg" TargetMode="External" /><Relationship Id="rId604" Type="http://schemas.openxmlformats.org/officeDocument/2006/relationships/hyperlink" Target="https://i.ytimg.com/vi/XxKyuHZKuU4/default.jpg" TargetMode="External" /><Relationship Id="rId605" Type="http://schemas.openxmlformats.org/officeDocument/2006/relationships/hyperlink" Target="https://i.ytimg.com/vi/3nx59LOX3yM/default.jpg" TargetMode="External" /><Relationship Id="rId606" Type="http://schemas.openxmlformats.org/officeDocument/2006/relationships/hyperlink" Target="https://i.ytimg.com/vi/_ofxxKjS8Ag/default.jpg" TargetMode="External" /><Relationship Id="rId607" Type="http://schemas.openxmlformats.org/officeDocument/2006/relationships/hyperlink" Target="https://i.ytimg.com/vi/aYKpua1lkXM/default.jpg" TargetMode="External" /><Relationship Id="rId608" Type="http://schemas.openxmlformats.org/officeDocument/2006/relationships/hyperlink" Target="https://i.ytimg.com/vi/WudrgONa1mw/default.jpg" TargetMode="External" /><Relationship Id="rId609" Type="http://schemas.openxmlformats.org/officeDocument/2006/relationships/hyperlink" Target="https://i.ytimg.com/vi/dVZtYbZs-c0/default.jpg" TargetMode="External" /><Relationship Id="rId610" Type="http://schemas.openxmlformats.org/officeDocument/2006/relationships/hyperlink" Target="https://i.ytimg.com/vi/pDE3uNsSMSQ/default.jpg" TargetMode="External" /><Relationship Id="rId611" Type="http://schemas.openxmlformats.org/officeDocument/2006/relationships/hyperlink" Target="https://i.ytimg.com/vi/-GZn2BegLpA/default.jpg" TargetMode="External" /><Relationship Id="rId612" Type="http://schemas.openxmlformats.org/officeDocument/2006/relationships/hyperlink" Target="https://i.ytimg.com/vi/KZan5h3wmfg/default.jpg" TargetMode="External" /><Relationship Id="rId613" Type="http://schemas.openxmlformats.org/officeDocument/2006/relationships/hyperlink" Target="https://i.ytimg.com/vi/qZCsJoOua5M/default.jpg" TargetMode="External" /><Relationship Id="rId614" Type="http://schemas.openxmlformats.org/officeDocument/2006/relationships/hyperlink" Target="https://i.ytimg.com/vi/mp3ixsGHjRE/default.jpg" TargetMode="External" /><Relationship Id="rId615" Type="http://schemas.openxmlformats.org/officeDocument/2006/relationships/hyperlink" Target="https://i.ytimg.com/vi/_SjTJhN_Rfc/default.jpg" TargetMode="External" /><Relationship Id="rId616" Type="http://schemas.openxmlformats.org/officeDocument/2006/relationships/hyperlink" Target="https://i.ytimg.com/vi/KAIJqPl6Ycc/default.jpg" TargetMode="External" /><Relationship Id="rId617" Type="http://schemas.openxmlformats.org/officeDocument/2006/relationships/hyperlink" Target="https://i.ytimg.com/vi/3iM7Vb2Ii6Q/default.jpg" TargetMode="External" /><Relationship Id="rId618" Type="http://schemas.openxmlformats.org/officeDocument/2006/relationships/hyperlink" Target="https://i.ytimg.com/vi/bK_f2q_jrvg/default.jpg" TargetMode="External" /><Relationship Id="rId619" Type="http://schemas.openxmlformats.org/officeDocument/2006/relationships/hyperlink" Target="https://i.ytimg.com/vi/DGxIV-FrIQk/default.jpg" TargetMode="External" /><Relationship Id="rId620" Type="http://schemas.openxmlformats.org/officeDocument/2006/relationships/hyperlink" Target="https://i.ytimg.com/vi/thM6S4aJ68E/default.jpg" TargetMode="External" /><Relationship Id="rId621" Type="http://schemas.openxmlformats.org/officeDocument/2006/relationships/hyperlink" Target="https://i.ytimg.com/vi/-FC2r12MAco/default.jpg" TargetMode="External" /><Relationship Id="rId622" Type="http://schemas.openxmlformats.org/officeDocument/2006/relationships/hyperlink" Target="https://i.ytimg.com/vi/G6mBZ361KyU/default.jpg" TargetMode="External" /><Relationship Id="rId623" Type="http://schemas.openxmlformats.org/officeDocument/2006/relationships/hyperlink" Target="https://i.ytimg.com/vi/pvAwraIk5K8/default.jpg" TargetMode="External" /><Relationship Id="rId624" Type="http://schemas.openxmlformats.org/officeDocument/2006/relationships/hyperlink" Target="https://i.ytimg.com/vi/DtdDsGFyaV0/default.jpg" TargetMode="External" /><Relationship Id="rId625" Type="http://schemas.openxmlformats.org/officeDocument/2006/relationships/hyperlink" Target="https://www.youtube.com/watch?v=aoTlpgQoabM" TargetMode="External" /><Relationship Id="rId626" Type="http://schemas.openxmlformats.org/officeDocument/2006/relationships/hyperlink" Target="https://www.youtube.com/watch?v=uSgTa6vmcWk" TargetMode="External" /><Relationship Id="rId627" Type="http://schemas.openxmlformats.org/officeDocument/2006/relationships/hyperlink" Target="https://www.youtube.com/watch?v=hA4Y2txHXLI" TargetMode="External" /><Relationship Id="rId628" Type="http://schemas.openxmlformats.org/officeDocument/2006/relationships/hyperlink" Target="https://www.youtube.com/watch?v=hjGrTGIoGOw" TargetMode="External" /><Relationship Id="rId629" Type="http://schemas.openxmlformats.org/officeDocument/2006/relationships/hyperlink" Target="https://www.youtube.com/watch?v=1TD990eGAVA" TargetMode="External" /><Relationship Id="rId630" Type="http://schemas.openxmlformats.org/officeDocument/2006/relationships/hyperlink" Target="https://www.youtube.com/watch?v=B1Ue4A400Qs" TargetMode="External" /><Relationship Id="rId631" Type="http://schemas.openxmlformats.org/officeDocument/2006/relationships/hyperlink" Target="https://www.youtube.com/watch?v=1aRYh-4yEWg" TargetMode="External" /><Relationship Id="rId632" Type="http://schemas.openxmlformats.org/officeDocument/2006/relationships/hyperlink" Target="https://www.youtube.com/watch?v=jGBzKZxA070" TargetMode="External" /><Relationship Id="rId633" Type="http://schemas.openxmlformats.org/officeDocument/2006/relationships/hyperlink" Target="https://www.youtube.com/watch?v=xi4sWI9Lh8g" TargetMode="External" /><Relationship Id="rId634" Type="http://schemas.openxmlformats.org/officeDocument/2006/relationships/hyperlink" Target="https://www.youtube.com/watch?v=DzVXYUI1eA4" TargetMode="External" /><Relationship Id="rId635" Type="http://schemas.openxmlformats.org/officeDocument/2006/relationships/hyperlink" Target="https://www.youtube.com/watch?v=wCsdcJcNwgw" TargetMode="External" /><Relationship Id="rId636" Type="http://schemas.openxmlformats.org/officeDocument/2006/relationships/hyperlink" Target="https://www.youtube.com/watch?v=d2t8kEX6sIA" TargetMode="External" /><Relationship Id="rId637" Type="http://schemas.openxmlformats.org/officeDocument/2006/relationships/hyperlink" Target="https://www.youtube.com/watch?v=GoA8N_4kosM" TargetMode="External" /><Relationship Id="rId638" Type="http://schemas.openxmlformats.org/officeDocument/2006/relationships/hyperlink" Target="https://www.youtube.com/watch?v=nvr_q4-sQt4" TargetMode="External" /><Relationship Id="rId639" Type="http://schemas.openxmlformats.org/officeDocument/2006/relationships/hyperlink" Target="https://www.youtube.com/watch?v=9RXelsjCxkQ" TargetMode="External" /><Relationship Id="rId640" Type="http://schemas.openxmlformats.org/officeDocument/2006/relationships/hyperlink" Target="https://www.youtube.com/watch?v=YQu48yg4p10" TargetMode="External" /><Relationship Id="rId641" Type="http://schemas.openxmlformats.org/officeDocument/2006/relationships/hyperlink" Target="https://www.youtube.com/watch?v=49CROTxC98M" TargetMode="External" /><Relationship Id="rId642" Type="http://schemas.openxmlformats.org/officeDocument/2006/relationships/hyperlink" Target="https://www.youtube.com/watch?v=bc3fpD4oCdA" TargetMode="External" /><Relationship Id="rId643" Type="http://schemas.openxmlformats.org/officeDocument/2006/relationships/hyperlink" Target="https://www.youtube.com/watch?v=pv59lMKI6KA" TargetMode="External" /><Relationship Id="rId644" Type="http://schemas.openxmlformats.org/officeDocument/2006/relationships/hyperlink" Target="https://www.youtube.com/watch?v=_iy288OM5ho" TargetMode="External" /><Relationship Id="rId645" Type="http://schemas.openxmlformats.org/officeDocument/2006/relationships/hyperlink" Target="https://www.youtube.com/watch?v=oxcMyAHdVu0" TargetMode="External" /><Relationship Id="rId646" Type="http://schemas.openxmlformats.org/officeDocument/2006/relationships/hyperlink" Target="https://www.youtube.com/watch?v=unsqehiA4lQ" TargetMode="External" /><Relationship Id="rId647" Type="http://schemas.openxmlformats.org/officeDocument/2006/relationships/hyperlink" Target="https://www.youtube.com/watch?v=eNgMWDbsBFM" TargetMode="External" /><Relationship Id="rId648" Type="http://schemas.openxmlformats.org/officeDocument/2006/relationships/hyperlink" Target="https://www.youtube.com/watch?v=EFCr9lzoVvo" TargetMode="External" /><Relationship Id="rId649" Type="http://schemas.openxmlformats.org/officeDocument/2006/relationships/hyperlink" Target="https://www.youtube.com/watch?v=nQS8gBvKxv0" TargetMode="External" /><Relationship Id="rId650" Type="http://schemas.openxmlformats.org/officeDocument/2006/relationships/hyperlink" Target="https://www.youtube.com/watch?v=UWH8WQ-lKwc" TargetMode="External" /><Relationship Id="rId651" Type="http://schemas.openxmlformats.org/officeDocument/2006/relationships/hyperlink" Target="https://www.youtube.com/watch?v=kArXl4ykjnw" TargetMode="External" /><Relationship Id="rId652" Type="http://schemas.openxmlformats.org/officeDocument/2006/relationships/hyperlink" Target="https://www.youtube.com/watch?v=WYSkTy6ARtE" TargetMode="External" /><Relationship Id="rId653" Type="http://schemas.openxmlformats.org/officeDocument/2006/relationships/hyperlink" Target="https://www.youtube.com/watch?v=jx8BbnPFCng" TargetMode="External" /><Relationship Id="rId654" Type="http://schemas.openxmlformats.org/officeDocument/2006/relationships/hyperlink" Target="https://www.youtube.com/watch?v=KM0bPBP3K5s" TargetMode="External" /><Relationship Id="rId655" Type="http://schemas.openxmlformats.org/officeDocument/2006/relationships/hyperlink" Target="https://www.youtube.com/watch?v=7RhiNpL7Jow" TargetMode="External" /><Relationship Id="rId656" Type="http://schemas.openxmlformats.org/officeDocument/2006/relationships/hyperlink" Target="https://www.youtube.com/watch?v=JngFlncmBgs" TargetMode="External" /><Relationship Id="rId657" Type="http://schemas.openxmlformats.org/officeDocument/2006/relationships/hyperlink" Target="https://www.youtube.com/watch?v=rzfVMrYpGGo" TargetMode="External" /><Relationship Id="rId658" Type="http://schemas.openxmlformats.org/officeDocument/2006/relationships/hyperlink" Target="https://www.youtube.com/watch?v=HBTuAnJqF7A" TargetMode="External" /><Relationship Id="rId659" Type="http://schemas.openxmlformats.org/officeDocument/2006/relationships/hyperlink" Target="https://www.youtube.com/watch?v=bCke2wftrFw" TargetMode="External" /><Relationship Id="rId660" Type="http://schemas.openxmlformats.org/officeDocument/2006/relationships/hyperlink" Target="https://www.youtube.com/watch?v=0E9BUbFbv7E" TargetMode="External" /><Relationship Id="rId661" Type="http://schemas.openxmlformats.org/officeDocument/2006/relationships/hyperlink" Target="https://www.youtube.com/watch?v=ynfIhBe6dlo" TargetMode="External" /><Relationship Id="rId662" Type="http://schemas.openxmlformats.org/officeDocument/2006/relationships/hyperlink" Target="https://www.youtube.com/watch?v=7I8pqbLaQ-4" TargetMode="External" /><Relationship Id="rId663" Type="http://schemas.openxmlformats.org/officeDocument/2006/relationships/hyperlink" Target="https://www.youtube.com/watch?v=OQO0U0Y9VPM" TargetMode="External" /><Relationship Id="rId664" Type="http://schemas.openxmlformats.org/officeDocument/2006/relationships/hyperlink" Target="https://www.youtube.com/watch?v=ztfnOvrRw-Y" TargetMode="External" /><Relationship Id="rId665" Type="http://schemas.openxmlformats.org/officeDocument/2006/relationships/hyperlink" Target="https://www.youtube.com/watch?v=HFXgTIz4yB4" TargetMode="External" /><Relationship Id="rId666" Type="http://schemas.openxmlformats.org/officeDocument/2006/relationships/hyperlink" Target="https://www.youtube.com/watch?v=iTTfRLH9HHY" TargetMode="External" /><Relationship Id="rId667" Type="http://schemas.openxmlformats.org/officeDocument/2006/relationships/hyperlink" Target="https://www.youtube.com/watch?v=V15oShQ_p1g" TargetMode="External" /><Relationship Id="rId668" Type="http://schemas.openxmlformats.org/officeDocument/2006/relationships/hyperlink" Target="https://www.youtube.com/watch?v=qzlFmKJf4AY" TargetMode="External" /><Relationship Id="rId669" Type="http://schemas.openxmlformats.org/officeDocument/2006/relationships/hyperlink" Target="https://www.youtube.com/watch?v=ewvjLQaeBdc" TargetMode="External" /><Relationship Id="rId670" Type="http://schemas.openxmlformats.org/officeDocument/2006/relationships/hyperlink" Target="https://www.youtube.com/watch?v=tA-svy6dvMI" TargetMode="External" /><Relationship Id="rId671" Type="http://schemas.openxmlformats.org/officeDocument/2006/relationships/hyperlink" Target="https://www.youtube.com/watch?v=qpWqr2Q6Jx8" TargetMode="External" /><Relationship Id="rId672" Type="http://schemas.openxmlformats.org/officeDocument/2006/relationships/hyperlink" Target="https://www.youtube.com/watch?v=zhAJC1IMdrs" TargetMode="External" /><Relationship Id="rId673" Type="http://schemas.openxmlformats.org/officeDocument/2006/relationships/hyperlink" Target="https://www.youtube.com/watch?v=zRvBRLaBWj4" TargetMode="External" /><Relationship Id="rId674" Type="http://schemas.openxmlformats.org/officeDocument/2006/relationships/hyperlink" Target="https://www.youtube.com/watch?v=dRls4-cWn9c" TargetMode="External" /><Relationship Id="rId675" Type="http://schemas.openxmlformats.org/officeDocument/2006/relationships/hyperlink" Target="https://www.youtube.com/watch?v=5F-3KK3QypM" TargetMode="External" /><Relationship Id="rId676" Type="http://schemas.openxmlformats.org/officeDocument/2006/relationships/hyperlink" Target="https://www.youtube.com/watch?v=2f-zGF1XggY" TargetMode="External" /><Relationship Id="rId677" Type="http://schemas.openxmlformats.org/officeDocument/2006/relationships/hyperlink" Target="https://www.youtube.com/watch?v=h-3nz_geC0k" TargetMode="External" /><Relationship Id="rId678" Type="http://schemas.openxmlformats.org/officeDocument/2006/relationships/hyperlink" Target="https://www.youtube.com/watch?v=74kSt9CvJzg" TargetMode="External" /><Relationship Id="rId679" Type="http://schemas.openxmlformats.org/officeDocument/2006/relationships/hyperlink" Target="https://www.youtube.com/watch?v=qtawLC5VE1o" TargetMode="External" /><Relationship Id="rId680" Type="http://schemas.openxmlformats.org/officeDocument/2006/relationships/hyperlink" Target="https://www.youtube.com/watch?v=UBRpv2lfCLw" TargetMode="External" /><Relationship Id="rId681" Type="http://schemas.openxmlformats.org/officeDocument/2006/relationships/hyperlink" Target="https://www.youtube.com/watch?v=TFCHCuGLt18" TargetMode="External" /><Relationship Id="rId682" Type="http://schemas.openxmlformats.org/officeDocument/2006/relationships/hyperlink" Target="https://www.youtube.com/watch?v=fPi3nYsm9YE" TargetMode="External" /><Relationship Id="rId683" Type="http://schemas.openxmlformats.org/officeDocument/2006/relationships/hyperlink" Target="https://www.youtube.com/watch?v=p8lBJfFGf18" TargetMode="External" /><Relationship Id="rId684" Type="http://schemas.openxmlformats.org/officeDocument/2006/relationships/hyperlink" Target="https://www.youtube.com/watch?v=1jXs4s8a0go" TargetMode="External" /><Relationship Id="rId685" Type="http://schemas.openxmlformats.org/officeDocument/2006/relationships/hyperlink" Target="https://www.youtube.com/watch?v=EnHrSd19RkA" TargetMode="External" /><Relationship Id="rId686" Type="http://schemas.openxmlformats.org/officeDocument/2006/relationships/hyperlink" Target="https://www.youtube.com/watch?v=zz_1zttsGsw" TargetMode="External" /><Relationship Id="rId687" Type="http://schemas.openxmlformats.org/officeDocument/2006/relationships/hyperlink" Target="https://www.youtube.com/watch?v=ut8Z9C4P5SQ" TargetMode="External" /><Relationship Id="rId688" Type="http://schemas.openxmlformats.org/officeDocument/2006/relationships/hyperlink" Target="https://www.youtube.com/watch?v=HMbAYqTU-6w" TargetMode="External" /><Relationship Id="rId689" Type="http://schemas.openxmlformats.org/officeDocument/2006/relationships/hyperlink" Target="https://www.youtube.com/watch?v=Uyd6GzE2j08" TargetMode="External" /><Relationship Id="rId690" Type="http://schemas.openxmlformats.org/officeDocument/2006/relationships/hyperlink" Target="https://www.youtube.com/watch?v=l7bSow88Vcw" TargetMode="External" /><Relationship Id="rId691" Type="http://schemas.openxmlformats.org/officeDocument/2006/relationships/hyperlink" Target="https://www.youtube.com/watch?v=Y-1e7uHrZzQ" TargetMode="External" /><Relationship Id="rId692" Type="http://schemas.openxmlformats.org/officeDocument/2006/relationships/hyperlink" Target="https://www.youtube.com/watch?v=faXFimokpwQ" TargetMode="External" /><Relationship Id="rId693" Type="http://schemas.openxmlformats.org/officeDocument/2006/relationships/hyperlink" Target="https://www.youtube.com/watch?v=GlNVrxiQO08" TargetMode="External" /><Relationship Id="rId694" Type="http://schemas.openxmlformats.org/officeDocument/2006/relationships/hyperlink" Target="https://www.youtube.com/watch?v=Cns_O2MBXQU" TargetMode="External" /><Relationship Id="rId695" Type="http://schemas.openxmlformats.org/officeDocument/2006/relationships/hyperlink" Target="https://www.youtube.com/watch?v=C0X4x9xYm4I" TargetMode="External" /><Relationship Id="rId696" Type="http://schemas.openxmlformats.org/officeDocument/2006/relationships/hyperlink" Target="https://www.youtube.com/watch?v=3EexHuEGq2o" TargetMode="External" /><Relationship Id="rId697" Type="http://schemas.openxmlformats.org/officeDocument/2006/relationships/hyperlink" Target="https://www.youtube.com/watch?v=kx4dTgOa2XE" TargetMode="External" /><Relationship Id="rId698" Type="http://schemas.openxmlformats.org/officeDocument/2006/relationships/hyperlink" Target="https://www.youtube.com/watch?v=3_nK3DrDLOs" TargetMode="External" /><Relationship Id="rId699" Type="http://schemas.openxmlformats.org/officeDocument/2006/relationships/hyperlink" Target="https://www.youtube.com/watch?v=Hgra5C1Q0U4" TargetMode="External" /><Relationship Id="rId700" Type="http://schemas.openxmlformats.org/officeDocument/2006/relationships/hyperlink" Target="https://www.youtube.com/watch?v=y0zgvpIa0WM" TargetMode="External" /><Relationship Id="rId701" Type="http://schemas.openxmlformats.org/officeDocument/2006/relationships/hyperlink" Target="https://www.youtube.com/watch?v=PrcNod5t-oU" TargetMode="External" /><Relationship Id="rId702" Type="http://schemas.openxmlformats.org/officeDocument/2006/relationships/hyperlink" Target="https://www.youtube.com/watch?v=mJfXtdumYsU" TargetMode="External" /><Relationship Id="rId703" Type="http://schemas.openxmlformats.org/officeDocument/2006/relationships/hyperlink" Target="https://www.youtube.com/watch?v=yR2y1z5rp-k" TargetMode="External" /><Relationship Id="rId704" Type="http://schemas.openxmlformats.org/officeDocument/2006/relationships/hyperlink" Target="https://www.youtube.com/watch?v=3DCO0dREyio" TargetMode="External" /><Relationship Id="rId705" Type="http://schemas.openxmlformats.org/officeDocument/2006/relationships/hyperlink" Target="https://www.youtube.com/watch?v=v9e21IeYk0g" TargetMode="External" /><Relationship Id="rId706" Type="http://schemas.openxmlformats.org/officeDocument/2006/relationships/hyperlink" Target="https://www.youtube.com/watch?v=Ml1rbA1qGAY" TargetMode="External" /><Relationship Id="rId707" Type="http://schemas.openxmlformats.org/officeDocument/2006/relationships/hyperlink" Target="https://www.youtube.com/watch?v=OKz1ZyJOGKg" TargetMode="External" /><Relationship Id="rId708" Type="http://schemas.openxmlformats.org/officeDocument/2006/relationships/hyperlink" Target="https://www.youtube.com/watch?v=BJJK8NydxoQ" TargetMode="External" /><Relationship Id="rId709" Type="http://schemas.openxmlformats.org/officeDocument/2006/relationships/hyperlink" Target="https://www.youtube.com/watch?v=kz070BWB02E" TargetMode="External" /><Relationship Id="rId710" Type="http://schemas.openxmlformats.org/officeDocument/2006/relationships/hyperlink" Target="https://www.youtube.com/watch?v=1GooAPPo4OI" TargetMode="External" /><Relationship Id="rId711" Type="http://schemas.openxmlformats.org/officeDocument/2006/relationships/hyperlink" Target="https://www.youtube.com/watch?v=r-gN64WnHvg" TargetMode="External" /><Relationship Id="rId712" Type="http://schemas.openxmlformats.org/officeDocument/2006/relationships/hyperlink" Target="https://www.youtube.com/watch?v=Tm9oGsIZK44" TargetMode="External" /><Relationship Id="rId713" Type="http://schemas.openxmlformats.org/officeDocument/2006/relationships/hyperlink" Target="https://www.youtube.com/watch?v=ZLJe0ySIiDc" TargetMode="External" /><Relationship Id="rId714" Type="http://schemas.openxmlformats.org/officeDocument/2006/relationships/hyperlink" Target="https://www.youtube.com/watch?v=bPV3h4wzFwk" TargetMode="External" /><Relationship Id="rId715" Type="http://schemas.openxmlformats.org/officeDocument/2006/relationships/hyperlink" Target="https://www.youtube.com/watch?v=Os4djkUe3k8" TargetMode="External" /><Relationship Id="rId716" Type="http://schemas.openxmlformats.org/officeDocument/2006/relationships/hyperlink" Target="https://www.youtube.com/watch?v=rQehwUmyi78" TargetMode="External" /><Relationship Id="rId717" Type="http://schemas.openxmlformats.org/officeDocument/2006/relationships/hyperlink" Target="https://www.youtube.com/watch?v=ElZvY2DEE0w" TargetMode="External" /><Relationship Id="rId718" Type="http://schemas.openxmlformats.org/officeDocument/2006/relationships/hyperlink" Target="https://www.youtube.com/watch?v=6ej34IsEJyU" TargetMode="External" /><Relationship Id="rId719" Type="http://schemas.openxmlformats.org/officeDocument/2006/relationships/hyperlink" Target="https://www.youtube.com/watch?v=07eYA71IMso" TargetMode="External" /><Relationship Id="rId720" Type="http://schemas.openxmlformats.org/officeDocument/2006/relationships/hyperlink" Target="https://www.youtube.com/watch?v=Y8xzbrqv-fM" TargetMode="External" /><Relationship Id="rId721" Type="http://schemas.openxmlformats.org/officeDocument/2006/relationships/hyperlink" Target="https://www.youtube.com/watch?v=Jzr0kszxRzg" TargetMode="External" /><Relationship Id="rId722" Type="http://schemas.openxmlformats.org/officeDocument/2006/relationships/hyperlink" Target="https://www.youtube.com/watch?v=fIOsyzP8jAU" TargetMode="External" /><Relationship Id="rId723" Type="http://schemas.openxmlformats.org/officeDocument/2006/relationships/hyperlink" Target="https://www.youtube.com/watch?v=uZeXP2pApKs" TargetMode="External" /><Relationship Id="rId724" Type="http://schemas.openxmlformats.org/officeDocument/2006/relationships/hyperlink" Target="https://www.youtube.com/watch?v=Yia_PzYGyEw" TargetMode="External" /><Relationship Id="rId725" Type="http://schemas.openxmlformats.org/officeDocument/2006/relationships/hyperlink" Target="https://www.youtube.com/watch?v=EcKOCkQqNx8" TargetMode="External" /><Relationship Id="rId726" Type="http://schemas.openxmlformats.org/officeDocument/2006/relationships/hyperlink" Target="https://www.youtube.com/watch?v=lclmyVkX_hs" TargetMode="External" /><Relationship Id="rId727" Type="http://schemas.openxmlformats.org/officeDocument/2006/relationships/hyperlink" Target="https://www.youtube.com/watch?v=-iuG6h0xh1Q" TargetMode="External" /><Relationship Id="rId728" Type="http://schemas.openxmlformats.org/officeDocument/2006/relationships/hyperlink" Target="https://www.youtube.com/watch?v=aVwCH1GI608" TargetMode="External" /><Relationship Id="rId729" Type="http://schemas.openxmlformats.org/officeDocument/2006/relationships/hyperlink" Target="https://www.youtube.com/watch?v=kC1r76p7q6s" TargetMode="External" /><Relationship Id="rId730" Type="http://schemas.openxmlformats.org/officeDocument/2006/relationships/hyperlink" Target="https://www.youtube.com/watch?v=uO9mn3PwiK4" TargetMode="External" /><Relationship Id="rId731" Type="http://schemas.openxmlformats.org/officeDocument/2006/relationships/hyperlink" Target="https://www.youtube.com/watch?v=KW8F0mEvlb0" TargetMode="External" /><Relationship Id="rId732" Type="http://schemas.openxmlformats.org/officeDocument/2006/relationships/hyperlink" Target="https://www.youtube.com/watch?v=JpcXBWnUdAE" TargetMode="External" /><Relationship Id="rId733" Type="http://schemas.openxmlformats.org/officeDocument/2006/relationships/hyperlink" Target="https://www.youtube.com/watch?v=foEeirJy-yU" TargetMode="External" /><Relationship Id="rId734" Type="http://schemas.openxmlformats.org/officeDocument/2006/relationships/hyperlink" Target="https://www.youtube.com/watch?v=9Zv2rD3Bz4I" TargetMode="External" /><Relationship Id="rId735" Type="http://schemas.openxmlformats.org/officeDocument/2006/relationships/hyperlink" Target="https://www.youtube.com/watch?v=QFjCCO85aGk" TargetMode="External" /><Relationship Id="rId736" Type="http://schemas.openxmlformats.org/officeDocument/2006/relationships/hyperlink" Target="https://www.youtube.com/watch?v=ZfVaicrMYL4" TargetMode="External" /><Relationship Id="rId737" Type="http://schemas.openxmlformats.org/officeDocument/2006/relationships/hyperlink" Target="https://www.youtube.com/watch?v=YPD7ak14hHs" TargetMode="External" /><Relationship Id="rId738" Type="http://schemas.openxmlformats.org/officeDocument/2006/relationships/hyperlink" Target="https://www.youtube.com/watch?v=R0EjzKD9Ng0" TargetMode="External" /><Relationship Id="rId739" Type="http://schemas.openxmlformats.org/officeDocument/2006/relationships/hyperlink" Target="https://www.youtube.com/watch?v=waJkWqYxISY" TargetMode="External" /><Relationship Id="rId740" Type="http://schemas.openxmlformats.org/officeDocument/2006/relationships/hyperlink" Target="https://www.youtube.com/watch?v=-VXUfybP4Ws" TargetMode="External" /><Relationship Id="rId741" Type="http://schemas.openxmlformats.org/officeDocument/2006/relationships/hyperlink" Target="https://www.youtube.com/watch?v=NShwEZ2p_wI" TargetMode="External" /><Relationship Id="rId742" Type="http://schemas.openxmlformats.org/officeDocument/2006/relationships/hyperlink" Target="https://www.youtube.com/watch?v=YsSH0NrLIMQ" TargetMode="External" /><Relationship Id="rId743" Type="http://schemas.openxmlformats.org/officeDocument/2006/relationships/hyperlink" Target="https://www.youtube.com/watch?v=7Uh0wMvmtmc" TargetMode="External" /><Relationship Id="rId744" Type="http://schemas.openxmlformats.org/officeDocument/2006/relationships/hyperlink" Target="https://www.youtube.com/watch?v=9I91WTPyB8U" TargetMode="External" /><Relationship Id="rId745" Type="http://schemas.openxmlformats.org/officeDocument/2006/relationships/hyperlink" Target="https://www.youtube.com/watch?v=jzX4hu_qmeg" TargetMode="External" /><Relationship Id="rId746" Type="http://schemas.openxmlformats.org/officeDocument/2006/relationships/hyperlink" Target="https://www.youtube.com/watch?v=Tc3-4MDli-4" TargetMode="External" /><Relationship Id="rId747" Type="http://schemas.openxmlformats.org/officeDocument/2006/relationships/hyperlink" Target="https://www.youtube.com/watch?v=XURQjtrwJi0" TargetMode="External" /><Relationship Id="rId748" Type="http://schemas.openxmlformats.org/officeDocument/2006/relationships/hyperlink" Target="https://www.youtube.com/watch?v=MoMcSaKL430" TargetMode="External" /><Relationship Id="rId749" Type="http://schemas.openxmlformats.org/officeDocument/2006/relationships/hyperlink" Target="https://www.youtube.com/watch?v=B69Ezx1V84o" TargetMode="External" /><Relationship Id="rId750" Type="http://schemas.openxmlformats.org/officeDocument/2006/relationships/hyperlink" Target="https://www.youtube.com/watch?v=y7swAFB0KUg" TargetMode="External" /><Relationship Id="rId751" Type="http://schemas.openxmlformats.org/officeDocument/2006/relationships/hyperlink" Target="https://www.youtube.com/watch?v=muthn-2NteM" TargetMode="External" /><Relationship Id="rId752" Type="http://schemas.openxmlformats.org/officeDocument/2006/relationships/hyperlink" Target="https://www.youtube.com/watch?v=ptUZw1fkauM" TargetMode="External" /><Relationship Id="rId753" Type="http://schemas.openxmlformats.org/officeDocument/2006/relationships/hyperlink" Target="https://www.youtube.com/watch?v=j2sacbQnQJQ" TargetMode="External" /><Relationship Id="rId754" Type="http://schemas.openxmlformats.org/officeDocument/2006/relationships/hyperlink" Target="https://www.youtube.com/watch?v=zYsTT2scZ0s" TargetMode="External" /><Relationship Id="rId755" Type="http://schemas.openxmlformats.org/officeDocument/2006/relationships/hyperlink" Target="https://www.youtube.com/watch?v=QIuHaR8aG3c" TargetMode="External" /><Relationship Id="rId756" Type="http://schemas.openxmlformats.org/officeDocument/2006/relationships/hyperlink" Target="https://www.youtube.com/watch?v=74lpHeka1lE" TargetMode="External" /><Relationship Id="rId757" Type="http://schemas.openxmlformats.org/officeDocument/2006/relationships/hyperlink" Target="https://www.youtube.com/watch?v=QPxaU7U9Dpg" TargetMode="External" /><Relationship Id="rId758" Type="http://schemas.openxmlformats.org/officeDocument/2006/relationships/hyperlink" Target="https://www.youtube.com/watch?v=DtY71HjuxZo" TargetMode="External" /><Relationship Id="rId759" Type="http://schemas.openxmlformats.org/officeDocument/2006/relationships/hyperlink" Target="https://www.youtube.com/watch?v=OVUo_Ufw9Zg" TargetMode="External" /><Relationship Id="rId760" Type="http://schemas.openxmlformats.org/officeDocument/2006/relationships/hyperlink" Target="https://www.youtube.com/watch?v=a67h0uVaAMg" TargetMode="External" /><Relationship Id="rId761" Type="http://schemas.openxmlformats.org/officeDocument/2006/relationships/hyperlink" Target="https://www.youtube.com/watch?v=jMV7TPWpKsM" TargetMode="External" /><Relationship Id="rId762" Type="http://schemas.openxmlformats.org/officeDocument/2006/relationships/hyperlink" Target="https://www.youtube.com/watch?v=Sv9DKsPzWxk" TargetMode="External" /><Relationship Id="rId763" Type="http://schemas.openxmlformats.org/officeDocument/2006/relationships/hyperlink" Target="https://www.youtube.com/watch?v=t2_0yXZIJ3w" TargetMode="External" /><Relationship Id="rId764" Type="http://schemas.openxmlformats.org/officeDocument/2006/relationships/hyperlink" Target="https://www.youtube.com/watch?v=pMS2WfN4sek" TargetMode="External" /><Relationship Id="rId765" Type="http://schemas.openxmlformats.org/officeDocument/2006/relationships/hyperlink" Target="https://www.youtube.com/watch?v=287J3bcY-CM" TargetMode="External" /><Relationship Id="rId766" Type="http://schemas.openxmlformats.org/officeDocument/2006/relationships/hyperlink" Target="https://www.youtube.com/watch?v=HFO_8ZE3xlM" TargetMode="External" /><Relationship Id="rId767" Type="http://schemas.openxmlformats.org/officeDocument/2006/relationships/hyperlink" Target="https://www.youtube.com/watch?v=xXl78mlLY_k" TargetMode="External" /><Relationship Id="rId768" Type="http://schemas.openxmlformats.org/officeDocument/2006/relationships/hyperlink" Target="https://www.youtube.com/watch?v=kcncr2NfPjY" TargetMode="External" /><Relationship Id="rId769" Type="http://schemas.openxmlformats.org/officeDocument/2006/relationships/hyperlink" Target="https://www.youtube.com/watch?v=OBUMr5GSAFg" TargetMode="External" /><Relationship Id="rId770" Type="http://schemas.openxmlformats.org/officeDocument/2006/relationships/hyperlink" Target="https://www.youtube.com/watch?v=EVwXnHE5CYU" TargetMode="External" /><Relationship Id="rId771" Type="http://schemas.openxmlformats.org/officeDocument/2006/relationships/hyperlink" Target="https://www.youtube.com/watch?v=OPcILEH1AIQ" TargetMode="External" /><Relationship Id="rId772" Type="http://schemas.openxmlformats.org/officeDocument/2006/relationships/hyperlink" Target="https://www.youtube.com/watch?v=h2NezzzI_Sk" TargetMode="External" /><Relationship Id="rId773" Type="http://schemas.openxmlformats.org/officeDocument/2006/relationships/hyperlink" Target="https://www.youtube.com/watch?v=LpxC1Qu-HSQ" TargetMode="External" /><Relationship Id="rId774" Type="http://schemas.openxmlformats.org/officeDocument/2006/relationships/hyperlink" Target="https://www.youtube.com/watch?v=JJUZcQrD_mQ" TargetMode="External" /><Relationship Id="rId775" Type="http://schemas.openxmlformats.org/officeDocument/2006/relationships/hyperlink" Target="https://www.youtube.com/watch?v=OoLg-oKc7Z0" TargetMode="External" /><Relationship Id="rId776" Type="http://schemas.openxmlformats.org/officeDocument/2006/relationships/hyperlink" Target="https://www.youtube.com/watch?v=-afl7XR6gdc" TargetMode="External" /><Relationship Id="rId777" Type="http://schemas.openxmlformats.org/officeDocument/2006/relationships/hyperlink" Target="https://www.youtube.com/watch?v=xUUZ70z3zlU" TargetMode="External" /><Relationship Id="rId778" Type="http://schemas.openxmlformats.org/officeDocument/2006/relationships/hyperlink" Target="https://www.youtube.com/watch?v=x5DupOj1-ro" TargetMode="External" /><Relationship Id="rId779" Type="http://schemas.openxmlformats.org/officeDocument/2006/relationships/hyperlink" Target="https://www.youtube.com/watch?v=dLbRkIBBLZs" TargetMode="External" /><Relationship Id="rId780" Type="http://schemas.openxmlformats.org/officeDocument/2006/relationships/hyperlink" Target="https://www.youtube.com/watch?v=U76p8xK5eFA" TargetMode="External" /><Relationship Id="rId781" Type="http://schemas.openxmlformats.org/officeDocument/2006/relationships/hyperlink" Target="https://www.youtube.com/watch?v=nUKGlhJ4BmQ" TargetMode="External" /><Relationship Id="rId782" Type="http://schemas.openxmlformats.org/officeDocument/2006/relationships/hyperlink" Target="https://www.youtube.com/watch?v=FRpK3qmyWlY" TargetMode="External" /><Relationship Id="rId783" Type="http://schemas.openxmlformats.org/officeDocument/2006/relationships/hyperlink" Target="https://www.youtube.com/watch?v=q14PFK4TR8U" TargetMode="External" /><Relationship Id="rId784" Type="http://schemas.openxmlformats.org/officeDocument/2006/relationships/hyperlink" Target="https://www.youtube.com/watch?v=Lfzc9bcI1UE" TargetMode="External" /><Relationship Id="rId785" Type="http://schemas.openxmlformats.org/officeDocument/2006/relationships/hyperlink" Target="https://www.youtube.com/watch?v=z6azZa4VrkM" TargetMode="External" /><Relationship Id="rId786" Type="http://schemas.openxmlformats.org/officeDocument/2006/relationships/hyperlink" Target="https://www.youtube.com/watch?v=uLtYmNy-dyo" TargetMode="External" /><Relationship Id="rId787" Type="http://schemas.openxmlformats.org/officeDocument/2006/relationships/hyperlink" Target="https://www.youtube.com/watch?v=VANN3z1kEVQ" TargetMode="External" /><Relationship Id="rId788" Type="http://schemas.openxmlformats.org/officeDocument/2006/relationships/hyperlink" Target="https://www.youtube.com/watch?v=SK2o6qQqTz0" TargetMode="External" /><Relationship Id="rId789" Type="http://schemas.openxmlformats.org/officeDocument/2006/relationships/hyperlink" Target="https://www.youtube.com/watch?v=ULoB50P95ug" TargetMode="External" /><Relationship Id="rId790" Type="http://schemas.openxmlformats.org/officeDocument/2006/relationships/hyperlink" Target="https://www.youtube.com/watch?v=MRPEo6D99S4" TargetMode="External" /><Relationship Id="rId791" Type="http://schemas.openxmlformats.org/officeDocument/2006/relationships/hyperlink" Target="https://www.youtube.com/watch?v=S6wQ4MsnySU" TargetMode="External" /><Relationship Id="rId792" Type="http://schemas.openxmlformats.org/officeDocument/2006/relationships/hyperlink" Target="https://www.youtube.com/watch?v=wed36XcOtDM" TargetMode="External" /><Relationship Id="rId793" Type="http://schemas.openxmlformats.org/officeDocument/2006/relationships/hyperlink" Target="https://www.youtube.com/watch?v=TQOvJxdxFhg" TargetMode="External" /><Relationship Id="rId794" Type="http://schemas.openxmlformats.org/officeDocument/2006/relationships/hyperlink" Target="https://www.youtube.com/watch?v=OUoaPZynkPI" TargetMode="External" /><Relationship Id="rId795" Type="http://schemas.openxmlformats.org/officeDocument/2006/relationships/hyperlink" Target="https://www.youtube.com/watch?v=HTvBDm88yk0" TargetMode="External" /><Relationship Id="rId796" Type="http://schemas.openxmlformats.org/officeDocument/2006/relationships/hyperlink" Target="https://www.youtube.com/watch?v=hnbqFXLI_Qo" TargetMode="External" /><Relationship Id="rId797" Type="http://schemas.openxmlformats.org/officeDocument/2006/relationships/hyperlink" Target="https://www.youtube.com/watch?v=lw7R47wVxjw" TargetMode="External" /><Relationship Id="rId798" Type="http://schemas.openxmlformats.org/officeDocument/2006/relationships/hyperlink" Target="https://www.youtube.com/watch?v=3uH--HeqZd4" TargetMode="External" /><Relationship Id="rId799" Type="http://schemas.openxmlformats.org/officeDocument/2006/relationships/hyperlink" Target="https://www.youtube.com/watch?v=CkXz-rQ9AzA" TargetMode="External" /><Relationship Id="rId800" Type="http://schemas.openxmlformats.org/officeDocument/2006/relationships/hyperlink" Target="https://www.youtube.com/watch?v=El7hiBJ-s5g" TargetMode="External" /><Relationship Id="rId801" Type="http://schemas.openxmlformats.org/officeDocument/2006/relationships/hyperlink" Target="https://www.youtube.com/watch?v=ycZRyqUXkCA" TargetMode="External" /><Relationship Id="rId802" Type="http://schemas.openxmlformats.org/officeDocument/2006/relationships/hyperlink" Target="https://www.youtube.com/watch?v=1qgMtVLgAFE" TargetMode="External" /><Relationship Id="rId803" Type="http://schemas.openxmlformats.org/officeDocument/2006/relationships/hyperlink" Target="https://www.youtube.com/watch?v=0oCL7AnIs98" TargetMode="External" /><Relationship Id="rId804" Type="http://schemas.openxmlformats.org/officeDocument/2006/relationships/hyperlink" Target="https://www.youtube.com/watch?v=qjAVgtgp2VU" TargetMode="External" /><Relationship Id="rId805" Type="http://schemas.openxmlformats.org/officeDocument/2006/relationships/hyperlink" Target="https://www.youtube.com/watch?v=BBJgiSJkN7c" TargetMode="External" /><Relationship Id="rId806" Type="http://schemas.openxmlformats.org/officeDocument/2006/relationships/hyperlink" Target="https://www.youtube.com/watch?v=q5NV4jdL9Go" TargetMode="External" /><Relationship Id="rId807" Type="http://schemas.openxmlformats.org/officeDocument/2006/relationships/hyperlink" Target="https://www.youtube.com/watch?v=DCv0j55qLCA" TargetMode="External" /><Relationship Id="rId808" Type="http://schemas.openxmlformats.org/officeDocument/2006/relationships/hyperlink" Target="https://www.youtube.com/watch?v=PU_xu78HqMs" TargetMode="External" /><Relationship Id="rId809" Type="http://schemas.openxmlformats.org/officeDocument/2006/relationships/hyperlink" Target="https://www.youtube.com/watch?v=DH6vjbFLtL8" TargetMode="External" /><Relationship Id="rId810" Type="http://schemas.openxmlformats.org/officeDocument/2006/relationships/hyperlink" Target="https://www.youtube.com/watch?v=FBI24tJhrkk" TargetMode="External" /><Relationship Id="rId811" Type="http://schemas.openxmlformats.org/officeDocument/2006/relationships/hyperlink" Target="https://www.youtube.com/watch?v=st9bPY2BgvY" TargetMode="External" /><Relationship Id="rId812" Type="http://schemas.openxmlformats.org/officeDocument/2006/relationships/hyperlink" Target="https://www.youtube.com/watch?v=MbQ45cqz6KI" TargetMode="External" /><Relationship Id="rId813" Type="http://schemas.openxmlformats.org/officeDocument/2006/relationships/hyperlink" Target="https://www.youtube.com/watch?v=mKwCQA238dM" TargetMode="External" /><Relationship Id="rId814" Type="http://schemas.openxmlformats.org/officeDocument/2006/relationships/hyperlink" Target="https://www.youtube.com/watch?v=2wqPRPMQRWU" TargetMode="External" /><Relationship Id="rId815" Type="http://schemas.openxmlformats.org/officeDocument/2006/relationships/hyperlink" Target="https://www.youtube.com/watch?v=3vzIMn7cg40" TargetMode="External" /><Relationship Id="rId816" Type="http://schemas.openxmlformats.org/officeDocument/2006/relationships/hyperlink" Target="https://www.youtube.com/watch?v=5CTwMbKDOcU" TargetMode="External" /><Relationship Id="rId817" Type="http://schemas.openxmlformats.org/officeDocument/2006/relationships/hyperlink" Target="https://www.youtube.com/watch?v=I9IEMdbV_Zk" TargetMode="External" /><Relationship Id="rId818" Type="http://schemas.openxmlformats.org/officeDocument/2006/relationships/hyperlink" Target="https://www.youtube.com/watch?v=shGVZiJrDEA" TargetMode="External" /><Relationship Id="rId819" Type="http://schemas.openxmlformats.org/officeDocument/2006/relationships/hyperlink" Target="https://www.youtube.com/watch?v=R9ELWjJKnZA" TargetMode="External" /><Relationship Id="rId820" Type="http://schemas.openxmlformats.org/officeDocument/2006/relationships/hyperlink" Target="https://www.youtube.com/watch?v=LMcRZQfeaZM" TargetMode="External" /><Relationship Id="rId821" Type="http://schemas.openxmlformats.org/officeDocument/2006/relationships/hyperlink" Target="https://www.youtube.com/watch?v=7eiW91LDfx0" TargetMode="External" /><Relationship Id="rId822" Type="http://schemas.openxmlformats.org/officeDocument/2006/relationships/hyperlink" Target="https://www.youtube.com/watch?v=nXU12jCAfcI" TargetMode="External" /><Relationship Id="rId823" Type="http://schemas.openxmlformats.org/officeDocument/2006/relationships/hyperlink" Target="https://www.youtube.com/watch?v=2MFAE0lpV3U" TargetMode="External" /><Relationship Id="rId824" Type="http://schemas.openxmlformats.org/officeDocument/2006/relationships/hyperlink" Target="https://www.youtube.com/watch?v=J5xmgUFDzuo" TargetMode="External" /><Relationship Id="rId825" Type="http://schemas.openxmlformats.org/officeDocument/2006/relationships/hyperlink" Target="https://www.youtube.com/watch?v=A4geo_L63IQ" TargetMode="External" /><Relationship Id="rId826" Type="http://schemas.openxmlformats.org/officeDocument/2006/relationships/hyperlink" Target="https://www.youtube.com/watch?v=gHI67SLkSSs" TargetMode="External" /><Relationship Id="rId827" Type="http://schemas.openxmlformats.org/officeDocument/2006/relationships/hyperlink" Target="https://www.youtube.com/watch?v=A1IBpVXfXNA" TargetMode="External" /><Relationship Id="rId828" Type="http://schemas.openxmlformats.org/officeDocument/2006/relationships/hyperlink" Target="https://www.youtube.com/watch?v=qX_-gZJuJlU" TargetMode="External" /><Relationship Id="rId829" Type="http://schemas.openxmlformats.org/officeDocument/2006/relationships/hyperlink" Target="https://www.youtube.com/watch?v=-0Rz0oEAl_M" TargetMode="External" /><Relationship Id="rId830" Type="http://schemas.openxmlformats.org/officeDocument/2006/relationships/hyperlink" Target="https://www.youtube.com/watch?v=kT488qhjhyk" TargetMode="External" /><Relationship Id="rId831" Type="http://schemas.openxmlformats.org/officeDocument/2006/relationships/hyperlink" Target="https://www.youtube.com/watch?v=D9tnJouIipo" TargetMode="External" /><Relationship Id="rId832" Type="http://schemas.openxmlformats.org/officeDocument/2006/relationships/hyperlink" Target="https://www.youtube.com/watch?v=l1692voOGag" TargetMode="External" /><Relationship Id="rId833" Type="http://schemas.openxmlformats.org/officeDocument/2006/relationships/hyperlink" Target="https://www.youtube.com/watch?v=zT7s1i6NbJ4" TargetMode="External" /><Relationship Id="rId834" Type="http://schemas.openxmlformats.org/officeDocument/2006/relationships/hyperlink" Target="https://www.youtube.com/watch?v=AcuLJX_-HjA" TargetMode="External" /><Relationship Id="rId835" Type="http://schemas.openxmlformats.org/officeDocument/2006/relationships/hyperlink" Target="https://www.youtube.com/watch?v=BSqejLhL2QM" TargetMode="External" /><Relationship Id="rId836" Type="http://schemas.openxmlformats.org/officeDocument/2006/relationships/hyperlink" Target="https://www.youtube.com/watch?v=FarHjaAJoms" TargetMode="External" /><Relationship Id="rId837" Type="http://schemas.openxmlformats.org/officeDocument/2006/relationships/hyperlink" Target="https://www.youtube.com/watch?v=bMBaeQpoyM8" TargetMode="External" /><Relationship Id="rId838" Type="http://schemas.openxmlformats.org/officeDocument/2006/relationships/hyperlink" Target="https://www.youtube.com/watch?v=Z-9FKi2mX8A" TargetMode="External" /><Relationship Id="rId839" Type="http://schemas.openxmlformats.org/officeDocument/2006/relationships/hyperlink" Target="https://www.youtube.com/watch?v=nkNnkyI0Y8U" TargetMode="External" /><Relationship Id="rId840" Type="http://schemas.openxmlformats.org/officeDocument/2006/relationships/hyperlink" Target="https://www.youtube.com/watch?v=KR9IP6OKSRg" TargetMode="External" /><Relationship Id="rId841" Type="http://schemas.openxmlformats.org/officeDocument/2006/relationships/hyperlink" Target="https://www.youtube.com/watch?v=kNUX_AjilOo" TargetMode="External" /><Relationship Id="rId842" Type="http://schemas.openxmlformats.org/officeDocument/2006/relationships/hyperlink" Target="https://www.youtube.com/watch?v=M7ogjvcTijQ" TargetMode="External" /><Relationship Id="rId843" Type="http://schemas.openxmlformats.org/officeDocument/2006/relationships/hyperlink" Target="https://www.youtube.com/watch?v=fvIMIH33ytg" TargetMode="External" /><Relationship Id="rId844" Type="http://schemas.openxmlformats.org/officeDocument/2006/relationships/hyperlink" Target="https://www.youtube.com/watch?v=hGnaFj5Iq_s" TargetMode="External" /><Relationship Id="rId845" Type="http://schemas.openxmlformats.org/officeDocument/2006/relationships/hyperlink" Target="https://www.youtube.com/watch?v=8Sd7EPCEz5w" TargetMode="External" /><Relationship Id="rId846" Type="http://schemas.openxmlformats.org/officeDocument/2006/relationships/hyperlink" Target="https://www.youtube.com/watch?v=yIfOEG6a0Ps" TargetMode="External" /><Relationship Id="rId847" Type="http://schemas.openxmlformats.org/officeDocument/2006/relationships/hyperlink" Target="https://www.youtube.com/watch?v=V6rOZNCQhQs" TargetMode="External" /><Relationship Id="rId848" Type="http://schemas.openxmlformats.org/officeDocument/2006/relationships/hyperlink" Target="https://www.youtube.com/watch?v=MwmZ9kKG9sk" TargetMode="External" /><Relationship Id="rId849" Type="http://schemas.openxmlformats.org/officeDocument/2006/relationships/hyperlink" Target="https://www.youtube.com/watch?v=Z2itVBEFOQ0" TargetMode="External" /><Relationship Id="rId850" Type="http://schemas.openxmlformats.org/officeDocument/2006/relationships/hyperlink" Target="https://www.youtube.com/watch?v=90NRi7GYJPI" TargetMode="External" /><Relationship Id="rId851" Type="http://schemas.openxmlformats.org/officeDocument/2006/relationships/hyperlink" Target="https://www.youtube.com/watch?v=QN7Fl9AnEEs" TargetMode="External" /><Relationship Id="rId852" Type="http://schemas.openxmlformats.org/officeDocument/2006/relationships/hyperlink" Target="https://www.youtube.com/watch?v=ZL1n9Lz-EUQ" TargetMode="External" /><Relationship Id="rId853" Type="http://schemas.openxmlformats.org/officeDocument/2006/relationships/hyperlink" Target="https://www.youtube.com/watch?v=cUYVyKDeouw" TargetMode="External" /><Relationship Id="rId854" Type="http://schemas.openxmlformats.org/officeDocument/2006/relationships/hyperlink" Target="https://www.youtube.com/watch?v=OyQhevVsM60" TargetMode="External" /><Relationship Id="rId855" Type="http://schemas.openxmlformats.org/officeDocument/2006/relationships/hyperlink" Target="https://www.youtube.com/watch?v=_YS7eN2VJNw" TargetMode="External" /><Relationship Id="rId856" Type="http://schemas.openxmlformats.org/officeDocument/2006/relationships/hyperlink" Target="https://www.youtube.com/watch?v=As9FXeAPOkc" TargetMode="External" /><Relationship Id="rId857" Type="http://schemas.openxmlformats.org/officeDocument/2006/relationships/hyperlink" Target="https://www.youtube.com/watch?v=Pa6EG6ADNGQ" TargetMode="External" /><Relationship Id="rId858" Type="http://schemas.openxmlformats.org/officeDocument/2006/relationships/hyperlink" Target="https://www.youtube.com/watch?v=f5-rTsBv_Vs" TargetMode="External" /><Relationship Id="rId859" Type="http://schemas.openxmlformats.org/officeDocument/2006/relationships/hyperlink" Target="https://www.youtube.com/watch?v=raYQtjGCxJQ" TargetMode="External" /><Relationship Id="rId860" Type="http://schemas.openxmlformats.org/officeDocument/2006/relationships/hyperlink" Target="https://www.youtube.com/watch?v=ifI1Maz-Ubc" TargetMode="External" /><Relationship Id="rId861" Type="http://schemas.openxmlformats.org/officeDocument/2006/relationships/hyperlink" Target="https://www.youtube.com/watch?v=zH46pVG6Xvo" TargetMode="External" /><Relationship Id="rId862" Type="http://schemas.openxmlformats.org/officeDocument/2006/relationships/hyperlink" Target="https://www.youtube.com/watch?v=V8YjzRc22ks" TargetMode="External" /><Relationship Id="rId863" Type="http://schemas.openxmlformats.org/officeDocument/2006/relationships/hyperlink" Target="https://www.youtube.com/watch?v=35Nt60DKxvE" TargetMode="External" /><Relationship Id="rId864" Type="http://schemas.openxmlformats.org/officeDocument/2006/relationships/hyperlink" Target="https://www.youtube.com/watch?v=F5Tc-XJF5e4" TargetMode="External" /><Relationship Id="rId865" Type="http://schemas.openxmlformats.org/officeDocument/2006/relationships/hyperlink" Target="https://www.youtube.com/watch?v=sd896IHajBI" TargetMode="External" /><Relationship Id="rId866" Type="http://schemas.openxmlformats.org/officeDocument/2006/relationships/hyperlink" Target="https://www.youtube.com/watch?v=nR83Vs21Yu8" TargetMode="External" /><Relationship Id="rId867" Type="http://schemas.openxmlformats.org/officeDocument/2006/relationships/hyperlink" Target="https://www.youtube.com/watch?v=JJgwVffKRFM" TargetMode="External" /><Relationship Id="rId868" Type="http://schemas.openxmlformats.org/officeDocument/2006/relationships/hyperlink" Target="https://www.youtube.com/watch?v=Gs6Iykl9BfQ" TargetMode="External" /><Relationship Id="rId869" Type="http://schemas.openxmlformats.org/officeDocument/2006/relationships/hyperlink" Target="https://www.youtube.com/watch?v=72k2rjvuUek" TargetMode="External" /><Relationship Id="rId870" Type="http://schemas.openxmlformats.org/officeDocument/2006/relationships/hyperlink" Target="https://www.youtube.com/watch?v=nuP84Wp4mTU" TargetMode="External" /><Relationship Id="rId871" Type="http://schemas.openxmlformats.org/officeDocument/2006/relationships/hyperlink" Target="https://www.youtube.com/watch?v=F6vXSibarqk" TargetMode="External" /><Relationship Id="rId872" Type="http://schemas.openxmlformats.org/officeDocument/2006/relationships/hyperlink" Target="https://www.youtube.com/watch?v=3qzmdLHKCM8" TargetMode="External" /><Relationship Id="rId873" Type="http://schemas.openxmlformats.org/officeDocument/2006/relationships/hyperlink" Target="https://www.youtube.com/watch?v=OLot4jnaKsM" TargetMode="External" /><Relationship Id="rId874" Type="http://schemas.openxmlformats.org/officeDocument/2006/relationships/hyperlink" Target="https://www.youtube.com/watch?v=uvD6MOMhz1c" TargetMode="External" /><Relationship Id="rId875" Type="http://schemas.openxmlformats.org/officeDocument/2006/relationships/hyperlink" Target="https://www.youtube.com/watch?v=9GSCoRE2W_I" TargetMode="External" /><Relationship Id="rId876" Type="http://schemas.openxmlformats.org/officeDocument/2006/relationships/hyperlink" Target="https://www.youtube.com/watch?v=_1NbzOE4HTQ" TargetMode="External" /><Relationship Id="rId877" Type="http://schemas.openxmlformats.org/officeDocument/2006/relationships/hyperlink" Target="https://www.youtube.com/watch?v=7u-3bMbeax8" TargetMode="External" /><Relationship Id="rId878" Type="http://schemas.openxmlformats.org/officeDocument/2006/relationships/hyperlink" Target="https://www.youtube.com/watch?v=insGIvuV_70" TargetMode="External" /><Relationship Id="rId879" Type="http://schemas.openxmlformats.org/officeDocument/2006/relationships/hyperlink" Target="https://www.youtube.com/watch?v=JGtwYwKokkY" TargetMode="External" /><Relationship Id="rId880" Type="http://schemas.openxmlformats.org/officeDocument/2006/relationships/hyperlink" Target="https://www.youtube.com/watch?v=dM-iPcVlZZ4" TargetMode="External" /><Relationship Id="rId881" Type="http://schemas.openxmlformats.org/officeDocument/2006/relationships/hyperlink" Target="https://www.youtube.com/watch?v=PedbJi7L3ro" TargetMode="External" /><Relationship Id="rId882" Type="http://schemas.openxmlformats.org/officeDocument/2006/relationships/hyperlink" Target="https://www.youtube.com/watch?v=u4MrE-8uOvI" TargetMode="External" /><Relationship Id="rId883" Type="http://schemas.openxmlformats.org/officeDocument/2006/relationships/hyperlink" Target="https://www.youtube.com/watch?v=ndX7o22cMv8" TargetMode="External" /><Relationship Id="rId884" Type="http://schemas.openxmlformats.org/officeDocument/2006/relationships/hyperlink" Target="https://www.youtube.com/watch?v=fT5U8W6MnRk" TargetMode="External" /><Relationship Id="rId885" Type="http://schemas.openxmlformats.org/officeDocument/2006/relationships/hyperlink" Target="https://www.youtube.com/watch?v=TXdi6xgQ3Zs" TargetMode="External" /><Relationship Id="rId886" Type="http://schemas.openxmlformats.org/officeDocument/2006/relationships/hyperlink" Target="https://www.youtube.com/watch?v=gqGSwev1TEg" TargetMode="External" /><Relationship Id="rId887" Type="http://schemas.openxmlformats.org/officeDocument/2006/relationships/hyperlink" Target="https://www.youtube.com/watch?v=T-mGEfLOqk0" TargetMode="External" /><Relationship Id="rId888" Type="http://schemas.openxmlformats.org/officeDocument/2006/relationships/hyperlink" Target="https://www.youtube.com/watch?v=7x1-yR3o1D8" TargetMode="External" /><Relationship Id="rId889" Type="http://schemas.openxmlformats.org/officeDocument/2006/relationships/hyperlink" Target="https://www.youtube.com/watch?v=HnBkVNw3MUI" TargetMode="External" /><Relationship Id="rId890" Type="http://schemas.openxmlformats.org/officeDocument/2006/relationships/hyperlink" Target="https://www.youtube.com/watch?v=lhk1SowMXN8" TargetMode="External" /><Relationship Id="rId891" Type="http://schemas.openxmlformats.org/officeDocument/2006/relationships/hyperlink" Target="https://www.youtube.com/watch?v=JzKobgiDYUk" TargetMode="External" /><Relationship Id="rId892" Type="http://schemas.openxmlformats.org/officeDocument/2006/relationships/hyperlink" Target="https://www.youtube.com/watch?v=AEJoarKS9Kw" TargetMode="External" /><Relationship Id="rId893" Type="http://schemas.openxmlformats.org/officeDocument/2006/relationships/hyperlink" Target="https://www.youtube.com/watch?v=gif6fIZH1XM" TargetMode="External" /><Relationship Id="rId894" Type="http://schemas.openxmlformats.org/officeDocument/2006/relationships/hyperlink" Target="https://www.youtube.com/watch?v=TOhfwb_ktyk" TargetMode="External" /><Relationship Id="rId895" Type="http://schemas.openxmlformats.org/officeDocument/2006/relationships/hyperlink" Target="https://www.youtube.com/watch?v=OiM-Ayrfll8" TargetMode="External" /><Relationship Id="rId896" Type="http://schemas.openxmlformats.org/officeDocument/2006/relationships/hyperlink" Target="https://www.youtube.com/watch?v=V-DFqttmoeg" TargetMode="External" /><Relationship Id="rId897" Type="http://schemas.openxmlformats.org/officeDocument/2006/relationships/hyperlink" Target="https://www.youtube.com/watch?v=Y0DRTgkDNDQ" TargetMode="External" /><Relationship Id="rId898" Type="http://schemas.openxmlformats.org/officeDocument/2006/relationships/hyperlink" Target="https://www.youtube.com/watch?v=LKFnfllHNVk" TargetMode="External" /><Relationship Id="rId899" Type="http://schemas.openxmlformats.org/officeDocument/2006/relationships/hyperlink" Target="https://www.youtube.com/watch?v=EwHmmbsv_wM" TargetMode="External" /><Relationship Id="rId900" Type="http://schemas.openxmlformats.org/officeDocument/2006/relationships/hyperlink" Target="https://www.youtube.com/watch?v=VUOejKnhdto" TargetMode="External" /><Relationship Id="rId901" Type="http://schemas.openxmlformats.org/officeDocument/2006/relationships/hyperlink" Target="https://www.youtube.com/watch?v=1m267yrKWO8" TargetMode="External" /><Relationship Id="rId902" Type="http://schemas.openxmlformats.org/officeDocument/2006/relationships/hyperlink" Target="https://www.youtube.com/watch?v=FxLv6dEsf70" TargetMode="External" /><Relationship Id="rId903" Type="http://schemas.openxmlformats.org/officeDocument/2006/relationships/hyperlink" Target="https://www.youtube.com/watch?v=dIUeOyfarfQ" TargetMode="External" /><Relationship Id="rId904" Type="http://schemas.openxmlformats.org/officeDocument/2006/relationships/hyperlink" Target="https://www.youtube.com/watch?v=Ag5OWnmexXE" TargetMode="External" /><Relationship Id="rId905" Type="http://schemas.openxmlformats.org/officeDocument/2006/relationships/hyperlink" Target="https://www.youtube.com/watch?v=tcf5gDCqsuM" TargetMode="External" /><Relationship Id="rId906" Type="http://schemas.openxmlformats.org/officeDocument/2006/relationships/hyperlink" Target="https://www.youtube.com/watch?v=2IhxPdPddGg" TargetMode="External" /><Relationship Id="rId907" Type="http://schemas.openxmlformats.org/officeDocument/2006/relationships/hyperlink" Target="https://www.youtube.com/watch?v=Rd-LsXy81AA" TargetMode="External" /><Relationship Id="rId908" Type="http://schemas.openxmlformats.org/officeDocument/2006/relationships/hyperlink" Target="https://www.youtube.com/watch?v=cjFD-ksdXLY" TargetMode="External" /><Relationship Id="rId909" Type="http://schemas.openxmlformats.org/officeDocument/2006/relationships/hyperlink" Target="https://www.youtube.com/watch?v=p0Sc_Fp4qkc" TargetMode="External" /><Relationship Id="rId910" Type="http://schemas.openxmlformats.org/officeDocument/2006/relationships/hyperlink" Target="https://www.youtube.com/watch?v=0FiQpdoLAbg" TargetMode="External" /><Relationship Id="rId911" Type="http://schemas.openxmlformats.org/officeDocument/2006/relationships/hyperlink" Target="https://www.youtube.com/watch?v=C87zflNdnrs" TargetMode="External" /><Relationship Id="rId912" Type="http://schemas.openxmlformats.org/officeDocument/2006/relationships/hyperlink" Target="https://www.youtube.com/watch?v=xKP_q6kN0qM" TargetMode="External" /><Relationship Id="rId913" Type="http://schemas.openxmlformats.org/officeDocument/2006/relationships/hyperlink" Target="https://www.youtube.com/watch?v=KePnNMLw1Mk" TargetMode="External" /><Relationship Id="rId914" Type="http://schemas.openxmlformats.org/officeDocument/2006/relationships/hyperlink" Target="https://www.youtube.com/watch?v=dNorjxekDAo" TargetMode="External" /><Relationship Id="rId915" Type="http://schemas.openxmlformats.org/officeDocument/2006/relationships/hyperlink" Target="https://www.youtube.com/watch?v=lKHdboMJ56E" TargetMode="External" /><Relationship Id="rId916" Type="http://schemas.openxmlformats.org/officeDocument/2006/relationships/hyperlink" Target="https://www.youtube.com/watch?v=J327n_ktQb8" TargetMode="External" /><Relationship Id="rId917" Type="http://schemas.openxmlformats.org/officeDocument/2006/relationships/hyperlink" Target="https://www.youtube.com/watch?v=MHrGBby6Exw" TargetMode="External" /><Relationship Id="rId918" Type="http://schemas.openxmlformats.org/officeDocument/2006/relationships/hyperlink" Target="https://www.youtube.com/watch?v=WD-Gg52eQzc" TargetMode="External" /><Relationship Id="rId919" Type="http://schemas.openxmlformats.org/officeDocument/2006/relationships/hyperlink" Target="https://www.youtube.com/watch?v=JyXTFha9_BI" TargetMode="External" /><Relationship Id="rId920" Type="http://schemas.openxmlformats.org/officeDocument/2006/relationships/hyperlink" Target="https://www.youtube.com/watch?v=gndJZm7Q9yg" TargetMode="External" /><Relationship Id="rId921" Type="http://schemas.openxmlformats.org/officeDocument/2006/relationships/hyperlink" Target="https://www.youtube.com/watch?v=1aNVxy4WVHU" TargetMode="External" /><Relationship Id="rId922" Type="http://schemas.openxmlformats.org/officeDocument/2006/relationships/hyperlink" Target="https://www.youtube.com/watch?v=n8IP0T9A1LU" TargetMode="External" /><Relationship Id="rId923" Type="http://schemas.openxmlformats.org/officeDocument/2006/relationships/hyperlink" Target="https://www.youtube.com/watch?v=4GM6nLUUX-4" TargetMode="External" /><Relationship Id="rId924" Type="http://schemas.openxmlformats.org/officeDocument/2006/relationships/hyperlink" Target="https://www.youtube.com/watch?v=r6rkYMYv4jY" TargetMode="External" /><Relationship Id="rId925" Type="http://schemas.openxmlformats.org/officeDocument/2006/relationships/hyperlink" Target="https://www.youtube.com/watch?v=yvlVYux_sLY" TargetMode="External" /><Relationship Id="rId926" Type="http://schemas.openxmlformats.org/officeDocument/2006/relationships/hyperlink" Target="https://www.youtube.com/watch?v=IlO0Q_giCec" TargetMode="External" /><Relationship Id="rId927" Type="http://schemas.openxmlformats.org/officeDocument/2006/relationships/hyperlink" Target="https://www.youtube.com/watch?v=70zjUkpMkRQ" TargetMode="External" /><Relationship Id="rId928" Type="http://schemas.openxmlformats.org/officeDocument/2006/relationships/hyperlink" Target="https://www.youtube.com/watch?v=iVCb6mJdsZQ" TargetMode="External" /><Relationship Id="rId929" Type="http://schemas.openxmlformats.org/officeDocument/2006/relationships/hyperlink" Target="https://www.youtube.com/watch?v=BJ8E3uT07Ds" TargetMode="External" /><Relationship Id="rId930" Type="http://schemas.openxmlformats.org/officeDocument/2006/relationships/hyperlink" Target="https://www.youtube.com/watch?v=yiDuzdmJ_9A" TargetMode="External" /><Relationship Id="rId931" Type="http://schemas.openxmlformats.org/officeDocument/2006/relationships/hyperlink" Target="https://www.youtube.com/watch?v=DtW_nRH7N_I" TargetMode="External" /><Relationship Id="rId932" Type="http://schemas.openxmlformats.org/officeDocument/2006/relationships/hyperlink" Target="https://www.youtube.com/watch?v=GeynN4otjUc" TargetMode="External" /><Relationship Id="rId933" Type="http://schemas.openxmlformats.org/officeDocument/2006/relationships/hyperlink" Target="https://www.youtube.com/watch?v=VhIMBsBqlPQ" TargetMode="External" /><Relationship Id="rId934" Type="http://schemas.openxmlformats.org/officeDocument/2006/relationships/hyperlink" Target="https://www.youtube.com/watch?v=mpzpWEqmtEs" TargetMode="External" /><Relationship Id="rId935" Type="http://schemas.openxmlformats.org/officeDocument/2006/relationships/hyperlink" Target="https://www.youtube.com/watch?v=iZmwtiLrrog" TargetMode="External" /><Relationship Id="rId936" Type="http://schemas.openxmlformats.org/officeDocument/2006/relationships/hyperlink" Target="https://www.youtube.com/watch?v=-hMId6Q8Zyc" TargetMode="External" /><Relationship Id="rId937" Type="http://schemas.openxmlformats.org/officeDocument/2006/relationships/hyperlink" Target="https://www.youtube.com/watch?v=hj_M8k3tZ5g" TargetMode="External" /><Relationship Id="rId938" Type="http://schemas.openxmlformats.org/officeDocument/2006/relationships/hyperlink" Target="https://www.youtube.com/watch?v=WM6Bt0AtR4c" TargetMode="External" /><Relationship Id="rId939" Type="http://schemas.openxmlformats.org/officeDocument/2006/relationships/hyperlink" Target="https://www.youtube.com/watch?v=FG9PHgBnbWc" TargetMode="External" /><Relationship Id="rId940" Type="http://schemas.openxmlformats.org/officeDocument/2006/relationships/hyperlink" Target="https://www.youtube.com/watch?v=V9_0KO2sskI" TargetMode="External" /><Relationship Id="rId941" Type="http://schemas.openxmlformats.org/officeDocument/2006/relationships/hyperlink" Target="https://www.youtube.com/watch?v=oNwbupDPWs8" TargetMode="External" /><Relationship Id="rId942" Type="http://schemas.openxmlformats.org/officeDocument/2006/relationships/hyperlink" Target="https://www.youtube.com/watch?v=FRDHZKIGjnQ" TargetMode="External" /><Relationship Id="rId943" Type="http://schemas.openxmlformats.org/officeDocument/2006/relationships/hyperlink" Target="https://www.youtube.com/watch?v=kPYupTWwVKQ" TargetMode="External" /><Relationship Id="rId944" Type="http://schemas.openxmlformats.org/officeDocument/2006/relationships/hyperlink" Target="https://www.youtube.com/watch?v=YOZO91B8BJc" TargetMode="External" /><Relationship Id="rId945" Type="http://schemas.openxmlformats.org/officeDocument/2006/relationships/hyperlink" Target="https://www.youtube.com/watch?v=2mvROYZLFMU" TargetMode="External" /><Relationship Id="rId946" Type="http://schemas.openxmlformats.org/officeDocument/2006/relationships/hyperlink" Target="https://www.youtube.com/watch?v=P-QvdZSyi5o" TargetMode="External" /><Relationship Id="rId947" Type="http://schemas.openxmlformats.org/officeDocument/2006/relationships/hyperlink" Target="https://www.youtube.com/watch?v=-A4tUK8Dt2Y" TargetMode="External" /><Relationship Id="rId948" Type="http://schemas.openxmlformats.org/officeDocument/2006/relationships/hyperlink" Target="https://www.youtube.com/watch?v=i0aRLYSMl2I" TargetMode="External" /><Relationship Id="rId949" Type="http://schemas.openxmlformats.org/officeDocument/2006/relationships/hyperlink" Target="https://www.youtube.com/watch?v=ZXS9mBz7J00" TargetMode="External" /><Relationship Id="rId950" Type="http://schemas.openxmlformats.org/officeDocument/2006/relationships/hyperlink" Target="https://www.youtube.com/watch?v=r_LuzeYcvcg" TargetMode="External" /><Relationship Id="rId951" Type="http://schemas.openxmlformats.org/officeDocument/2006/relationships/hyperlink" Target="https://www.youtube.com/watch?v=kYNk56AFUX0" TargetMode="External" /><Relationship Id="rId952" Type="http://schemas.openxmlformats.org/officeDocument/2006/relationships/hyperlink" Target="https://www.youtube.com/watch?v=sf6UeSMS3qA" TargetMode="External" /><Relationship Id="rId953" Type="http://schemas.openxmlformats.org/officeDocument/2006/relationships/hyperlink" Target="https://www.youtube.com/watch?v=IIQPscUQDWY" TargetMode="External" /><Relationship Id="rId954" Type="http://schemas.openxmlformats.org/officeDocument/2006/relationships/hyperlink" Target="https://www.youtube.com/watch?v=6p5Il4geWaY" TargetMode="External" /><Relationship Id="rId955" Type="http://schemas.openxmlformats.org/officeDocument/2006/relationships/hyperlink" Target="https://www.youtube.com/watch?v=WI7uqbKg37Q" TargetMode="External" /><Relationship Id="rId956" Type="http://schemas.openxmlformats.org/officeDocument/2006/relationships/hyperlink" Target="https://www.youtube.com/watch?v=O_fxfsUwlJs" TargetMode="External" /><Relationship Id="rId957" Type="http://schemas.openxmlformats.org/officeDocument/2006/relationships/hyperlink" Target="https://www.youtube.com/watch?v=tYdDOZIpdzo" TargetMode="External" /><Relationship Id="rId958" Type="http://schemas.openxmlformats.org/officeDocument/2006/relationships/hyperlink" Target="https://www.youtube.com/watch?v=VlW1a90KuW4" TargetMode="External" /><Relationship Id="rId959" Type="http://schemas.openxmlformats.org/officeDocument/2006/relationships/hyperlink" Target="https://www.youtube.com/watch?v=Icunkw7AR1U" TargetMode="External" /><Relationship Id="rId960" Type="http://schemas.openxmlformats.org/officeDocument/2006/relationships/hyperlink" Target="https://www.youtube.com/watch?v=mwr3QBrv70Q" TargetMode="External" /><Relationship Id="rId961" Type="http://schemas.openxmlformats.org/officeDocument/2006/relationships/hyperlink" Target="https://www.youtube.com/watch?v=LrQ8S7WHSbE" TargetMode="External" /><Relationship Id="rId962" Type="http://schemas.openxmlformats.org/officeDocument/2006/relationships/hyperlink" Target="https://www.youtube.com/watch?v=mY9y54V-kCo" TargetMode="External" /><Relationship Id="rId963" Type="http://schemas.openxmlformats.org/officeDocument/2006/relationships/hyperlink" Target="https://www.youtube.com/watch?v=JDXwaaGJ8xk" TargetMode="External" /><Relationship Id="rId964" Type="http://schemas.openxmlformats.org/officeDocument/2006/relationships/hyperlink" Target="https://www.youtube.com/watch?v=4dJSp78cTu8" TargetMode="External" /><Relationship Id="rId965" Type="http://schemas.openxmlformats.org/officeDocument/2006/relationships/hyperlink" Target="https://www.youtube.com/watch?v=_oQ2ZZ9d9Q8" TargetMode="External" /><Relationship Id="rId966" Type="http://schemas.openxmlformats.org/officeDocument/2006/relationships/hyperlink" Target="https://www.youtube.com/watch?v=Lvh00Cyx_Qk" TargetMode="External" /><Relationship Id="rId967" Type="http://schemas.openxmlformats.org/officeDocument/2006/relationships/hyperlink" Target="https://www.youtube.com/watch?v=1Qo5ZKcbpgY" TargetMode="External" /><Relationship Id="rId968" Type="http://schemas.openxmlformats.org/officeDocument/2006/relationships/hyperlink" Target="https://www.youtube.com/watch?v=5PSBCCq9dKA" TargetMode="External" /><Relationship Id="rId969" Type="http://schemas.openxmlformats.org/officeDocument/2006/relationships/hyperlink" Target="https://www.youtube.com/watch?v=fGd6_i6qHW4" TargetMode="External" /><Relationship Id="rId970" Type="http://schemas.openxmlformats.org/officeDocument/2006/relationships/hyperlink" Target="https://www.youtube.com/watch?v=c9Hf0bElofM" TargetMode="External" /><Relationship Id="rId971" Type="http://schemas.openxmlformats.org/officeDocument/2006/relationships/hyperlink" Target="https://www.youtube.com/watch?v=M4PUGRGh_Ns" TargetMode="External" /><Relationship Id="rId972" Type="http://schemas.openxmlformats.org/officeDocument/2006/relationships/hyperlink" Target="https://www.youtube.com/watch?v=vBSBFNVuMyE" TargetMode="External" /><Relationship Id="rId973" Type="http://schemas.openxmlformats.org/officeDocument/2006/relationships/hyperlink" Target="https://www.youtube.com/watch?v=7RJgLItnOaU" TargetMode="External" /><Relationship Id="rId974" Type="http://schemas.openxmlformats.org/officeDocument/2006/relationships/hyperlink" Target="https://www.youtube.com/watch?v=CWPJG_LrYZs" TargetMode="External" /><Relationship Id="rId975" Type="http://schemas.openxmlformats.org/officeDocument/2006/relationships/hyperlink" Target="https://www.youtube.com/watch?v=nGXK28Ps5F4" TargetMode="External" /><Relationship Id="rId976" Type="http://schemas.openxmlformats.org/officeDocument/2006/relationships/hyperlink" Target="https://www.youtube.com/watch?v=VbEgKsXc_Gs" TargetMode="External" /><Relationship Id="rId977" Type="http://schemas.openxmlformats.org/officeDocument/2006/relationships/hyperlink" Target="https://www.youtube.com/watch?v=QIY75buhzR4" TargetMode="External" /><Relationship Id="rId978" Type="http://schemas.openxmlformats.org/officeDocument/2006/relationships/hyperlink" Target="https://www.youtube.com/watch?v=awrgrl08ttA" TargetMode="External" /><Relationship Id="rId979" Type="http://schemas.openxmlformats.org/officeDocument/2006/relationships/hyperlink" Target="https://www.youtube.com/watch?v=cM8AP-ipDiY" TargetMode="External" /><Relationship Id="rId980" Type="http://schemas.openxmlformats.org/officeDocument/2006/relationships/hyperlink" Target="https://www.youtube.com/watch?v=vOCKxXvj_6U" TargetMode="External" /><Relationship Id="rId981" Type="http://schemas.openxmlformats.org/officeDocument/2006/relationships/hyperlink" Target="https://www.youtube.com/watch?v=uEhaqQBIy8Y" TargetMode="External" /><Relationship Id="rId982" Type="http://schemas.openxmlformats.org/officeDocument/2006/relationships/hyperlink" Target="https://www.youtube.com/watch?v=AhEcxZHvDaI" TargetMode="External" /><Relationship Id="rId983" Type="http://schemas.openxmlformats.org/officeDocument/2006/relationships/hyperlink" Target="https://www.youtube.com/watch?v=lXUs2yS-qYQ" TargetMode="External" /><Relationship Id="rId984" Type="http://schemas.openxmlformats.org/officeDocument/2006/relationships/hyperlink" Target="https://www.youtube.com/watch?v=dgSmqYmvXbU" TargetMode="External" /><Relationship Id="rId985" Type="http://schemas.openxmlformats.org/officeDocument/2006/relationships/hyperlink" Target="https://www.youtube.com/watch?v=Nd_K83HwnYU" TargetMode="External" /><Relationship Id="rId986" Type="http://schemas.openxmlformats.org/officeDocument/2006/relationships/hyperlink" Target="https://www.youtube.com/watch?v=2sqzZ1x9rNs" TargetMode="External" /><Relationship Id="rId987" Type="http://schemas.openxmlformats.org/officeDocument/2006/relationships/hyperlink" Target="https://www.youtube.com/watch?v=yzTm3KyOUDU" TargetMode="External" /><Relationship Id="rId988" Type="http://schemas.openxmlformats.org/officeDocument/2006/relationships/hyperlink" Target="https://www.youtube.com/watch?v=9n5-l8gQiTs" TargetMode="External" /><Relationship Id="rId989" Type="http://schemas.openxmlformats.org/officeDocument/2006/relationships/hyperlink" Target="https://www.youtube.com/watch?v=BEmBnCIlqHA" TargetMode="External" /><Relationship Id="rId990" Type="http://schemas.openxmlformats.org/officeDocument/2006/relationships/hyperlink" Target="https://www.youtube.com/watch?v=2UDw_VKx3Lk" TargetMode="External" /><Relationship Id="rId991" Type="http://schemas.openxmlformats.org/officeDocument/2006/relationships/hyperlink" Target="https://www.youtube.com/watch?v=9G64AIG0Cio" TargetMode="External" /><Relationship Id="rId992" Type="http://schemas.openxmlformats.org/officeDocument/2006/relationships/hyperlink" Target="https://www.youtube.com/watch?v=tv3e_T1FCzM" TargetMode="External" /><Relationship Id="rId993" Type="http://schemas.openxmlformats.org/officeDocument/2006/relationships/hyperlink" Target="https://www.youtube.com/watch?v=BwsLqKAKNys" TargetMode="External" /><Relationship Id="rId994" Type="http://schemas.openxmlformats.org/officeDocument/2006/relationships/hyperlink" Target="https://www.youtube.com/watch?v=qoQYHL0RhWY" TargetMode="External" /><Relationship Id="rId995" Type="http://schemas.openxmlformats.org/officeDocument/2006/relationships/hyperlink" Target="https://www.youtube.com/watch?v=n5pXeMWdetY" TargetMode="External" /><Relationship Id="rId996" Type="http://schemas.openxmlformats.org/officeDocument/2006/relationships/hyperlink" Target="https://www.youtube.com/watch?v=HCLS1OI78BE" TargetMode="External" /><Relationship Id="rId997" Type="http://schemas.openxmlformats.org/officeDocument/2006/relationships/hyperlink" Target="https://www.youtube.com/watch?v=PSAwdItkWIQ" TargetMode="External" /><Relationship Id="rId998" Type="http://schemas.openxmlformats.org/officeDocument/2006/relationships/hyperlink" Target="https://www.youtube.com/watch?v=Btqb5h8A09s" TargetMode="External" /><Relationship Id="rId999" Type="http://schemas.openxmlformats.org/officeDocument/2006/relationships/hyperlink" Target="https://www.youtube.com/watch?v=APdA5xtdRMc" TargetMode="External" /><Relationship Id="rId1000" Type="http://schemas.openxmlformats.org/officeDocument/2006/relationships/hyperlink" Target="https://www.youtube.com/watch?v=lx0WB1vcSCs" TargetMode="External" /><Relationship Id="rId1001" Type="http://schemas.openxmlformats.org/officeDocument/2006/relationships/hyperlink" Target="https://www.youtube.com/watch?v=AOVv1eKgraE" TargetMode="External" /><Relationship Id="rId1002" Type="http://schemas.openxmlformats.org/officeDocument/2006/relationships/hyperlink" Target="https://www.youtube.com/watch?v=IW-6vcd90xo" TargetMode="External" /><Relationship Id="rId1003" Type="http://schemas.openxmlformats.org/officeDocument/2006/relationships/hyperlink" Target="https://www.youtube.com/watch?v=YC8J2sT6EgQ" TargetMode="External" /><Relationship Id="rId1004" Type="http://schemas.openxmlformats.org/officeDocument/2006/relationships/hyperlink" Target="https://www.youtube.com/watch?v=_p0_44TfYoI" TargetMode="External" /><Relationship Id="rId1005" Type="http://schemas.openxmlformats.org/officeDocument/2006/relationships/hyperlink" Target="https://www.youtube.com/watch?v=lRRdeEmFz3w" TargetMode="External" /><Relationship Id="rId1006" Type="http://schemas.openxmlformats.org/officeDocument/2006/relationships/hyperlink" Target="https://www.youtube.com/watch?v=7VKpbKSjVPQ" TargetMode="External" /><Relationship Id="rId1007" Type="http://schemas.openxmlformats.org/officeDocument/2006/relationships/hyperlink" Target="https://www.youtube.com/watch?v=q9KMC7wSBxU" TargetMode="External" /><Relationship Id="rId1008" Type="http://schemas.openxmlformats.org/officeDocument/2006/relationships/hyperlink" Target="https://www.youtube.com/watch?v=_wGgq1vLHhA" TargetMode="External" /><Relationship Id="rId1009" Type="http://schemas.openxmlformats.org/officeDocument/2006/relationships/hyperlink" Target="https://www.youtube.com/watch?v=nLNoQFd8Cw8" TargetMode="External" /><Relationship Id="rId1010" Type="http://schemas.openxmlformats.org/officeDocument/2006/relationships/hyperlink" Target="https://www.youtube.com/watch?v=7R15XFH1Nkk" TargetMode="External" /><Relationship Id="rId1011" Type="http://schemas.openxmlformats.org/officeDocument/2006/relationships/hyperlink" Target="https://www.youtube.com/watch?v=JlnBwA9nAuM" TargetMode="External" /><Relationship Id="rId1012" Type="http://schemas.openxmlformats.org/officeDocument/2006/relationships/hyperlink" Target="https://www.youtube.com/watch?v=b65iYRLe6D4" TargetMode="External" /><Relationship Id="rId1013" Type="http://schemas.openxmlformats.org/officeDocument/2006/relationships/hyperlink" Target="https://www.youtube.com/watch?v=94BPNssktQU" TargetMode="External" /><Relationship Id="rId1014" Type="http://schemas.openxmlformats.org/officeDocument/2006/relationships/hyperlink" Target="https://www.youtube.com/watch?v=59FikyGAabE" TargetMode="External" /><Relationship Id="rId1015" Type="http://schemas.openxmlformats.org/officeDocument/2006/relationships/hyperlink" Target="https://www.youtube.com/watch?v=SeNnV2ecVII" TargetMode="External" /><Relationship Id="rId1016" Type="http://schemas.openxmlformats.org/officeDocument/2006/relationships/hyperlink" Target="https://www.youtube.com/watch?v=dhqzDc4_Fug" TargetMode="External" /><Relationship Id="rId1017" Type="http://schemas.openxmlformats.org/officeDocument/2006/relationships/hyperlink" Target="https://www.youtube.com/watch?v=LellO-FRGLw" TargetMode="External" /><Relationship Id="rId1018" Type="http://schemas.openxmlformats.org/officeDocument/2006/relationships/hyperlink" Target="https://www.youtube.com/watch?v=KY_fd6Nsb_k" TargetMode="External" /><Relationship Id="rId1019" Type="http://schemas.openxmlformats.org/officeDocument/2006/relationships/hyperlink" Target="https://www.youtube.com/watch?v=rC0uXHO1pvs" TargetMode="External" /><Relationship Id="rId1020" Type="http://schemas.openxmlformats.org/officeDocument/2006/relationships/hyperlink" Target="https://www.youtube.com/watch?v=RK8Cb8Ps5-8" TargetMode="External" /><Relationship Id="rId1021" Type="http://schemas.openxmlformats.org/officeDocument/2006/relationships/hyperlink" Target="https://www.youtube.com/watch?v=b5Lm47UWxGA" TargetMode="External" /><Relationship Id="rId1022" Type="http://schemas.openxmlformats.org/officeDocument/2006/relationships/hyperlink" Target="https://www.youtube.com/watch?v=pwtrsfVrhgo" TargetMode="External" /><Relationship Id="rId1023" Type="http://schemas.openxmlformats.org/officeDocument/2006/relationships/hyperlink" Target="https://www.youtube.com/watch?v=Laygmv-6Yq4" TargetMode="External" /><Relationship Id="rId1024" Type="http://schemas.openxmlformats.org/officeDocument/2006/relationships/hyperlink" Target="https://www.youtube.com/watch?v=8tYgZYavzrE" TargetMode="External" /><Relationship Id="rId1025" Type="http://schemas.openxmlformats.org/officeDocument/2006/relationships/hyperlink" Target="https://www.youtube.com/watch?v=S-Xwml3s6I8" TargetMode="External" /><Relationship Id="rId1026" Type="http://schemas.openxmlformats.org/officeDocument/2006/relationships/hyperlink" Target="https://www.youtube.com/watch?v=2sGiLM_B1HM" TargetMode="External" /><Relationship Id="rId1027" Type="http://schemas.openxmlformats.org/officeDocument/2006/relationships/hyperlink" Target="https://www.youtube.com/watch?v=1cPToSUsaXo" TargetMode="External" /><Relationship Id="rId1028" Type="http://schemas.openxmlformats.org/officeDocument/2006/relationships/hyperlink" Target="https://www.youtube.com/watch?v=jxs3VnH60Q0" TargetMode="External" /><Relationship Id="rId1029" Type="http://schemas.openxmlformats.org/officeDocument/2006/relationships/hyperlink" Target="https://www.youtube.com/watch?v=9u9o0sS_Lcw" TargetMode="External" /><Relationship Id="rId1030" Type="http://schemas.openxmlformats.org/officeDocument/2006/relationships/hyperlink" Target="https://www.youtube.com/watch?v=UX3ChIMPRe8" TargetMode="External" /><Relationship Id="rId1031" Type="http://schemas.openxmlformats.org/officeDocument/2006/relationships/hyperlink" Target="https://www.youtube.com/watch?v=kjLM6O6qVrg" TargetMode="External" /><Relationship Id="rId1032" Type="http://schemas.openxmlformats.org/officeDocument/2006/relationships/hyperlink" Target="https://www.youtube.com/watch?v=ULJWncakC04" TargetMode="External" /><Relationship Id="rId1033" Type="http://schemas.openxmlformats.org/officeDocument/2006/relationships/hyperlink" Target="https://www.youtube.com/watch?v=viLFSe8BS74" TargetMode="External" /><Relationship Id="rId1034" Type="http://schemas.openxmlformats.org/officeDocument/2006/relationships/hyperlink" Target="https://www.youtube.com/watch?v=UE3JAU45cqs" TargetMode="External" /><Relationship Id="rId1035" Type="http://schemas.openxmlformats.org/officeDocument/2006/relationships/hyperlink" Target="https://www.youtube.com/watch?v=LxfOxqmZwfs" TargetMode="External" /><Relationship Id="rId1036" Type="http://schemas.openxmlformats.org/officeDocument/2006/relationships/hyperlink" Target="https://www.youtube.com/watch?v=Slwbw-3QKNw" TargetMode="External" /><Relationship Id="rId1037" Type="http://schemas.openxmlformats.org/officeDocument/2006/relationships/hyperlink" Target="https://www.youtube.com/watch?v=nE8bDuU2buY" TargetMode="External" /><Relationship Id="rId1038" Type="http://schemas.openxmlformats.org/officeDocument/2006/relationships/hyperlink" Target="https://www.youtube.com/watch?v=odTp1BRQ2nA" TargetMode="External" /><Relationship Id="rId1039" Type="http://schemas.openxmlformats.org/officeDocument/2006/relationships/hyperlink" Target="https://www.youtube.com/watch?v=kwQ6GIO4ntk" TargetMode="External" /><Relationship Id="rId1040" Type="http://schemas.openxmlformats.org/officeDocument/2006/relationships/hyperlink" Target="https://www.youtube.com/watch?v=NkIO_A1POhg" TargetMode="External" /><Relationship Id="rId1041" Type="http://schemas.openxmlformats.org/officeDocument/2006/relationships/hyperlink" Target="https://www.youtube.com/watch?v=aSVVgmmTMtI" TargetMode="External" /><Relationship Id="rId1042" Type="http://schemas.openxmlformats.org/officeDocument/2006/relationships/hyperlink" Target="https://www.youtube.com/watch?v=xw5t7_8G_T0" TargetMode="External" /><Relationship Id="rId1043" Type="http://schemas.openxmlformats.org/officeDocument/2006/relationships/hyperlink" Target="https://www.youtube.com/watch?v=phiM_7zcJ2Y" TargetMode="External" /><Relationship Id="rId1044" Type="http://schemas.openxmlformats.org/officeDocument/2006/relationships/hyperlink" Target="https://www.youtube.com/watch?v=_5AImFddycI" TargetMode="External" /><Relationship Id="rId1045" Type="http://schemas.openxmlformats.org/officeDocument/2006/relationships/hyperlink" Target="https://www.youtube.com/watch?v=c68FWGrmNMU" TargetMode="External" /><Relationship Id="rId1046" Type="http://schemas.openxmlformats.org/officeDocument/2006/relationships/hyperlink" Target="https://www.youtube.com/watch?v=rCN8B_cxq8A" TargetMode="External" /><Relationship Id="rId1047" Type="http://schemas.openxmlformats.org/officeDocument/2006/relationships/hyperlink" Target="https://www.youtube.com/watch?v=0YFWrathkZc" TargetMode="External" /><Relationship Id="rId1048" Type="http://schemas.openxmlformats.org/officeDocument/2006/relationships/hyperlink" Target="https://www.youtube.com/watch?v=zObgx-WP3cM" TargetMode="External" /><Relationship Id="rId1049" Type="http://schemas.openxmlformats.org/officeDocument/2006/relationships/hyperlink" Target="https://www.youtube.com/watch?v=ieDHJD7JkT4" TargetMode="External" /><Relationship Id="rId1050" Type="http://schemas.openxmlformats.org/officeDocument/2006/relationships/hyperlink" Target="https://www.youtube.com/watch?v=B-3m9h8tOE0" TargetMode="External" /><Relationship Id="rId1051" Type="http://schemas.openxmlformats.org/officeDocument/2006/relationships/hyperlink" Target="https://www.youtube.com/watch?v=Ee0hXV7HhjI" TargetMode="External" /><Relationship Id="rId1052" Type="http://schemas.openxmlformats.org/officeDocument/2006/relationships/hyperlink" Target="https://www.youtube.com/watch?v=HLcnZPVydj0" TargetMode="External" /><Relationship Id="rId1053" Type="http://schemas.openxmlformats.org/officeDocument/2006/relationships/hyperlink" Target="https://www.youtube.com/watch?v=ReIvZceL38k" TargetMode="External" /><Relationship Id="rId1054" Type="http://schemas.openxmlformats.org/officeDocument/2006/relationships/hyperlink" Target="https://www.youtube.com/watch?v=UxKL5bnNtyg" TargetMode="External" /><Relationship Id="rId1055" Type="http://schemas.openxmlformats.org/officeDocument/2006/relationships/hyperlink" Target="https://www.youtube.com/watch?v=_ww3Y0NSm9I" TargetMode="External" /><Relationship Id="rId1056" Type="http://schemas.openxmlformats.org/officeDocument/2006/relationships/hyperlink" Target="https://www.youtube.com/watch?v=MLiNS7VmbtA" TargetMode="External" /><Relationship Id="rId1057" Type="http://schemas.openxmlformats.org/officeDocument/2006/relationships/hyperlink" Target="https://www.youtube.com/watch?v=hArpImY9dJg" TargetMode="External" /><Relationship Id="rId1058" Type="http://schemas.openxmlformats.org/officeDocument/2006/relationships/hyperlink" Target="https://www.youtube.com/watch?v=Vily04wu1rI" TargetMode="External" /><Relationship Id="rId1059" Type="http://schemas.openxmlformats.org/officeDocument/2006/relationships/hyperlink" Target="https://www.youtube.com/watch?v=38Se4OXl4f8" TargetMode="External" /><Relationship Id="rId1060" Type="http://schemas.openxmlformats.org/officeDocument/2006/relationships/hyperlink" Target="https://www.youtube.com/watch?v=oNHr90inehA" TargetMode="External" /><Relationship Id="rId1061" Type="http://schemas.openxmlformats.org/officeDocument/2006/relationships/hyperlink" Target="https://www.youtube.com/watch?v=DnPRp_AtcSo" TargetMode="External" /><Relationship Id="rId1062" Type="http://schemas.openxmlformats.org/officeDocument/2006/relationships/hyperlink" Target="https://www.youtube.com/watch?v=LF_wie7xRD4" TargetMode="External" /><Relationship Id="rId1063" Type="http://schemas.openxmlformats.org/officeDocument/2006/relationships/hyperlink" Target="https://www.youtube.com/watch?v=kwkv20iYiHI" TargetMode="External" /><Relationship Id="rId1064" Type="http://schemas.openxmlformats.org/officeDocument/2006/relationships/hyperlink" Target="https://www.youtube.com/watch?v=RwrzVLPCvHA" TargetMode="External" /><Relationship Id="rId1065" Type="http://schemas.openxmlformats.org/officeDocument/2006/relationships/hyperlink" Target="https://www.youtube.com/watch?v=0nEh7iV--EI" TargetMode="External" /><Relationship Id="rId1066" Type="http://schemas.openxmlformats.org/officeDocument/2006/relationships/hyperlink" Target="https://www.youtube.com/watch?v=Xa1hGw0EbKY" TargetMode="External" /><Relationship Id="rId1067" Type="http://schemas.openxmlformats.org/officeDocument/2006/relationships/hyperlink" Target="https://www.youtube.com/watch?v=64hdzKCKFSw" TargetMode="External" /><Relationship Id="rId1068" Type="http://schemas.openxmlformats.org/officeDocument/2006/relationships/hyperlink" Target="https://www.youtube.com/watch?v=fGliBjxyDkI" TargetMode="External" /><Relationship Id="rId1069" Type="http://schemas.openxmlformats.org/officeDocument/2006/relationships/hyperlink" Target="https://www.youtube.com/watch?v=Pzb3Fd99LT0" TargetMode="External" /><Relationship Id="rId1070" Type="http://schemas.openxmlformats.org/officeDocument/2006/relationships/hyperlink" Target="https://www.youtube.com/watch?v=jes-oFXv24Q" TargetMode="External" /><Relationship Id="rId1071" Type="http://schemas.openxmlformats.org/officeDocument/2006/relationships/hyperlink" Target="https://www.youtube.com/watch?v=Pm1UKnxbgc0" TargetMode="External" /><Relationship Id="rId1072" Type="http://schemas.openxmlformats.org/officeDocument/2006/relationships/hyperlink" Target="https://www.youtube.com/watch?v=8EYTyCWXp28" TargetMode="External" /><Relationship Id="rId1073" Type="http://schemas.openxmlformats.org/officeDocument/2006/relationships/hyperlink" Target="https://www.youtube.com/watch?v=en_B57jalnU" TargetMode="External" /><Relationship Id="rId1074" Type="http://schemas.openxmlformats.org/officeDocument/2006/relationships/hyperlink" Target="https://www.youtube.com/watch?v=sDnxUdApviY" TargetMode="External" /><Relationship Id="rId1075" Type="http://schemas.openxmlformats.org/officeDocument/2006/relationships/hyperlink" Target="https://www.youtube.com/watch?v=esanhSldp9g" TargetMode="External" /><Relationship Id="rId1076" Type="http://schemas.openxmlformats.org/officeDocument/2006/relationships/hyperlink" Target="https://www.youtube.com/watch?v=cV1S_hmW6CY" TargetMode="External" /><Relationship Id="rId1077" Type="http://schemas.openxmlformats.org/officeDocument/2006/relationships/hyperlink" Target="https://www.youtube.com/watch?v=G2XAskgub4Y" TargetMode="External" /><Relationship Id="rId1078" Type="http://schemas.openxmlformats.org/officeDocument/2006/relationships/hyperlink" Target="https://www.youtube.com/watch?v=R_gGh5_1fCM" TargetMode="External" /><Relationship Id="rId1079" Type="http://schemas.openxmlformats.org/officeDocument/2006/relationships/hyperlink" Target="https://www.youtube.com/watch?v=u_dhT_rVsh4" TargetMode="External" /><Relationship Id="rId1080" Type="http://schemas.openxmlformats.org/officeDocument/2006/relationships/hyperlink" Target="https://www.youtube.com/watch?v=86dQehteAdY" TargetMode="External" /><Relationship Id="rId1081" Type="http://schemas.openxmlformats.org/officeDocument/2006/relationships/hyperlink" Target="https://www.youtube.com/watch?v=tj6V_enmEgQ" TargetMode="External" /><Relationship Id="rId1082" Type="http://schemas.openxmlformats.org/officeDocument/2006/relationships/hyperlink" Target="https://www.youtube.com/watch?v=A-_mpZcw6jI" TargetMode="External" /><Relationship Id="rId1083" Type="http://schemas.openxmlformats.org/officeDocument/2006/relationships/hyperlink" Target="https://www.youtube.com/watch?v=ZpfrLYothW4" TargetMode="External" /><Relationship Id="rId1084" Type="http://schemas.openxmlformats.org/officeDocument/2006/relationships/hyperlink" Target="https://www.youtube.com/watch?v=gOM-IUsQDBY" TargetMode="External" /><Relationship Id="rId1085" Type="http://schemas.openxmlformats.org/officeDocument/2006/relationships/hyperlink" Target="https://www.youtube.com/watch?v=vrewQLFVwlo" TargetMode="External" /><Relationship Id="rId1086" Type="http://schemas.openxmlformats.org/officeDocument/2006/relationships/hyperlink" Target="https://www.youtube.com/watch?v=WJDqqolqaRI" TargetMode="External" /><Relationship Id="rId1087" Type="http://schemas.openxmlformats.org/officeDocument/2006/relationships/hyperlink" Target="https://www.youtube.com/watch?v=d32XXSBgh_Y" TargetMode="External" /><Relationship Id="rId1088" Type="http://schemas.openxmlformats.org/officeDocument/2006/relationships/hyperlink" Target="https://www.youtube.com/watch?v=CE5oJW434UQ" TargetMode="External" /><Relationship Id="rId1089" Type="http://schemas.openxmlformats.org/officeDocument/2006/relationships/hyperlink" Target="https://www.youtube.com/watch?v=RoZgiaETGp8" TargetMode="External" /><Relationship Id="rId1090" Type="http://schemas.openxmlformats.org/officeDocument/2006/relationships/hyperlink" Target="https://www.youtube.com/watch?v=EgZ_zmyLwS0" TargetMode="External" /><Relationship Id="rId1091" Type="http://schemas.openxmlformats.org/officeDocument/2006/relationships/hyperlink" Target="https://www.youtube.com/watch?v=9BnFcphF-70" TargetMode="External" /><Relationship Id="rId1092" Type="http://schemas.openxmlformats.org/officeDocument/2006/relationships/hyperlink" Target="https://www.youtube.com/watch?v=EEvz9Dnq9A0" TargetMode="External" /><Relationship Id="rId1093" Type="http://schemas.openxmlformats.org/officeDocument/2006/relationships/hyperlink" Target="https://www.youtube.com/watch?v=1ovcaAuahHk" TargetMode="External" /><Relationship Id="rId1094" Type="http://schemas.openxmlformats.org/officeDocument/2006/relationships/hyperlink" Target="https://www.youtube.com/watch?v=q2sYLrHMzws" TargetMode="External" /><Relationship Id="rId1095" Type="http://schemas.openxmlformats.org/officeDocument/2006/relationships/hyperlink" Target="https://www.youtube.com/watch?v=KOQNODHqgms" TargetMode="External" /><Relationship Id="rId1096" Type="http://schemas.openxmlformats.org/officeDocument/2006/relationships/hyperlink" Target="https://www.youtube.com/watch?v=_31QTLV_uRo" TargetMode="External" /><Relationship Id="rId1097" Type="http://schemas.openxmlformats.org/officeDocument/2006/relationships/hyperlink" Target="https://www.youtube.com/watch?v=cGwEHP-Cub0" TargetMode="External" /><Relationship Id="rId1098" Type="http://schemas.openxmlformats.org/officeDocument/2006/relationships/hyperlink" Target="https://www.youtube.com/watch?v=6zyXzPDnQuI" TargetMode="External" /><Relationship Id="rId1099" Type="http://schemas.openxmlformats.org/officeDocument/2006/relationships/hyperlink" Target="https://www.youtube.com/watch?v=UaiI9z2NMn8" TargetMode="External" /><Relationship Id="rId1100" Type="http://schemas.openxmlformats.org/officeDocument/2006/relationships/hyperlink" Target="https://www.youtube.com/watch?v=iOijLfrvrtY" TargetMode="External" /><Relationship Id="rId1101" Type="http://schemas.openxmlformats.org/officeDocument/2006/relationships/hyperlink" Target="https://www.youtube.com/watch?v=SzwOOn4SJ98" TargetMode="External" /><Relationship Id="rId1102" Type="http://schemas.openxmlformats.org/officeDocument/2006/relationships/hyperlink" Target="https://www.youtube.com/watch?v=aV9_WMzie4E" TargetMode="External" /><Relationship Id="rId1103" Type="http://schemas.openxmlformats.org/officeDocument/2006/relationships/hyperlink" Target="https://www.youtube.com/watch?v=hYpBrd0Xk58" TargetMode="External" /><Relationship Id="rId1104" Type="http://schemas.openxmlformats.org/officeDocument/2006/relationships/hyperlink" Target="https://www.youtube.com/watch?v=tZtftBeaJ7E" TargetMode="External" /><Relationship Id="rId1105" Type="http://schemas.openxmlformats.org/officeDocument/2006/relationships/hyperlink" Target="https://www.youtube.com/watch?v=twjM66y52EA" TargetMode="External" /><Relationship Id="rId1106" Type="http://schemas.openxmlformats.org/officeDocument/2006/relationships/hyperlink" Target="https://www.youtube.com/watch?v=VZ_v0KaaxCo" TargetMode="External" /><Relationship Id="rId1107" Type="http://schemas.openxmlformats.org/officeDocument/2006/relationships/hyperlink" Target="https://www.youtube.com/watch?v=Ed9E64UpydI" TargetMode="External" /><Relationship Id="rId1108" Type="http://schemas.openxmlformats.org/officeDocument/2006/relationships/hyperlink" Target="https://www.youtube.com/watch?v=aeTLcSZ1oB8" TargetMode="External" /><Relationship Id="rId1109" Type="http://schemas.openxmlformats.org/officeDocument/2006/relationships/hyperlink" Target="https://www.youtube.com/watch?v=WXJbxBZ5To4" TargetMode="External" /><Relationship Id="rId1110" Type="http://schemas.openxmlformats.org/officeDocument/2006/relationships/hyperlink" Target="https://www.youtube.com/watch?v=uchunIW2_-M" TargetMode="External" /><Relationship Id="rId1111" Type="http://schemas.openxmlformats.org/officeDocument/2006/relationships/hyperlink" Target="https://www.youtube.com/watch?v=AiyZK0Rzprc" TargetMode="External" /><Relationship Id="rId1112" Type="http://schemas.openxmlformats.org/officeDocument/2006/relationships/hyperlink" Target="https://www.youtube.com/watch?v=kZ32C9lqHRI" TargetMode="External" /><Relationship Id="rId1113" Type="http://schemas.openxmlformats.org/officeDocument/2006/relationships/hyperlink" Target="https://www.youtube.com/watch?v=PYV5uD2sXeU" TargetMode="External" /><Relationship Id="rId1114" Type="http://schemas.openxmlformats.org/officeDocument/2006/relationships/hyperlink" Target="https://www.youtube.com/watch?v=O64UtxtJVB8" TargetMode="External" /><Relationship Id="rId1115" Type="http://schemas.openxmlformats.org/officeDocument/2006/relationships/hyperlink" Target="https://www.youtube.com/watch?v=Z6lDIdeBYs8" TargetMode="External" /><Relationship Id="rId1116" Type="http://schemas.openxmlformats.org/officeDocument/2006/relationships/hyperlink" Target="https://www.youtube.com/watch?v=Fxg5GspQ5hg" TargetMode="External" /><Relationship Id="rId1117" Type="http://schemas.openxmlformats.org/officeDocument/2006/relationships/hyperlink" Target="https://www.youtube.com/watch?v=ABgIIFyWZjs" TargetMode="External" /><Relationship Id="rId1118" Type="http://schemas.openxmlformats.org/officeDocument/2006/relationships/hyperlink" Target="https://www.youtube.com/watch?v=rn2Vy9Fp8Vk" TargetMode="External" /><Relationship Id="rId1119" Type="http://schemas.openxmlformats.org/officeDocument/2006/relationships/hyperlink" Target="https://www.youtube.com/watch?v=LAYocIV7yP4" TargetMode="External" /><Relationship Id="rId1120" Type="http://schemas.openxmlformats.org/officeDocument/2006/relationships/hyperlink" Target="https://www.youtube.com/watch?v=HNcQX9GmvCs" TargetMode="External" /><Relationship Id="rId1121" Type="http://schemas.openxmlformats.org/officeDocument/2006/relationships/hyperlink" Target="https://www.youtube.com/watch?v=8Ej1w6eghhk" TargetMode="External" /><Relationship Id="rId1122" Type="http://schemas.openxmlformats.org/officeDocument/2006/relationships/hyperlink" Target="https://www.youtube.com/watch?v=g_Yh2AmZFUQ" TargetMode="External" /><Relationship Id="rId1123" Type="http://schemas.openxmlformats.org/officeDocument/2006/relationships/hyperlink" Target="https://www.youtube.com/watch?v=BvZob09tywc" TargetMode="External" /><Relationship Id="rId1124" Type="http://schemas.openxmlformats.org/officeDocument/2006/relationships/hyperlink" Target="https://www.youtube.com/watch?v=UKjg_QKgurI" TargetMode="External" /><Relationship Id="rId1125" Type="http://schemas.openxmlformats.org/officeDocument/2006/relationships/hyperlink" Target="https://www.youtube.com/watch?v=8tX-sFxKA-k" TargetMode="External" /><Relationship Id="rId1126" Type="http://schemas.openxmlformats.org/officeDocument/2006/relationships/hyperlink" Target="https://www.youtube.com/watch?v=0BWbcESy_bk" TargetMode="External" /><Relationship Id="rId1127" Type="http://schemas.openxmlformats.org/officeDocument/2006/relationships/hyperlink" Target="https://www.youtube.com/watch?v=SJBjou7sxyM" TargetMode="External" /><Relationship Id="rId1128" Type="http://schemas.openxmlformats.org/officeDocument/2006/relationships/hyperlink" Target="https://www.youtube.com/watch?v=NdEDTneCa40" TargetMode="External" /><Relationship Id="rId1129" Type="http://schemas.openxmlformats.org/officeDocument/2006/relationships/hyperlink" Target="https://www.youtube.com/watch?v=4itKoguLp3c" TargetMode="External" /><Relationship Id="rId1130" Type="http://schemas.openxmlformats.org/officeDocument/2006/relationships/hyperlink" Target="https://www.youtube.com/watch?v=cwu1i8fr_H8" TargetMode="External" /><Relationship Id="rId1131" Type="http://schemas.openxmlformats.org/officeDocument/2006/relationships/hyperlink" Target="https://www.youtube.com/watch?v=HvKkuze29Lg" TargetMode="External" /><Relationship Id="rId1132" Type="http://schemas.openxmlformats.org/officeDocument/2006/relationships/hyperlink" Target="https://www.youtube.com/watch?v=sSUks4MbUDg" TargetMode="External" /><Relationship Id="rId1133" Type="http://schemas.openxmlformats.org/officeDocument/2006/relationships/hyperlink" Target="https://www.youtube.com/watch?v=TTaaezxdgQ4" TargetMode="External" /><Relationship Id="rId1134" Type="http://schemas.openxmlformats.org/officeDocument/2006/relationships/hyperlink" Target="https://www.youtube.com/watch?v=-Jicr1dNB_Q" TargetMode="External" /><Relationship Id="rId1135" Type="http://schemas.openxmlformats.org/officeDocument/2006/relationships/hyperlink" Target="https://www.youtube.com/watch?v=bGHUtpkxkeA" TargetMode="External" /><Relationship Id="rId1136" Type="http://schemas.openxmlformats.org/officeDocument/2006/relationships/hyperlink" Target="https://www.youtube.com/watch?v=AveRftYl20A" TargetMode="External" /><Relationship Id="rId1137" Type="http://schemas.openxmlformats.org/officeDocument/2006/relationships/hyperlink" Target="https://www.youtube.com/watch?v=dNbr99oiO88" TargetMode="External" /><Relationship Id="rId1138" Type="http://schemas.openxmlformats.org/officeDocument/2006/relationships/hyperlink" Target="https://www.youtube.com/watch?v=NxCR6pPv1sA" TargetMode="External" /><Relationship Id="rId1139" Type="http://schemas.openxmlformats.org/officeDocument/2006/relationships/hyperlink" Target="https://www.youtube.com/watch?v=2JkgrIWCbs0" TargetMode="External" /><Relationship Id="rId1140" Type="http://schemas.openxmlformats.org/officeDocument/2006/relationships/hyperlink" Target="https://www.youtube.com/watch?v=E5knsgoiIXk" TargetMode="External" /><Relationship Id="rId1141" Type="http://schemas.openxmlformats.org/officeDocument/2006/relationships/hyperlink" Target="https://www.youtube.com/watch?v=pMEaRJrkads" TargetMode="External" /><Relationship Id="rId1142" Type="http://schemas.openxmlformats.org/officeDocument/2006/relationships/hyperlink" Target="https://www.youtube.com/watch?v=78P-q4d1e5Q" TargetMode="External" /><Relationship Id="rId1143" Type="http://schemas.openxmlformats.org/officeDocument/2006/relationships/hyperlink" Target="https://www.youtube.com/watch?v=K9Fxu9Xavpo" TargetMode="External" /><Relationship Id="rId1144" Type="http://schemas.openxmlformats.org/officeDocument/2006/relationships/hyperlink" Target="https://www.youtube.com/watch?v=bwWru2QOAwo" TargetMode="External" /><Relationship Id="rId1145" Type="http://schemas.openxmlformats.org/officeDocument/2006/relationships/hyperlink" Target="https://www.youtube.com/watch?v=ziPVzeW8aQw" TargetMode="External" /><Relationship Id="rId1146" Type="http://schemas.openxmlformats.org/officeDocument/2006/relationships/hyperlink" Target="https://www.youtube.com/watch?v=OxPPdI9AqX4" TargetMode="External" /><Relationship Id="rId1147" Type="http://schemas.openxmlformats.org/officeDocument/2006/relationships/hyperlink" Target="https://www.youtube.com/watch?v=MT9Nct3qw04" TargetMode="External" /><Relationship Id="rId1148" Type="http://schemas.openxmlformats.org/officeDocument/2006/relationships/hyperlink" Target="https://www.youtube.com/watch?v=9PpRd0faJ3Y" TargetMode="External" /><Relationship Id="rId1149" Type="http://schemas.openxmlformats.org/officeDocument/2006/relationships/hyperlink" Target="https://www.youtube.com/watch?v=t5Rlbjkoams" TargetMode="External" /><Relationship Id="rId1150" Type="http://schemas.openxmlformats.org/officeDocument/2006/relationships/hyperlink" Target="https://www.youtube.com/watch?v=RVsbqSLtV5A" TargetMode="External" /><Relationship Id="rId1151" Type="http://schemas.openxmlformats.org/officeDocument/2006/relationships/hyperlink" Target="https://www.youtube.com/watch?v=4ZUDiGoFieo" TargetMode="External" /><Relationship Id="rId1152" Type="http://schemas.openxmlformats.org/officeDocument/2006/relationships/hyperlink" Target="https://www.youtube.com/watch?v=E9ipxZFMc-U" TargetMode="External" /><Relationship Id="rId1153" Type="http://schemas.openxmlformats.org/officeDocument/2006/relationships/hyperlink" Target="https://www.youtube.com/watch?v=p4pZeLpLqlk" TargetMode="External" /><Relationship Id="rId1154" Type="http://schemas.openxmlformats.org/officeDocument/2006/relationships/hyperlink" Target="https://www.youtube.com/watch?v=u1v1DmldTmw" TargetMode="External" /><Relationship Id="rId1155" Type="http://schemas.openxmlformats.org/officeDocument/2006/relationships/hyperlink" Target="https://www.youtube.com/watch?v=riT26QUroZQ" TargetMode="External" /><Relationship Id="rId1156" Type="http://schemas.openxmlformats.org/officeDocument/2006/relationships/hyperlink" Target="https://www.youtube.com/watch?v=yV9Hynuymm8" TargetMode="External" /><Relationship Id="rId1157" Type="http://schemas.openxmlformats.org/officeDocument/2006/relationships/hyperlink" Target="https://www.youtube.com/watch?v=3wMqaGxaS3A" TargetMode="External" /><Relationship Id="rId1158" Type="http://schemas.openxmlformats.org/officeDocument/2006/relationships/hyperlink" Target="https://www.youtube.com/watch?v=gjFb7T3Snew" TargetMode="External" /><Relationship Id="rId1159" Type="http://schemas.openxmlformats.org/officeDocument/2006/relationships/hyperlink" Target="https://www.youtube.com/watch?v=CjDFKaVegPg" TargetMode="External" /><Relationship Id="rId1160" Type="http://schemas.openxmlformats.org/officeDocument/2006/relationships/hyperlink" Target="https://www.youtube.com/watch?v=HBTirtk04RI" TargetMode="External" /><Relationship Id="rId1161" Type="http://schemas.openxmlformats.org/officeDocument/2006/relationships/hyperlink" Target="https://www.youtube.com/watch?v=nF8HInnK96A" TargetMode="External" /><Relationship Id="rId1162" Type="http://schemas.openxmlformats.org/officeDocument/2006/relationships/hyperlink" Target="https://www.youtube.com/watch?v=f8rLBAZLEVU" TargetMode="External" /><Relationship Id="rId1163" Type="http://schemas.openxmlformats.org/officeDocument/2006/relationships/hyperlink" Target="https://www.youtube.com/watch?v=rUrXpH-Hgzk" TargetMode="External" /><Relationship Id="rId1164" Type="http://schemas.openxmlformats.org/officeDocument/2006/relationships/hyperlink" Target="https://www.youtube.com/watch?v=iEPSzW9F9R0" TargetMode="External" /><Relationship Id="rId1165" Type="http://schemas.openxmlformats.org/officeDocument/2006/relationships/hyperlink" Target="https://www.youtube.com/watch?v=Ddh9HJoO6vs" TargetMode="External" /><Relationship Id="rId1166" Type="http://schemas.openxmlformats.org/officeDocument/2006/relationships/hyperlink" Target="https://www.youtube.com/watch?v=6IyCAxDtwmk" TargetMode="External" /><Relationship Id="rId1167" Type="http://schemas.openxmlformats.org/officeDocument/2006/relationships/hyperlink" Target="https://www.youtube.com/watch?v=kZSM0wxYve0" TargetMode="External" /><Relationship Id="rId1168" Type="http://schemas.openxmlformats.org/officeDocument/2006/relationships/hyperlink" Target="https://www.youtube.com/watch?v=BrHRpQmBfEs" TargetMode="External" /><Relationship Id="rId1169" Type="http://schemas.openxmlformats.org/officeDocument/2006/relationships/hyperlink" Target="https://www.youtube.com/watch?v=ol8YEZ_fqYM" TargetMode="External" /><Relationship Id="rId1170" Type="http://schemas.openxmlformats.org/officeDocument/2006/relationships/hyperlink" Target="https://www.youtube.com/watch?v=xhRBxAg7EvA" TargetMode="External" /><Relationship Id="rId1171" Type="http://schemas.openxmlformats.org/officeDocument/2006/relationships/hyperlink" Target="https://www.youtube.com/watch?v=xFpWaOuKbGA" TargetMode="External" /><Relationship Id="rId1172" Type="http://schemas.openxmlformats.org/officeDocument/2006/relationships/hyperlink" Target="https://www.youtube.com/watch?v=B5MWwY1j_UU" TargetMode="External" /><Relationship Id="rId1173" Type="http://schemas.openxmlformats.org/officeDocument/2006/relationships/hyperlink" Target="https://www.youtube.com/watch?v=UsIYtefh5WA" TargetMode="External" /><Relationship Id="rId1174" Type="http://schemas.openxmlformats.org/officeDocument/2006/relationships/hyperlink" Target="https://www.youtube.com/watch?v=4q8x74QO-NE" TargetMode="External" /><Relationship Id="rId1175" Type="http://schemas.openxmlformats.org/officeDocument/2006/relationships/hyperlink" Target="https://www.youtube.com/watch?v=NcdYnq9OW3Y" TargetMode="External" /><Relationship Id="rId1176" Type="http://schemas.openxmlformats.org/officeDocument/2006/relationships/hyperlink" Target="https://www.youtube.com/watch?v=eAsgtzDHVX0" TargetMode="External" /><Relationship Id="rId1177" Type="http://schemas.openxmlformats.org/officeDocument/2006/relationships/hyperlink" Target="https://www.youtube.com/watch?v=ePWuLavtbMY" TargetMode="External" /><Relationship Id="rId1178" Type="http://schemas.openxmlformats.org/officeDocument/2006/relationships/hyperlink" Target="https://www.youtube.com/watch?v=qvBK52FRXl0" TargetMode="External" /><Relationship Id="rId1179" Type="http://schemas.openxmlformats.org/officeDocument/2006/relationships/hyperlink" Target="https://www.youtube.com/watch?v=VgA_2jq7iJ4" TargetMode="External" /><Relationship Id="rId1180" Type="http://schemas.openxmlformats.org/officeDocument/2006/relationships/hyperlink" Target="https://www.youtube.com/watch?v=DPrFSvz-ubA" TargetMode="External" /><Relationship Id="rId1181" Type="http://schemas.openxmlformats.org/officeDocument/2006/relationships/hyperlink" Target="https://www.youtube.com/watch?v=WPogXsJ5YAQ" TargetMode="External" /><Relationship Id="rId1182" Type="http://schemas.openxmlformats.org/officeDocument/2006/relationships/hyperlink" Target="https://www.youtube.com/watch?v=1Zwc2U-Iwq8" TargetMode="External" /><Relationship Id="rId1183" Type="http://schemas.openxmlformats.org/officeDocument/2006/relationships/hyperlink" Target="https://www.youtube.com/watch?v=LQaBZTDmTlM" TargetMode="External" /><Relationship Id="rId1184" Type="http://schemas.openxmlformats.org/officeDocument/2006/relationships/hyperlink" Target="https://www.youtube.com/watch?v=mzwBR18TEdo" TargetMode="External" /><Relationship Id="rId1185" Type="http://schemas.openxmlformats.org/officeDocument/2006/relationships/hyperlink" Target="https://www.youtube.com/watch?v=NMoDcs-esB4" TargetMode="External" /><Relationship Id="rId1186" Type="http://schemas.openxmlformats.org/officeDocument/2006/relationships/hyperlink" Target="https://www.youtube.com/watch?v=Nxi92hlFFKM" TargetMode="External" /><Relationship Id="rId1187" Type="http://schemas.openxmlformats.org/officeDocument/2006/relationships/hyperlink" Target="https://www.youtube.com/watch?v=caQPlLnCz-k" TargetMode="External" /><Relationship Id="rId1188" Type="http://schemas.openxmlformats.org/officeDocument/2006/relationships/hyperlink" Target="https://www.youtube.com/watch?v=_zlNr05jm28" TargetMode="External" /><Relationship Id="rId1189" Type="http://schemas.openxmlformats.org/officeDocument/2006/relationships/hyperlink" Target="https://www.youtube.com/watch?v=BPLRBwrmyeA" TargetMode="External" /><Relationship Id="rId1190" Type="http://schemas.openxmlformats.org/officeDocument/2006/relationships/hyperlink" Target="https://www.youtube.com/watch?v=AuB2nTKHx3A" TargetMode="External" /><Relationship Id="rId1191" Type="http://schemas.openxmlformats.org/officeDocument/2006/relationships/hyperlink" Target="https://www.youtube.com/watch?v=3IvNnl07bSA" TargetMode="External" /><Relationship Id="rId1192" Type="http://schemas.openxmlformats.org/officeDocument/2006/relationships/hyperlink" Target="https://www.youtube.com/watch?v=HYxKx9-YjS4" TargetMode="External" /><Relationship Id="rId1193" Type="http://schemas.openxmlformats.org/officeDocument/2006/relationships/hyperlink" Target="https://www.youtube.com/watch?v=ZzqC5KlD73U" TargetMode="External" /><Relationship Id="rId1194" Type="http://schemas.openxmlformats.org/officeDocument/2006/relationships/hyperlink" Target="https://www.youtube.com/watch?v=uNme3Je96ZM" TargetMode="External" /><Relationship Id="rId1195" Type="http://schemas.openxmlformats.org/officeDocument/2006/relationships/hyperlink" Target="https://www.youtube.com/watch?v=hIAzmO7NgTc" TargetMode="External" /><Relationship Id="rId1196" Type="http://schemas.openxmlformats.org/officeDocument/2006/relationships/hyperlink" Target="https://www.youtube.com/watch?v=fr3nS5AMLKI" TargetMode="External" /><Relationship Id="rId1197" Type="http://schemas.openxmlformats.org/officeDocument/2006/relationships/hyperlink" Target="https://www.youtube.com/watch?v=rSccT2xpmGU" TargetMode="External" /><Relationship Id="rId1198" Type="http://schemas.openxmlformats.org/officeDocument/2006/relationships/hyperlink" Target="https://www.youtube.com/watch?v=8TCQ1L_EgTg" TargetMode="External" /><Relationship Id="rId1199" Type="http://schemas.openxmlformats.org/officeDocument/2006/relationships/hyperlink" Target="https://www.youtube.com/watch?v=ytvpJLOZRqA" TargetMode="External" /><Relationship Id="rId1200" Type="http://schemas.openxmlformats.org/officeDocument/2006/relationships/hyperlink" Target="https://www.youtube.com/watch?v=CLJbbZKL0WM" TargetMode="External" /><Relationship Id="rId1201" Type="http://schemas.openxmlformats.org/officeDocument/2006/relationships/hyperlink" Target="https://www.youtube.com/watch?v=I9KmPxeYUzA" TargetMode="External" /><Relationship Id="rId1202" Type="http://schemas.openxmlformats.org/officeDocument/2006/relationships/hyperlink" Target="https://www.youtube.com/watch?v=ddjs6I8n3LQ" TargetMode="External" /><Relationship Id="rId1203" Type="http://schemas.openxmlformats.org/officeDocument/2006/relationships/hyperlink" Target="https://www.youtube.com/watch?v=UKZlWwPL0lU" TargetMode="External" /><Relationship Id="rId1204" Type="http://schemas.openxmlformats.org/officeDocument/2006/relationships/hyperlink" Target="https://www.youtube.com/watch?v=x3hpBN9aadY" TargetMode="External" /><Relationship Id="rId1205" Type="http://schemas.openxmlformats.org/officeDocument/2006/relationships/hyperlink" Target="https://www.youtube.com/watch?v=AijNfbYVr90" TargetMode="External" /><Relationship Id="rId1206" Type="http://schemas.openxmlformats.org/officeDocument/2006/relationships/hyperlink" Target="https://www.youtube.com/watch?v=7SIUf9nvDYA" TargetMode="External" /><Relationship Id="rId1207" Type="http://schemas.openxmlformats.org/officeDocument/2006/relationships/hyperlink" Target="https://www.youtube.com/watch?v=iVIVKbrvl2U" TargetMode="External" /><Relationship Id="rId1208" Type="http://schemas.openxmlformats.org/officeDocument/2006/relationships/hyperlink" Target="https://www.youtube.com/watch?v=pY7fQdhBt-Q" TargetMode="External" /><Relationship Id="rId1209" Type="http://schemas.openxmlformats.org/officeDocument/2006/relationships/hyperlink" Target="https://www.youtube.com/watch?v=SatDfrdKQAY" TargetMode="External" /><Relationship Id="rId1210" Type="http://schemas.openxmlformats.org/officeDocument/2006/relationships/hyperlink" Target="https://www.youtube.com/watch?v=_ZTP3e6IGe4" TargetMode="External" /><Relationship Id="rId1211" Type="http://schemas.openxmlformats.org/officeDocument/2006/relationships/hyperlink" Target="https://www.youtube.com/watch?v=IHixpLbgMYc" TargetMode="External" /><Relationship Id="rId1212" Type="http://schemas.openxmlformats.org/officeDocument/2006/relationships/hyperlink" Target="https://www.youtube.com/watch?v=fzpW2iomWBo" TargetMode="External" /><Relationship Id="rId1213" Type="http://schemas.openxmlformats.org/officeDocument/2006/relationships/hyperlink" Target="https://www.youtube.com/watch?v=FeFv6yWXGT4" TargetMode="External" /><Relationship Id="rId1214" Type="http://schemas.openxmlformats.org/officeDocument/2006/relationships/hyperlink" Target="https://www.youtube.com/watch?v=hIXfaojfjZA" TargetMode="External" /><Relationship Id="rId1215" Type="http://schemas.openxmlformats.org/officeDocument/2006/relationships/hyperlink" Target="https://www.youtube.com/watch?v=-LLzncCIizw" TargetMode="External" /><Relationship Id="rId1216" Type="http://schemas.openxmlformats.org/officeDocument/2006/relationships/hyperlink" Target="https://www.youtube.com/watch?v=dsQRPD4A6sc" TargetMode="External" /><Relationship Id="rId1217" Type="http://schemas.openxmlformats.org/officeDocument/2006/relationships/hyperlink" Target="https://www.youtube.com/watch?v=E7wfDgFTRbs" TargetMode="External" /><Relationship Id="rId1218" Type="http://schemas.openxmlformats.org/officeDocument/2006/relationships/hyperlink" Target="https://www.youtube.com/watch?v=a7yWzh9j3Uw" TargetMode="External" /><Relationship Id="rId1219" Type="http://schemas.openxmlformats.org/officeDocument/2006/relationships/hyperlink" Target="https://www.youtube.com/watch?v=-14Ad_IJlBU" TargetMode="External" /><Relationship Id="rId1220" Type="http://schemas.openxmlformats.org/officeDocument/2006/relationships/hyperlink" Target="https://www.youtube.com/watch?v=a4omHQgjVJs" TargetMode="External" /><Relationship Id="rId1221" Type="http://schemas.openxmlformats.org/officeDocument/2006/relationships/hyperlink" Target="https://www.youtube.com/watch?v=z8X52y2rNek" TargetMode="External" /><Relationship Id="rId1222" Type="http://schemas.openxmlformats.org/officeDocument/2006/relationships/hyperlink" Target="https://www.youtube.com/watch?v=9ugHdPeP4lM" TargetMode="External" /><Relationship Id="rId1223" Type="http://schemas.openxmlformats.org/officeDocument/2006/relationships/hyperlink" Target="https://www.youtube.com/watch?v=u1Xc0wFObto" TargetMode="External" /><Relationship Id="rId1224" Type="http://schemas.openxmlformats.org/officeDocument/2006/relationships/hyperlink" Target="https://www.youtube.com/watch?v=YKI0WXel8XY" TargetMode="External" /><Relationship Id="rId1225" Type="http://schemas.openxmlformats.org/officeDocument/2006/relationships/hyperlink" Target="https://www.youtube.com/watch?v=MDtQVxIv3yI" TargetMode="External" /><Relationship Id="rId1226" Type="http://schemas.openxmlformats.org/officeDocument/2006/relationships/hyperlink" Target="https://www.youtube.com/watch?v=_mO6C2lBBBs" TargetMode="External" /><Relationship Id="rId1227" Type="http://schemas.openxmlformats.org/officeDocument/2006/relationships/hyperlink" Target="https://www.youtube.com/watch?v=HNBd8Q4uEyQ" TargetMode="External" /><Relationship Id="rId1228" Type="http://schemas.openxmlformats.org/officeDocument/2006/relationships/hyperlink" Target="https://www.youtube.com/watch?v=XxKyuHZKuU4" TargetMode="External" /><Relationship Id="rId1229" Type="http://schemas.openxmlformats.org/officeDocument/2006/relationships/hyperlink" Target="https://www.youtube.com/watch?v=3nx59LOX3yM" TargetMode="External" /><Relationship Id="rId1230" Type="http://schemas.openxmlformats.org/officeDocument/2006/relationships/hyperlink" Target="https://www.youtube.com/watch?v=_ofxxKjS8Ag" TargetMode="External" /><Relationship Id="rId1231" Type="http://schemas.openxmlformats.org/officeDocument/2006/relationships/hyperlink" Target="https://www.youtube.com/watch?v=aYKpua1lkXM" TargetMode="External" /><Relationship Id="rId1232" Type="http://schemas.openxmlformats.org/officeDocument/2006/relationships/hyperlink" Target="https://www.youtube.com/watch?v=WudrgONa1mw" TargetMode="External" /><Relationship Id="rId1233" Type="http://schemas.openxmlformats.org/officeDocument/2006/relationships/hyperlink" Target="https://www.youtube.com/watch?v=dVZtYbZs-c0" TargetMode="External" /><Relationship Id="rId1234" Type="http://schemas.openxmlformats.org/officeDocument/2006/relationships/hyperlink" Target="https://www.youtube.com/watch?v=pDE3uNsSMSQ" TargetMode="External" /><Relationship Id="rId1235" Type="http://schemas.openxmlformats.org/officeDocument/2006/relationships/hyperlink" Target="https://www.youtube.com/watch?v=-GZn2BegLpA" TargetMode="External" /><Relationship Id="rId1236" Type="http://schemas.openxmlformats.org/officeDocument/2006/relationships/hyperlink" Target="https://www.youtube.com/watch?v=KZan5h3wmfg" TargetMode="External" /><Relationship Id="rId1237" Type="http://schemas.openxmlformats.org/officeDocument/2006/relationships/hyperlink" Target="https://www.youtube.com/watch?v=qZCsJoOua5M" TargetMode="External" /><Relationship Id="rId1238" Type="http://schemas.openxmlformats.org/officeDocument/2006/relationships/hyperlink" Target="https://www.youtube.com/watch?v=mp3ixsGHjRE" TargetMode="External" /><Relationship Id="rId1239" Type="http://schemas.openxmlformats.org/officeDocument/2006/relationships/hyperlink" Target="https://www.youtube.com/watch?v=_SjTJhN_Rfc" TargetMode="External" /><Relationship Id="rId1240" Type="http://schemas.openxmlformats.org/officeDocument/2006/relationships/hyperlink" Target="https://www.youtube.com/watch?v=KAIJqPl6Ycc" TargetMode="External" /><Relationship Id="rId1241" Type="http://schemas.openxmlformats.org/officeDocument/2006/relationships/hyperlink" Target="https://www.youtube.com/watch?v=3iM7Vb2Ii6Q" TargetMode="External" /><Relationship Id="rId1242" Type="http://schemas.openxmlformats.org/officeDocument/2006/relationships/hyperlink" Target="https://www.youtube.com/watch?v=bK_f2q_jrvg" TargetMode="External" /><Relationship Id="rId1243" Type="http://schemas.openxmlformats.org/officeDocument/2006/relationships/hyperlink" Target="https://www.youtube.com/watch?v=DGxIV-FrIQk" TargetMode="External" /><Relationship Id="rId1244" Type="http://schemas.openxmlformats.org/officeDocument/2006/relationships/hyperlink" Target="https://www.youtube.com/watch?v=thM6S4aJ68E" TargetMode="External" /><Relationship Id="rId1245" Type="http://schemas.openxmlformats.org/officeDocument/2006/relationships/hyperlink" Target="https://www.youtube.com/watch?v=-FC2r12MAco" TargetMode="External" /><Relationship Id="rId1246" Type="http://schemas.openxmlformats.org/officeDocument/2006/relationships/hyperlink" Target="https://www.youtube.com/watch?v=G6mBZ361KyU" TargetMode="External" /><Relationship Id="rId1247" Type="http://schemas.openxmlformats.org/officeDocument/2006/relationships/hyperlink" Target="https://www.youtube.com/watch?v=pvAwraIk5K8" TargetMode="External" /><Relationship Id="rId1248" Type="http://schemas.openxmlformats.org/officeDocument/2006/relationships/hyperlink" Target="https://www.youtube.com/watch?v=DtdDsGFyaV0" TargetMode="External" /><Relationship Id="rId1249" Type="http://schemas.openxmlformats.org/officeDocument/2006/relationships/comments" Target="../comments2.xml" /><Relationship Id="rId1250" Type="http://schemas.openxmlformats.org/officeDocument/2006/relationships/vmlDrawing" Target="../drawings/vmlDrawing2.vml" /><Relationship Id="rId1251" Type="http://schemas.openxmlformats.org/officeDocument/2006/relationships/table" Target="../tables/table2.xml" /><Relationship Id="rId12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3"/>
  <sheetViews>
    <sheetView workbookViewId="0" topLeftCell="A1">
      <pane xSplit="2" ySplit="2" topLeftCell="AB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8515625" style="0" bestFit="1" customWidth="1"/>
    <col min="17" max="18" width="12.00390625" style="0" bestFit="1" customWidth="1"/>
    <col min="19" max="20" width="16.421875" style="0" bestFit="1" customWidth="1"/>
    <col min="21" max="22" width="20.140625" style="0" bestFit="1" customWidth="1"/>
    <col min="23" max="24" width="20.28125" style="0" bestFit="1" customWidth="1"/>
    <col min="25" max="25" width="20.140625" style="0" bestFit="1" customWidth="1"/>
    <col min="26" max="27" width="18.7109375" style="0" bestFit="1" customWidth="1"/>
    <col min="28" max="28" width="14.421875" style="0" customWidth="1"/>
    <col min="29" max="30" width="11.140625" style="0" bestFit="1" customWidth="1"/>
    <col min="31" max="31" width="21.7109375" style="0" bestFit="1" customWidth="1"/>
    <col min="32" max="32" width="27.421875" style="0" bestFit="1" customWidth="1"/>
    <col min="33" max="33" width="22.57421875" style="0" bestFit="1" customWidth="1"/>
    <col min="34" max="34" width="28.421875" style="0" bestFit="1" customWidth="1"/>
    <col min="35" max="35" width="29.140625" style="0" bestFit="1" customWidth="1"/>
    <col min="36" max="36" width="33.57421875" style="0" bestFit="1" customWidth="1"/>
    <col min="37" max="37" width="18.57421875" style="0" bestFit="1" customWidth="1"/>
    <col min="38" max="38" width="22.28125" style="0" bestFit="1" customWidth="1"/>
    <col min="39" max="39" width="15.710937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207</v>
      </c>
      <c r="P2" s="13" t="s">
        <v>208</v>
      </c>
      <c r="Q2" s="13" t="s">
        <v>209</v>
      </c>
      <c r="R2" s="13" t="s">
        <v>210</v>
      </c>
      <c r="S2" s="13" t="s">
        <v>211</v>
      </c>
      <c r="T2" s="13" t="s">
        <v>212</v>
      </c>
      <c r="U2" s="13" t="s">
        <v>213</v>
      </c>
      <c r="V2" s="13" t="s">
        <v>214</v>
      </c>
      <c r="W2" s="13" t="s">
        <v>215</v>
      </c>
      <c r="X2" s="13" t="s">
        <v>216</v>
      </c>
      <c r="Y2" s="13" t="s">
        <v>217</v>
      </c>
      <c r="Z2" s="13" t="s">
        <v>218</v>
      </c>
      <c r="AA2" s="13" t="s">
        <v>219</v>
      </c>
      <c r="AB2" t="s">
        <v>4702</v>
      </c>
      <c r="AC2" s="13" t="s">
        <v>4716</v>
      </c>
      <c r="AD2" s="13" t="s">
        <v>4717</v>
      </c>
      <c r="AE2" s="52" t="s">
        <v>4748</v>
      </c>
      <c r="AF2" s="52" t="s">
        <v>4749</v>
      </c>
      <c r="AG2" s="52" t="s">
        <v>4750</v>
      </c>
      <c r="AH2" s="52" t="s">
        <v>4751</v>
      </c>
      <c r="AI2" s="52" t="s">
        <v>4752</v>
      </c>
      <c r="AJ2" s="52" t="s">
        <v>4753</v>
      </c>
      <c r="AK2" s="52" t="s">
        <v>4754</v>
      </c>
      <c r="AL2" s="52" t="s">
        <v>4755</v>
      </c>
      <c r="AM2" s="52" t="s">
        <v>4756</v>
      </c>
    </row>
    <row r="3" spans="1:39" ht="15" customHeight="1">
      <c r="A3" s="65" t="s">
        <v>220</v>
      </c>
      <c r="B3" s="65" t="s">
        <v>226</v>
      </c>
      <c r="C3" s="66" t="s">
        <v>4855</v>
      </c>
      <c r="D3" s="67">
        <v>1</v>
      </c>
      <c r="E3" s="68" t="s">
        <v>133</v>
      </c>
      <c r="F3" s="69">
        <v>32</v>
      </c>
      <c r="G3" s="66"/>
      <c r="H3" s="70"/>
      <c r="I3" s="71"/>
      <c r="J3" s="71"/>
      <c r="K3" s="34"/>
      <c r="L3" s="72">
        <v>3</v>
      </c>
      <c r="M3" s="72"/>
      <c r="N3" s="73"/>
      <c r="O3" s="79" t="s">
        <v>232</v>
      </c>
      <c r="P3" s="79" t="s">
        <v>233</v>
      </c>
      <c r="Q3" s="79" t="s">
        <v>243</v>
      </c>
      <c r="R3" s="79" t="s">
        <v>257</v>
      </c>
      <c r="S3" s="79"/>
      <c r="T3" s="79"/>
      <c r="U3" s="79"/>
      <c r="V3" s="79"/>
      <c r="W3" s="79"/>
      <c r="X3" s="79"/>
      <c r="Y3" s="79"/>
      <c r="Z3" s="79"/>
      <c r="AA3" s="79"/>
      <c r="AB3">
        <v>1</v>
      </c>
      <c r="AC3" s="79" t="str">
        <f>REPLACE(INDEX(GroupVertices[Group],MATCH(Edges[[#This Row],[Vertex 1]],GroupVertices[Vertex],0)),1,1,"")</f>
        <v>6</v>
      </c>
      <c r="AD3" s="79" t="str">
        <f>REPLACE(INDEX(GroupVertices[Group],MATCH(Edges[[#This Row],[Vertex 2]],GroupVertices[Vertex],0)),1,1,"")</f>
        <v>6</v>
      </c>
      <c r="AE3" s="48">
        <v>1</v>
      </c>
      <c r="AF3" s="49">
        <v>25</v>
      </c>
      <c r="AG3" s="48">
        <v>0</v>
      </c>
      <c r="AH3" s="49">
        <v>0</v>
      </c>
      <c r="AI3" s="48">
        <v>0</v>
      </c>
      <c r="AJ3" s="49">
        <v>0</v>
      </c>
      <c r="AK3" s="48">
        <v>3</v>
      </c>
      <c r="AL3" s="49">
        <v>75</v>
      </c>
      <c r="AM3" s="48">
        <v>4</v>
      </c>
    </row>
    <row r="4" spans="1:39" ht="15" customHeight="1">
      <c r="A4" s="65" t="s">
        <v>221</v>
      </c>
      <c r="B4" s="65" t="s">
        <v>226</v>
      </c>
      <c r="C4" s="66" t="s">
        <v>4855</v>
      </c>
      <c r="D4" s="67">
        <v>1</v>
      </c>
      <c r="E4" s="68" t="s">
        <v>133</v>
      </c>
      <c r="F4" s="69">
        <v>32</v>
      </c>
      <c r="G4" s="66"/>
      <c r="H4" s="70"/>
      <c r="I4" s="71"/>
      <c r="J4" s="71"/>
      <c r="K4" s="34"/>
      <c r="L4" s="78">
        <v>4</v>
      </c>
      <c r="M4" s="78"/>
      <c r="N4" s="73"/>
      <c r="O4" s="80" t="s">
        <v>232</v>
      </c>
      <c r="P4" s="80" t="s">
        <v>234</v>
      </c>
      <c r="Q4" s="80" t="s">
        <v>244</v>
      </c>
      <c r="R4" s="80" t="s">
        <v>258</v>
      </c>
      <c r="S4" s="80"/>
      <c r="T4" s="80"/>
      <c r="U4" s="80"/>
      <c r="V4" s="80"/>
      <c r="W4" s="80"/>
      <c r="X4" s="80"/>
      <c r="Y4" s="80"/>
      <c r="Z4" s="80"/>
      <c r="AA4" s="80"/>
      <c r="AB4">
        <v>1</v>
      </c>
      <c r="AC4" s="79" t="str">
        <f>REPLACE(INDEX(GroupVertices[Group],MATCH(Edges[[#This Row],[Vertex 1]],GroupVertices[Vertex],0)),1,1,"")</f>
        <v>2</v>
      </c>
      <c r="AD4" s="79" t="str">
        <f>REPLACE(INDEX(GroupVertices[Group],MATCH(Edges[[#This Row],[Vertex 2]],GroupVertices[Vertex],0)),1,1,"")</f>
        <v>6</v>
      </c>
      <c r="AE4" s="48">
        <v>0</v>
      </c>
      <c r="AF4" s="49">
        <v>0</v>
      </c>
      <c r="AG4" s="48">
        <v>0</v>
      </c>
      <c r="AH4" s="49">
        <v>0</v>
      </c>
      <c r="AI4" s="48">
        <v>0</v>
      </c>
      <c r="AJ4" s="49">
        <v>0</v>
      </c>
      <c r="AK4" s="48">
        <v>8</v>
      </c>
      <c r="AL4" s="49">
        <v>100</v>
      </c>
      <c r="AM4" s="48">
        <v>8</v>
      </c>
    </row>
    <row r="5" spans="1:39" ht="15">
      <c r="A5" s="65" t="s">
        <v>221</v>
      </c>
      <c r="B5" s="65" t="s">
        <v>227</v>
      </c>
      <c r="C5" s="66" t="s">
        <v>4856</v>
      </c>
      <c r="D5" s="67">
        <v>1</v>
      </c>
      <c r="E5" s="68" t="s">
        <v>137</v>
      </c>
      <c r="F5" s="69">
        <v>19</v>
      </c>
      <c r="G5" s="66"/>
      <c r="H5" s="70"/>
      <c r="I5" s="71"/>
      <c r="J5" s="71"/>
      <c r="K5" s="34"/>
      <c r="L5" s="78">
        <v>5</v>
      </c>
      <c r="M5" s="78"/>
      <c r="N5" s="73"/>
      <c r="O5" s="80" t="s">
        <v>232</v>
      </c>
      <c r="P5" s="80" t="s">
        <v>235</v>
      </c>
      <c r="Q5" s="80" t="s">
        <v>245</v>
      </c>
      <c r="R5" s="80" t="s">
        <v>259</v>
      </c>
      <c r="S5" s="80"/>
      <c r="T5" s="80"/>
      <c r="U5" s="80"/>
      <c r="V5" s="80"/>
      <c r="W5" s="80"/>
      <c r="X5" s="80"/>
      <c r="Y5" s="80"/>
      <c r="Z5" s="80"/>
      <c r="AA5" s="80"/>
      <c r="AB5">
        <v>2</v>
      </c>
      <c r="AC5" s="79" t="str">
        <f>REPLACE(INDEX(GroupVertices[Group],MATCH(Edges[[#This Row],[Vertex 1]],GroupVertices[Vertex],0)),1,1,"")</f>
        <v>2</v>
      </c>
      <c r="AD5" s="79" t="str">
        <f>REPLACE(INDEX(GroupVertices[Group],MATCH(Edges[[#This Row],[Vertex 2]],GroupVertices[Vertex],0)),1,1,"")</f>
        <v>2</v>
      </c>
      <c r="AE5" s="48">
        <v>0</v>
      </c>
      <c r="AF5" s="49">
        <v>0</v>
      </c>
      <c r="AG5" s="48">
        <v>0</v>
      </c>
      <c r="AH5" s="49">
        <v>0</v>
      </c>
      <c r="AI5" s="48">
        <v>0</v>
      </c>
      <c r="AJ5" s="49">
        <v>0</v>
      </c>
      <c r="AK5" s="48">
        <v>7</v>
      </c>
      <c r="AL5" s="49">
        <v>100</v>
      </c>
      <c r="AM5" s="48">
        <v>7</v>
      </c>
    </row>
    <row r="6" spans="1:39" ht="15">
      <c r="A6" s="65" t="s">
        <v>221</v>
      </c>
      <c r="B6" s="65" t="s">
        <v>227</v>
      </c>
      <c r="C6" s="66" t="s">
        <v>4856</v>
      </c>
      <c r="D6" s="67">
        <v>1</v>
      </c>
      <c r="E6" s="68" t="s">
        <v>137</v>
      </c>
      <c r="F6" s="69">
        <v>19</v>
      </c>
      <c r="G6" s="66"/>
      <c r="H6" s="70"/>
      <c r="I6" s="71"/>
      <c r="J6" s="71"/>
      <c r="K6" s="34"/>
      <c r="L6" s="78">
        <v>6</v>
      </c>
      <c r="M6" s="78"/>
      <c r="N6" s="73"/>
      <c r="O6" s="80" t="s">
        <v>232</v>
      </c>
      <c r="P6" s="80" t="s">
        <v>235</v>
      </c>
      <c r="Q6" s="80" t="s">
        <v>246</v>
      </c>
      <c r="R6" s="80" t="s">
        <v>259</v>
      </c>
      <c r="S6" s="80"/>
      <c r="T6" s="80"/>
      <c r="U6" s="80"/>
      <c r="V6" s="80"/>
      <c r="W6" s="80"/>
      <c r="X6" s="80"/>
      <c r="Y6" s="80"/>
      <c r="Z6" s="80"/>
      <c r="AA6" s="80"/>
      <c r="AB6">
        <v>2</v>
      </c>
      <c r="AC6" s="79" t="str">
        <f>REPLACE(INDEX(GroupVertices[Group],MATCH(Edges[[#This Row],[Vertex 1]],GroupVertices[Vertex],0)),1,1,"")</f>
        <v>2</v>
      </c>
      <c r="AD6" s="79" t="str">
        <f>REPLACE(INDEX(GroupVertices[Group],MATCH(Edges[[#This Row],[Vertex 2]],GroupVertices[Vertex],0)),1,1,"")</f>
        <v>2</v>
      </c>
      <c r="AE6" s="48">
        <v>0</v>
      </c>
      <c r="AF6" s="49">
        <v>0</v>
      </c>
      <c r="AG6" s="48">
        <v>0</v>
      </c>
      <c r="AH6" s="49">
        <v>0</v>
      </c>
      <c r="AI6" s="48">
        <v>0</v>
      </c>
      <c r="AJ6" s="49">
        <v>0</v>
      </c>
      <c r="AK6" s="48">
        <v>18</v>
      </c>
      <c r="AL6" s="49">
        <v>100</v>
      </c>
      <c r="AM6" s="48">
        <v>18</v>
      </c>
    </row>
    <row r="7" spans="1:39" ht="15">
      <c r="A7" s="65" t="s">
        <v>222</v>
      </c>
      <c r="B7" s="65" t="s">
        <v>228</v>
      </c>
      <c r="C7" s="66" t="s">
        <v>4856</v>
      </c>
      <c r="D7" s="67">
        <v>1</v>
      </c>
      <c r="E7" s="68" t="s">
        <v>137</v>
      </c>
      <c r="F7" s="69">
        <v>19</v>
      </c>
      <c r="G7" s="66"/>
      <c r="H7" s="70"/>
      <c r="I7" s="71"/>
      <c r="J7" s="71"/>
      <c r="K7" s="34"/>
      <c r="L7" s="78">
        <v>7</v>
      </c>
      <c r="M7" s="78"/>
      <c r="N7" s="73"/>
      <c r="O7" s="80" t="s">
        <v>232</v>
      </c>
      <c r="P7" s="80" t="s">
        <v>236</v>
      </c>
      <c r="Q7" s="80" t="s">
        <v>247</v>
      </c>
      <c r="R7" s="80" t="s">
        <v>260</v>
      </c>
      <c r="S7" s="80"/>
      <c r="T7" s="80"/>
      <c r="U7" s="80"/>
      <c r="V7" s="80"/>
      <c r="W7" s="80"/>
      <c r="X7" s="80"/>
      <c r="Y7" s="80"/>
      <c r="Z7" s="80"/>
      <c r="AA7" s="80"/>
      <c r="AB7">
        <v>2</v>
      </c>
      <c r="AC7" s="79" t="str">
        <f>REPLACE(INDEX(GroupVertices[Group],MATCH(Edges[[#This Row],[Vertex 1]],GroupVertices[Vertex],0)),1,1,"")</f>
        <v>3</v>
      </c>
      <c r="AD7" s="79" t="str">
        <f>REPLACE(INDEX(GroupVertices[Group],MATCH(Edges[[#This Row],[Vertex 2]],GroupVertices[Vertex],0)),1,1,"")</f>
        <v>3</v>
      </c>
      <c r="AE7" s="48">
        <v>0</v>
      </c>
      <c r="AF7" s="49">
        <v>0</v>
      </c>
      <c r="AG7" s="48">
        <v>0</v>
      </c>
      <c r="AH7" s="49">
        <v>0</v>
      </c>
      <c r="AI7" s="48">
        <v>0</v>
      </c>
      <c r="AJ7" s="49">
        <v>0</v>
      </c>
      <c r="AK7" s="48">
        <v>6</v>
      </c>
      <c r="AL7" s="49">
        <v>100</v>
      </c>
      <c r="AM7" s="48">
        <v>6</v>
      </c>
    </row>
    <row r="8" spans="1:39" ht="15">
      <c r="A8" s="65" t="s">
        <v>222</v>
      </c>
      <c r="B8" s="65" t="s">
        <v>228</v>
      </c>
      <c r="C8" s="66" t="s">
        <v>4856</v>
      </c>
      <c r="D8" s="67">
        <v>1</v>
      </c>
      <c r="E8" s="68" t="s">
        <v>137</v>
      </c>
      <c r="F8" s="69">
        <v>19</v>
      </c>
      <c r="G8" s="66"/>
      <c r="H8" s="70"/>
      <c r="I8" s="71"/>
      <c r="J8" s="71"/>
      <c r="K8" s="34"/>
      <c r="L8" s="78">
        <v>8</v>
      </c>
      <c r="M8" s="78"/>
      <c r="N8" s="73"/>
      <c r="O8" s="80" t="s">
        <v>232</v>
      </c>
      <c r="P8" s="80" t="s">
        <v>236</v>
      </c>
      <c r="Q8" s="80" t="s">
        <v>248</v>
      </c>
      <c r="R8" s="80" t="s">
        <v>260</v>
      </c>
      <c r="S8" s="80"/>
      <c r="T8" s="80"/>
      <c r="U8" s="80"/>
      <c r="V8" s="80"/>
      <c r="W8" s="80"/>
      <c r="X8" s="80"/>
      <c r="Y8" s="80"/>
      <c r="Z8" s="80"/>
      <c r="AA8" s="80"/>
      <c r="AB8">
        <v>2</v>
      </c>
      <c r="AC8" s="79" t="str">
        <f>REPLACE(INDEX(GroupVertices[Group],MATCH(Edges[[#This Row],[Vertex 1]],GroupVertices[Vertex],0)),1,1,"")</f>
        <v>3</v>
      </c>
      <c r="AD8" s="79" t="str">
        <f>REPLACE(INDEX(GroupVertices[Group],MATCH(Edges[[#This Row],[Vertex 2]],GroupVertices[Vertex],0)),1,1,"")</f>
        <v>3</v>
      </c>
      <c r="AE8" s="48">
        <v>0</v>
      </c>
      <c r="AF8" s="49">
        <v>0</v>
      </c>
      <c r="AG8" s="48">
        <v>0</v>
      </c>
      <c r="AH8" s="49">
        <v>0</v>
      </c>
      <c r="AI8" s="48">
        <v>0</v>
      </c>
      <c r="AJ8" s="49">
        <v>0</v>
      </c>
      <c r="AK8" s="48">
        <v>10</v>
      </c>
      <c r="AL8" s="49">
        <v>100</v>
      </c>
      <c r="AM8" s="48">
        <v>10</v>
      </c>
    </row>
    <row r="9" spans="1:39" ht="15">
      <c r="A9" s="65" t="s">
        <v>222</v>
      </c>
      <c r="B9" s="65" t="s">
        <v>229</v>
      </c>
      <c r="C9" s="66" t="s">
        <v>4857</v>
      </c>
      <c r="D9" s="67">
        <v>1</v>
      </c>
      <c r="E9" s="68" t="s">
        <v>137</v>
      </c>
      <c r="F9" s="69">
        <v>6</v>
      </c>
      <c r="G9" s="66"/>
      <c r="H9" s="70"/>
      <c r="I9" s="71"/>
      <c r="J9" s="71"/>
      <c r="K9" s="34"/>
      <c r="L9" s="78">
        <v>9</v>
      </c>
      <c r="M9" s="78"/>
      <c r="N9" s="73"/>
      <c r="O9" s="80" t="s">
        <v>232</v>
      </c>
      <c r="P9" s="80" t="s">
        <v>237</v>
      </c>
      <c r="Q9" s="80" t="s">
        <v>249</v>
      </c>
      <c r="R9" s="80" t="s">
        <v>261</v>
      </c>
      <c r="S9" s="80"/>
      <c r="T9" s="80"/>
      <c r="U9" s="80"/>
      <c r="V9" s="80"/>
      <c r="W9" s="80"/>
      <c r="X9" s="80"/>
      <c r="Y9" s="80"/>
      <c r="Z9" s="80"/>
      <c r="AA9" s="80"/>
      <c r="AB9">
        <v>3</v>
      </c>
      <c r="AC9" s="79" t="str">
        <f>REPLACE(INDEX(GroupVertices[Group],MATCH(Edges[[#This Row],[Vertex 1]],GroupVertices[Vertex],0)),1,1,"")</f>
        <v>3</v>
      </c>
      <c r="AD9" s="79" t="str">
        <f>REPLACE(INDEX(GroupVertices[Group],MATCH(Edges[[#This Row],[Vertex 2]],GroupVertices[Vertex],0)),1,1,"")</f>
        <v>3</v>
      </c>
      <c r="AE9" s="48">
        <v>0</v>
      </c>
      <c r="AF9" s="49">
        <v>0</v>
      </c>
      <c r="AG9" s="48">
        <v>0</v>
      </c>
      <c r="AH9" s="49">
        <v>0</v>
      </c>
      <c r="AI9" s="48">
        <v>0</v>
      </c>
      <c r="AJ9" s="49">
        <v>0</v>
      </c>
      <c r="AK9" s="48">
        <v>7</v>
      </c>
      <c r="AL9" s="49">
        <v>100</v>
      </c>
      <c r="AM9" s="48">
        <v>7</v>
      </c>
    </row>
    <row r="10" spans="1:39" ht="15">
      <c r="A10" s="65" t="s">
        <v>222</v>
      </c>
      <c r="B10" s="65" t="s">
        <v>229</v>
      </c>
      <c r="C10" s="66" t="s">
        <v>4857</v>
      </c>
      <c r="D10" s="67">
        <v>1</v>
      </c>
      <c r="E10" s="68" t="s">
        <v>137</v>
      </c>
      <c r="F10" s="69">
        <v>6</v>
      </c>
      <c r="G10" s="66"/>
      <c r="H10" s="70"/>
      <c r="I10" s="71"/>
      <c r="J10" s="71"/>
      <c r="K10" s="34"/>
      <c r="L10" s="78">
        <v>10</v>
      </c>
      <c r="M10" s="78"/>
      <c r="N10" s="73"/>
      <c r="O10" s="80" t="s">
        <v>232</v>
      </c>
      <c r="P10" s="80" t="s">
        <v>237</v>
      </c>
      <c r="Q10" s="80" t="s">
        <v>250</v>
      </c>
      <c r="R10" s="80" t="s">
        <v>261</v>
      </c>
      <c r="S10" s="80"/>
      <c r="T10" s="80"/>
      <c r="U10" s="80"/>
      <c r="V10" s="80"/>
      <c r="W10" s="80"/>
      <c r="X10" s="80"/>
      <c r="Y10" s="80"/>
      <c r="Z10" s="80"/>
      <c r="AA10" s="80"/>
      <c r="AB10">
        <v>3</v>
      </c>
      <c r="AC10" s="79" t="str">
        <f>REPLACE(INDEX(GroupVertices[Group],MATCH(Edges[[#This Row],[Vertex 1]],GroupVertices[Vertex],0)),1,1,"")</f>
        <v>3</v>
      </c>
      <c r="AD10" s="79" t="str">
        <f>REPLACE(INDEX(GroupVertices[Group],MATCH(Edges[[#This Row],[Vertex 2]],GroupVertices[Vertex],0)),1,1,"")</f>
        <v>3</v>
      </c>
      <c r="AE10" s="48">
        <v>0</v>
      </c>
      <c r="AF10" s="49">
        <v>0</v>
      </c>
      <c r="AG10" s="48">
        <v>0</v>
      </c>
      <c r="AH10" s="49">
        <v>0</v>
      </c>
      <c r="AI10" s="48">
        <v>0</v>
      </c>
      <c r="AJ10" s="49">
        <v>0</v>
      </c>
      <c r="AK10" s="48">
        <v>15</v>
      </c>
      <c r="AL10" s="49">
        <v>100</v>
      </c>
      <c r="AM10" s="48">
        <v>15</v>
      </c>
    </row>
    <row r="11" spans="1:39" ht="15">
      <c r="A11" s="65" t="s">
        <v>222</v>
      </c>
      <c r="B11" s="65" t="s">
        <v>229</v>
      </c>
      <c r="C11" s="66" t="s">
        <v>4857</v>
      </c>
      <c r="D11" s="67">
        <v>1</v>
      </c>
      <c r="E11" s="68" t="s">
        <v>137</v>
      </c>
      <c r="F11" s="69">
        <v>6</v>
      </c>
      <c r="G11" s="66"/>
      <c r="H11" s="70"/>
      <c r="I11" s="71"/>
      <c r="J11" s="71"/>
      <c r="K11" s="34"/>
      <c r="L11" s="78">
        <v>11</v>
      </c>
      <c r="M11" s="78"/>
      <c r="N11" s="73"/>
      <c r="O11" s="80" t="s">
        <v>232</v>
      </c>
      <c r="P11" s="80" t="s">
        <v>237</v>
      </c>
      <c r="Q11" s="80" t="s">
        <v>251</v>
      </c>
      <c r="R11" s="80" t="s">
        <v>261</v>
      </c>
      <c r="S11" s="80"/>
      <c r="T11" s="80"/>
      <c r="U11" s="80"/>
      <c r="V11" s="80"/>
      <c r="W11" s="80"/>
      <c r="X11" s="80"/>
      <c r="Y11" s="80"/>
      <c r="Z11" s="80"/>
      <c r="AA11" s="80"/>
      <c r="AB11">
        <v>3</v>
      </c>
      <c r="AC11" s="79" t="str">
        <f>REPLACE(INDEX(GroupVertices[Group],MATCH(Edges[[#This Row],[Vertex 1]],GroupVertices[Vertex],0)),1,1,"")</f>
        <v>3</v>
      </c>
      <c r="AD11" s="79" t="str">
        <f>REPLACE(INDEX(GroupVertices[Group],MATCH(Edges[[#This Row],[Vertex 2]],GroupVertices[Vertex],0)),1,1,"")</f>
        <v>3</v>
      </c>
      <c r="AE11" s="48">
        <v>0</v>
      </c>
      <c r="AF11" s="49">
        <v>0</v>
      </c>
      <c r="AG11" s="48">
        <v>1</v>
      </c>
      <c r="AH11" s="49">
        <v>10</v>
      </c>
      <c r="AI11" s="48">
        <v>0</v>
      </c>
      <c r="AJ11" s="49">
        <v>0</v>
      </c>
      <c r="AK11" s="48">
        <v>9</v>
      </c>
      <c r="AL11" s="49">
        <v>90</v>
      </c>
      <c r="AM11" s="48">
        <v>10</v>
      </c>
    </row>
    <row r="12" spans="1:39" ht="15">
      <c r="A12" s="65" t="s">
        <v>223</v>
      </c>
      <c r="B12" s="65" t="s">
        <v>226</v>
      </c>
      <c r="C12" s="66" t="s">
        <v>4855</v>
      </c>
      <c r="D12" s="67">
        <v>1</v>
      </c>
      <c r="E12" s="68" t="s">
        <v>133</v>
      </c>
      <c r="F12" s="69">
        <v>32</v>
      </c>
      <c r="G12" s="66"/>
      <c r="H12" s="70"/>
      <c r="I12" s="71"/>
      <c r="J12" s="71"/>
      <c r="K12" s="34"/>
      <c r="L12" s="78">
        <v>12</v>
      </c>
      <c r="M12" s="78"/>
      <c r="N12" s="73"/>
      <c r="O12" s="80" t="s">
        <v>232</v>
      </c>
      <c r="P12" s="80" t="s">
        <v>238</v>
      </c>
      <c r="Q12" s="80" t="s">
        <v>252</v>
      </c>
      <c r="R12" s="80" t="s">
        <v>262</v>
      </c>
      <c r="S12" s="80"/>
      <c r="T12" s="80"/>
      <c r="U12" s="80"/>
      <c r="V12" s="80"/>
      <c r="W12" s="80"/>
      <c r="X12" s="80"/>
      <c r="Y12" s="80"/>
      <c r="Z12" s="80"/>
      <c r="AA12" s="80"/>
      <c r="AB12">
        <v>1</v>
      </c>
      <c r="AC12" s="79" t="str">
        <f>REPLACE(INDEX(GroupVertices[Group],MATCH(Edges[[#This Row],[Vertex 1]],GroupVertices[Vertex],0)),1,1,"")</f>
        <v>5</v>
      </c>
      <c r="AD12" s="79" t="str">
        <f>REPLACE(INDEX(GroupVertices[Group],MATCH(Edges[[#This Row],[Vertex 2]],GroupVertices[Vertex],0)),1,1,"")</f>
        <v>6</v>
      </c>
      <c r="AE12" s="48">
        <v>0</v>
      </c>
      <c r="AF12" s="49">
        <v>0</v>
      </c>
      <c r="AG12" s="48">
        <v>0</v>
      </c>
      <c r="AH12" s="49">
        <v>0</v>
      </c>
      <c r="AI12" s="48">
        <v>0</v>
      </c>
      <c r="AJ12" s="49">
        <v>0</v>
      </c>
      <c r="AK12" s="48">
        <v>30</v>
      </c>
      <c r="AL12" s="49">
        <v>100</v>
      </c>
      <c r="AM12" s="48">
        <v>30</v>
      </c>
    </row>
    <row r="13" spans="1:39" ht="15">
      <c r="A13" s="65" t="s">
        <v>223</v>
      </c>
      <c r="B13" s="65" t="s">
        <v>230</v>
      </c>
      <c r="C13" s="66" t="s">
        <v>4855</v>
      </c>
      <c r="D13" s="67">
        <v>1</v>
      </c>
      <c r="E13" s="68" t="s">
        <v>133</v>
      </c>
      <c r="F13" s="69">
        <v>32</v>
      </c>
      <c r="G13" s="66"/>
      <c r="H13" s="70"/>
      <c r="I13" s="71"/>
      <c r="J13" s="71"/>
      <c r="K13" s="34"/>
      <c r="L13" s="78">
        <v>13</v>
      </c>
      <c r="M13" s="78"/>
      <c r="N13" s="73"/>
      <c r="O13" s="80" t="s">
        <v>232</v>
      </c>
      <c r="P13" s="80" t="s">
        <v>239</v>
      </c>
      <c r="Q13" s="80" t="s">
        <v>253</v>
      </c>
      <c r="R13" s="80" t="s">
        <v>263</v>
      </c>
      <c r="S13" s="80"/>
      <c r="T13" s="80"/>
      <c r="U13" s="80"/>
      <c r="V13" s="80"/>
      <c r="W13" s="80"/>
      <c r="X13" s="80"/>
      <c r="Y13" s="80"/>
      <c r="Z13" s="80"/>
      <c r="AA13" s="80"/>
      <c r="AB13">
        <v>1</v>
      </c>
      <c r="AC13" s="79" t="str">
        <f>REPLACE(INDEX(GroupVertices[Group],MATCH(Edges[[#This Row],[Vertex 1]],GroupVertices[Vertex],0)),1,1,"")</f>
        <v>5</v>
      </c>
      <c r="AD13" s="79" t="str">
        <f>REPLACE(INDEX(GroupVertices[Group],MATCH(Edges[[#This Row],[Vertex 2]],GroupVertices[Vertex],0)),1,1,"")</f>
        <v>5</v>
      </c>
      <c r="AE13" s="48">
        <v>0</v>
      </c>
      <c r="AF13" s="49">
        <v>0</v>
      </c>
      <c r="AG13" s="48">
        <v>0</v>
      </c>
      <c r="AH13" s="49">
        <v>0</v>
      </c>
      <c r="AI13" s="48">
        <v>0</v>
      </c>
      <c r="AJ13" s="49">
        <v>0</v>
      </c>
      <c r="AK13" s="48">
        <v>22</v>
      </c>
      <c r="AL13" s="49">
        <v>100</v>
      </c>
      <c r="AM13" s="48">
        <v>22</v>
      </c>
    </row>
    <row r="14" spans="1:39" ht="15">
      <c r="A14" s="65" t="s">
        <v>223</v>
      </c>
      <c r="B14" s="65" t="s">
        <v>222</v>
      </c>
      <c r="C14" s="66" t="s">
        <v>4855</v>
      </c>
      <c r="D14" s="67">
        <v>1</v>
      </c>
      <c r="E14" s="68" t="s">
        <v>133</v>
      </c>
      <c r="F14" s="69">
        <v>32</v>
      </c>
      <c r="G14" s="66"/>
      <c r="H14" s="70"/>
      <c r="I14" s="71"/>
      <c r="J14" s="71"/>
      <c r="K14" s="34"/>
      <c r="L14" s="78">
        <v>14</v>
      </c>
      <c r="M14" s="78"/>
      <c r="N14" s="73"/>
      <c r="O14" s="80" t="s">
        <v>232</v>
      </c>
      <c r="P14" s="80" t="s">
        <v>240</v>
      </c>
      <c r="Q14" s="80" t="s">
        <v>254</v>
      </c>
      <c r="R14" s="80" t="s">
        <v>264</v>
      </c>
      <c r="S14" s="80"/>
      <c r="T14" s="80"/>
      <c r="U14" s="80"/>
      <c r="V14" s="80"/>
      <c r="W14" s="80"/>
      <c r="X14" s="80"/>
      <c r="Y14" s="80"/>
      <c r="Z14" s="80"/>
      <c r="AA14" s="80"/>
      <c r="AB14">
        <v>1</v>
      </c>
      <c r="AC14" s="79" t="str">
        <f>REPLACE(INDEX(GroupVertices[Group],MATCH(Edges[[#This Row],[Vertex 1]],GroupVertices[Vertex],0)),1,1,"")</f>
        <v>5</v>
      </c>
      <c r="AD14" s="79" t="str">
        <f>REPLACE(INDEX(GroupVertices[Group],MATCH(Edges[[#This Row],[Vertex 2]],GroupVertices[Vertex],0)),1,1,"")</f>
        <v>3</v>
      </c>
      <c r="AE14" s="48">
        <v>1</v>
      </c>
      <c r="AF14" s="49">
        <v>1.492537313432836</v>
      </c>
      <c r="AG14" s="48">
        <v>1</v>
      </c>
      <c r="AH14" s="49">
        <v>1.492537313432836</v>
      </c>
      <c r="AI14" s="48">
        <v>0</v>
      </c>
      <c r="AJ14" s="49">
        <v>0</v>
      </c>
      <c r="AK14" s="48">
        <v>66</v>
      </c>
      <c r="AL14" s="49">
        <v>98.50746268656717</v>
      </c>
      <c r="AM14" s="48">
        <v>67</v>
      </c>
    </row>
    <row r="15" spans="1:39" ht="15">
      <c r="A15" s="65" t="s">
        <v>224</v>
      </c>
      <c r="B15" s="65" t="s">
        <v>227</v>
      </c>
      <c r="C15" s="66" t="s">
        <v>4855</v>
      </c>
      <c r="D15" s="67">
        <v>1</v>
      </c>
      <c r="E15" s="68" t="s">
        <v>133</v>
      </c>
      <c r="F15" s="69">
        <v>32</v>
      </c>
      <c r="G15" s="66"/>
      <c r="H15" s="70"/>
      <c r="I15" s="71"/>
      <c r="J15" s="71"/>
      <c r="K15" s="34"/>
      <c r="L15" s="78">
        <v>15</v>
      </c>
      <c r="M15" s="78"/>
      <c r="N15" s="73"/>
      <c r="O15" s="80" t="s">
        <v>232</v>
      </c>
      <c r="P15" s="80" t="s">
        <v>241</v>
      </c>
      <c r="Q15" s="80" t="s">
        <v>255</v>
      </c>
      <c r="R15" s="80" t="s">
        <v>265</v>
      </c>
      <c r="S15" s="80"/>
      <c r="T15" s="80"/>
      <c r="U15" s="80"/>
      <c r="V15" s="80"/>
      <c r="W15" s="80"/>
      <c r="X15" s="80"/>
      <c r="Y15" s="80"/>
      <c r="Z15" s="80"/>
      <c r="AA15" s="80"/>
      <c r="AB15">
        <v>1</v>
      </c>
      <c r="AC15" s="79" t="str">
        <f>REPLACE(INDEX(GroupVertices[Group],MATCH(Edges[[#This Row],[Vertex 1]],GroupVertices[Vertex],0)),1,1,"")</f>
        <v>2</v>
      </c>
      <c r="AD15" s="79" t="str">
        <f>REPLACE(INDEX(GroupVertices[Group],MATCH(Edges[[#This Row],[Vertex 2]],GroupVertices[Vertex],0)),1,1,"")</f>
        <v>2</v>
      </c>
      <c r="AE15" s="48">
        <v>0</v>
      </c>
      <c r="AF15" s="49">
        <v>0</v>
      </c>
      <c r="AG15" s="48">
        <v>1</v>
      </c>
      <c r="AH15" s="49">
        <v>9.090909090909092</v>
      </c>
      <c r="AI15" s="48">
        <v>0</v>
      </c>
      <c r="AJ15" s="49">
        <v>0</v>
      </c>
      <c r="AK15" s="48">
        <v>10</v>
      </c>
      <c r="AL15" s="49">
        <v>90.9090909090909</v>
      </c>
      <c r="AM15" s="48">
        <v>11</v>
      </c>
    </row>
    <row r="16" spans="1:39" ht="15">
      <c r="A16" s="65" t="s">
        <v>225</v>
      </c>
      <c r="B16" s="65" t="s">
        <v>231</v>
      </c>
      <c r="C16" s="66" t="s">
        <v>4856</v>
      </c>
      <c r="D16" s="67">
        <v>1</v>
      </c>
      <c r="E16" s="68" t="s">
        <v>137</v>
      </c>
      <c r="F16" s="69">
        <v>19</v>
      </c>
      <c r="G16" s="66"/>
      <c r="H16" s="70"/>
      <c r="I16" s="71"/>
      <c r="J16" s="71"/>
      <c r="K16" s="34"/>
      <c r="L16" s="78">
        <v>16</v>
      </c>
      <c r="M16" s="78"/>
      <c r="N16" s="73"/>
      <c r="O16" s="80" t="s">
        <v>232</v>
      </c>
      <c r="P16" s="80" t="s">
        <v>242</v>
      </c>
      <c r="Q16" s="80" t="s">
        <v>256</v>
      </c>
      <c r="R16" s="80" t="s">
        <v>266</v>
      </c>
      <c r="S16" s="80"/>
      <c r="T16" s="80"/>
      <c r="U16" s="80"/>
      <c r="V16" s="80"/>
      <c r="W16" s="80"/>
      <c r="X16" s="80"/>
      <c r="Y16" s="80"/>
      <c r="Z16" s="80"/>
      <c r="AA16" s="80"/>
      <c r="AB16">
        <v>2</v>
      </c>
      <c r="AC16" s="79" t="str">
        <f>REPLACE(INDEX(GroupVertices[Group],MATCH(Edges[[#This Row],[Vertex 1]],GroupVertices[Vertex],0)),1,1,"")</f>
        <v>4</v>
      </c>
      <c r="AD16" s="79" t="str">
        <f>REPLACE(INDEX(GroupVertices[Group],MATCH(Edges[[#This Row],[Vertex 2]],GroupVertices[Vertex],0)),1,1,"")</f>
        <v>4</v>
      </c>
      <c r="AE16" s="48">
        <v>0</v>
      </c>
      <c r="AF16" s="49">
        <v>0</v>
      </c>
      <c r="AG16" s="48">
        <v>0</v>
      </c>
      <c r="AH16" s="49">
        <v>0</v>
      </c>
      <c r="AI16" s="48">
        <v>0</v>
      </c>
      <c r="AJ16" s="49">
        <v>0</v>
      </c>
      <c r="AK16" s="48">
        <v>1</v>
      </c>
      <c r="AL16" s="49">
        <v>100</v>
      </c>
      <c r="AM16" s="48">
        <v>1</v>
      </c>
    </row>
    <row r="17" spans="1:39" ht="15">
      <c r="A17" s="65" t="s">
        <v>225</v>
      </c>
      <c r="B17" s="65" t="s">
        <v>231</v>
      </c>
      <c r="C17" s="66" t="s">
        <v>4856</v>
      </c>
      <c r="D17" s="67">
        <v>1</v>
      </c>
      <c r="E17" s="68" t="s">
        <v>137</v>
      </c>
      <c r="F17" s="69">
        <v>19</v>
      </c>
      <c r="G17" s="66"/>
      <c r="H17" s="70"/>
      <c r="I17" s="71"/>
      <c r="J17" s="71"/>
      <c r="K17" s="34"/>
      <c r="L17" s="78">
        <v>17</v>
      </c>
      <c r="M17" s="78"/>
      <c r="N17" s="73"/>
      <c r="O17" s="80" t="s">
        <v>232</v>
      </c>
      <c r="P17" s="80" t="s">
        <v>242</v>
      </c>
      <c r="Q17" s="80" t="s">
        <v>256</v>
      </c>
      <c r="R17" s="80" t="s">
        <v>267</v>
      </c>
      <c r="S17" s="80"/>
      <c r="T17" s="80"/>
      <c r="U17" s="80"/>
      <c r="V17" s="80"/>
      <c r="W17" s="80"/>
      <c r="X17" s="80"/>
      <c r="Y17" s="80"/>
      <c r="Z17" s="80"/>
      <c r="AA17" s="80"/>
      <c r="AB17">
        <v>2</v>
      </c>
      <c r="AC17" s="79" t="str">
        <f>REPLACE(INDEX(GroupVertices[Group],MATCH(Edges[[#This Row],[Vertex 1]],GroupVertices[Vertex],0)),1,1,"")</f>
        <v>4</v>
      </c>
      <c r="AD17" s="79" t="str">
        <f>REPLACE(INDEX(GroupVertices[Group],MATCH(Edges[[#This Row],[Vertex 2]],GroupVertices[Vertex],0)),1,1,"")</f>
        <v>4</v>
      </c>
      <c r="AE17" s="48">
        <v>0</v>
      </c>
      <c r="AF17" s="49">
        <v>0</v>
      </c>
      <c r="AG17" s="48">
        <v>0</v>
      </c>
      <c r="AH17" s="49">
        <v>0</v>
      </c>
      <c r="AI17" s="48">
        <v>0</v>
      </c>
      <c r="AJ17" s="49">
        <v>0</v>
      </c>
      <c r="AK17" s="48">
        <v>1</v>
      </c>
      <c r="AL17" s="49">
        <v>100</v>
      </c>
      <c r="AM17" s="48">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37993-C9DD-4AA9-8F05-182C45DBD292}">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4759</v>
      </c>
      <c r="B2" s="117" t="s">
        <v>4760</v>
      </c>
      <c r="C2" s="52" t="s">
        <v>4761</v>
      </c>
    </row>
    <row r="3" spans="1:3" ht="15">
      <c r="A3" s="116" t="s">
        <v>4704</v>
      </c>
      <c r="B3" s="116" t="s">
        <v>4704</v>
      </c>
      <c r="C3" s="34">
        <v>3</v>
      </c>
    </row>
    <row r="4" spans="1:3" ht="15">
      <c r="A4" s="122" t="s">
        <v>4704</v>
      </c>
      <c r="B4" s="121" t="s">
        <v>4708</v>
      </c>
      <c r="C4" s="34">
        <v>1</v>
      </c>
    </row>
    <row r="5" spans="1:3" ht="15">
      <c r="A5" s="122" t="s">
        <v>4705</v>
      </c>
      <c r="B5" s="121" t="s">
        <v>4705</v>
      </c>
      <c r="C5" s="34">
        <v>5</v>
      </c>
    </row>
    <row r="6" spans="1:3" ht="15">
      <c r="A6" s="122" t="s">
        <v>4705</v>
      </c>
      <c r="B6" s="121" t="s">
        <v>4707</v>
      </c>
      <c r="C6" s="34">
        <v>1</v>
      </c>
    </row>
    <row r="7" spans="1:3" ht="15">
      <c r="A7" s="122" t="s">
        <v>4706</v>
      </c>
      <c r="B7" s="121" t="s">
        <v>4706</v>
      </c>
      <c r="C7" s="34">
        <v>2</v>
      </c>
    </row>
    <row r="8" spans="1:3" ht="15">
      <c r="A8" s="122" t="s">
        <v>4707</v>
      </c>
      <c r="B8" s="121" t="s">
        <v>4707</v>
      </c>
      <c r="C8" s="34">
        <v>1</v>
      </c>
    </row>
    <row r="9" spans="1:3" ht="15">
      <c r="A9" s="122" t="s">
        <v>4707</v>
      </c>
      <c r="B9" s="121" t="s">
        <v>4708</v>
      </c>
      <c r="C9" s="34">
        <v>1</v>
      </c>
    </row>
    <row r="10" spans="1:3" ht="15">
      <c r="A10" s="122" t="s">
        <v>4708</v>
      </c>
      <c r="B10" s="121" t="s">
        <v>4708</v>
      </c>
      <c r="C10" s="34">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7F178-78EA-43DA-9666-511A7CB2166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4779</v>
      </c>
      <c r="B1" s="13" t="s">
        <v>17</v>
      </c>
    </row>
    <row r="2" spans="1:2" ht="15">
      <c r="A2" s="79" t="s">
        <v>4780</v>
      </c>
      <c r="B2" s="79" t="s">
        <v>4786</v>
      </c>
    </row>
    <row r="3" spans="1:2" ht="15">
      <c r="A3" s="79" t="s">
        <v>4781</v>
      </c>
      <c r="B3" s="79" t="s">
        <v>4787</v>
      </c>
    </row>
    <row r="4" spans="1:2" ht="15">
      <c r="A4" s="79" t="s">
        <v>4782</v>
      </c>
      <c r="B4" s="79" t="s">
        <v>4788</v>
      </c>
    </row>
    <row r="5" spans="1:2" ht="15">
      <c r="A5" s="79" t="s">
        <v>4783</v>
      </c>
      <c r="B5" s="79" t="s">
        <v>4789</v>
      </c>
    </row>
    <row r="6" spans="1:2" ht="15">
      <c r="A6" s="79" t="s">
        <v>4784</v>
      </c>
      <c r="B6" s="79" t="s">
        <v>4790</v>
      </c>
    </row>
    <row r="7" spans="1:2" ht="15">
      <c r="A7" s="79" t="s">
        <v>4785</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10A46-12F2-4EE7-A7AF-4FF5EDC63E1F}">
  <dimension ref="A1:N24"/>
  <sheetViews>
    <sheetView workbookViewId="0" topLeftCell="A1"/>
  </sheetViews>
  <sheetFormatPr defaultColWidth="9.140625" defaultRowHeight="15"/>
  <cols>
    <col min="1" max="1" width="51.7109375" style="0" customWidth="1"/>
    <col min="2" max="2" width="20.28125" style="0" bestFit="1" customWidth="1"/>
    <col min="3" max="3" width="41.7109375" style="0" customWidth="1"/>
    <col min="4" max="4" width="11.28125" style="0" bestFit="1" customWidth="1"/>
    <col min="5" max="5" width="41.7109375" style="0" customWidth="1"/>
    <col min="6" max="6" width="11.28125" style="0" bestFit="1" customWidth="1"/>
    <col min="7" max="7" width="41.7109375" style="0" customWidth="1"/>
    <col min="8" max="8" width="11.28125" style="0" bestFit="1" customWidth="1"/>
    <col min="9" max="9" width="41.7109375" style="0" customWidth="1"/>
    <col min="10" max="10" width="11.28125" style="0" bestFit="1" customWidth="1"/>
    <col min="11" max="11" width="41.7109375" style="0" customWidth="1"/>
    <col min="12" max="12" width="11.28125" style="0" bestFit="1" customWidth="1"/>
    <col min="13" max="13" width="41.7109375" style="0" customWidth="1"/>
    <col min="14" max="14" width="11.28125" style="0" bestFit="1" customWidth="1"/>
  </cols>
  <sheetData>
    <row r="1" spans="1:14" ht="15" customHeight="1">
      <c r="A1" s="79" t="s">
        <v>4791</v>
      </c>
      <c r="B1" s="79" t="s">
        <v>4792</v>
      </c>
      <c r="C1" s="79" t="s">
        <v>4793</v>
      </c>
      <c r="D1" s="79" t="s">
        <v>4795</v>
      </c>
      <c r="E1" s="79" t="s">
        <v>4794</v>
      </c>
      <c r="F1" s="79" t="s">
        <v>4797</v>
      </c>
      <c r="G1" s="79" t="s">
        <v>4796</v>
      </c>
      <c r="H1" s="79" t="s">
        <v>4799</v>
      </c>
      <c r="I1" s="79" t="s">
        <v>4798</v>
      </c>
      <c r="J1" s="79" t="s">
        <v>4801</v>
      </c>
      <c r="K1" s="79" t="s">
        <v>4800</v>
      </c>
      <c r="L1" s="79" t="s">
        <v>4803</v>
      </c>
      <c r="M1" s="79" t="s">
        <v>4802</v>
      </c>
      <c r="N1" s="79" t="s">
        <v>4804</v>
      </c>
    </row>
    <row r="2" spans="1:14" ht="15">
      <c r="A2" s="79"/>
      <c r="B2" s="79"/>
      <c r="C2" s="79"/>
      <c r="D2" s="79"/>
      <c r="E2" s="79"/>
      <c r="F2" s="79"/>
      <c r="G2" s="79"/>
      <c r="H2" s="79"/>
      <c r="I2" s="79"/>
      <c r="J2" s="79"/>
      <c r="K2" s="79"/>
      <c r="L2" s="79"/>
      <c r="M2" s="79"/>
      <c r="N2" s="79"/>
    </row>
    <row r="4" spans="1:14" ht="15" customHeight="1">
      <c r="A4" s="79" t="s">
        <v>4806</v>
      </c>
      <c r="B4" s="79" t="s">
        <v>4792</v>
      </c>
      <c r="C4" s="79" t="s">
        <v>4807</v>
      </c>
      <c r="D4" s="79" t="s">
        <v>4795</v>
      </c>
      <c r="E4" s="79" t="s">
        <v>4808</v>
      </c>
      <c r="F4" s="79" t="s">
        <v>4797</v>
      </c>
      <c r="G4" s="79" t="s">
        <v>4809</v>
      </c>
      <c r="H4" s="79" t="s">
        <v>4799</v>
      </c>
      <c r="I4" s="79" t="s">
        <v>4810</v>
      </c>
      <c r="J4" s="79" t="s">
        <v>4801</v>
      </c>
      <c r="K4" s="79" t="s">
        <v>4811</v>
      </c>
      <c r="L4" s="79" t="s">
        <v>4803</v>
      </c>
      <c r="M4" s="79" t="s">
        <v>4812</v>
      </c>
      <c r="N4" s="79" t="s">
        <v>4804</v>
      </c>
    </row>
    <row r="5" spans="1:14" ht="15">
      <c r="A5" s="79"/>
      <c r="B5" s="79"/>
      <c r="C5" s="79"/>
      <c r="D5" s="79"/>
      <c r="E5" s="79"/>
      <c r="F5" s="79"/>
      <c r="G5" s="79"/>
      <c r="H5" s="79"/>
      <c r="I5" s="79"/>
      <c r="J5" s="79"/>
      <c r="K5" s="79"/>
      <c r="L5" s="79"/>
      <c r="M5" s="79"/>
      <c r="N5" s="79"/>
    </row>
    <row r="7" spans="1:14" ht="15" customHeight="1">
      <c r="A7" s="79" t="s">
        <v>4814</v>
      </c>
      <c r="B7" s="79" t="s">
        <v>4792</v>
      </c>
      <c r="C7" s="79" t="s">
        <v>4815</v>
      </c>
      <c r="D7" s="79" t="s">
        <v>4795</v>
      </c>
      <c r="E7" s="79" t="s">
        <v>4816</v>
      </c>
      <c r="F7" s="79" t="s">
        <v>4797</v>
      </c>
      <c r="G7" s="79" t="s">
        <v>4817</v>
      </c>
      <c r="H7" s="79" t="s">
        <v>4799</v>
      </c>
      <c r="I7" s="79" t="s">
        <v>4818</v>
      </c>
      <c r="J7" s="79" t="s">
        <v>4801</v>
      </c>
      <c r="K7" s="79" t="s">
        <v>4819</v>
      </c>
      <c r="L7" s="79" t="s">
        <v>4803</v>
      </c>
      <c r="M7" s="79" t="s">
        <v>4820</v>
      </c>
      <c r="N7" s="79" t="s">
        <v>4804</v>
      </c>
    </row>
    <row r="8" spans="1:14" ht="15">
      <c r="A8" s="79"/>
      <c r="B8" s="79"/>
      <c r="C8" s="79"/>
      <c r="D8" s="79"/>
      <c r="E8" s="79"/>
      <c r="F8" s="79"/>
      <c r="G8" s="79"/>
      <c r="H8" s="79"/>
      <c r="I8" s="79"/>
      <c r="J8" s="79"/>
      <c r="K8" s="79"/>
      <c r="L8" s="79"/>
      <c r="M8" s="79"/>
      <c r="N8" s="79"/>
    </row>
    <row r="10" spans="1:14" ht="15" customHeight="1">
      <c r="A10" s="13" t="s">
        <v>4822</v>
      </c>
      <c r="B10" s="13" t="s">
        <v>4792</v>
      </c>
      <c r="C10" s="79" t="s">
        <v>4823</v>
      </c>
      <c r="D10" s="79" t="s">
        <v>4795</v>
      </c>
      <c r="E10" s="13" t="s">
        <v>4824</v>
      </c>
      <c r="F10" s="13" t="s">
        <v>4797</v>
      </c>
      <c r="G10" s="13" t="s">
        <v>4825</v>
      </c>
      <c r="H10" s="13" t="s">
        <v>4799</v>
      </c>
      <c r="I10" s="13" t="s">
        <v>4826</v>
      </c>
      <c r="J10" s="13" t="s">
        <v>4801</v>
      </c>
      <c r="K10" s="13" t="s">
        <v>4827</v>
      </c>
      <c r="L10" s="13" t="s">
        <v>4803</v>
      </c>
      <c r="M10" s="13" t="s">
        <v>4828</v>
      </c>
      <c r="N10" s="13" t="s">
        <v>4804</v>
      </c>
    </row>
    <row r="11" spans="1:14" ht="15">
      <c r="A11" s="97" t="s">
        <v>4720</v>
      </c>
      <c r="B11" s="97">
        <v>2</v>
      </c>
      <c r="C11" s="97"/>
      <c r="D11" s="97"/>
      <c r="E11" s="97" t="s">
        <v>4731</v>
      </c>
      <c r="F11" s="97">
        <v>2</v>
      </c>
      <c r="G11" s="97" t="s">
        <v>4729</v>
      </c>
      <c r="H11" s="97">
        <v>2</v>
      </c>
      <c r="I11" s="97" t="s">
        <v>256</v>
      </c>
      <c r="J11" s="97">
        <v>2</v>
      </c>
      <c r="K11" s="97" t="s">
        <v>4725</v>
      </c>
      <c r="L11" s="97">
        <v>2</v>
      </c>
      <c r="M11" s="97" t="s">
        <v>4732</v>
      </c>
      <c r="N11" s="97">
        <v>2</v>
      </c>
    </row>
    <row r="12" spans="1:14" ht="15">
      <c r="A12" s="97" t="s">
        <v>4721</v>
      </c>
      <c r="B12" s="97">
        <v>3</v>
      </c>
      <c r="C12" s="97"/>
      <c r="D12" s="97"/>
      <c r="E12" s="97"/>
      <c r="F12" s="97"/>
      <c r="G12" s="97" t="s">
        <v>4730</v>
      </c>
      <c r="H12" s="97">
        <v>2</v>
      </c>
      <c r="I12" s="97"/>
      <c r="J12" s="97"/>
      <c r="K12" s="97" t="s">
        <v>4726</v>
      </c>
      <c r="L12" s="97">
        <v>2</v>
      </c>
      <c r="M12" s="97"/>
      <c r="N12" s="97"/>
    </row>
    <row r="13" spans="1:14" ht="15">
      <c r="A13" s="97" t="s">
        <v>4722</v>
      </c>
      <c r="B13" s="97">
        <v>0</v>
      </c>
      <c r="C13" s="97"/>
      <c r="D13" s="97"/>
      <c r="E13" s="97"/>
      <c r="F13" s="97"/>
      <c r="G13" s="97"/>
      <c r="H13" s="97"/>
      <c r="I13" s="97"/>
      <c r="J13" s="97"/>
      <c r="K13" s="97" t="s">
        <v>4727</v>
      </c>
      <c r="L13" s="97">
        <v>2</v>
      </c>
      <c r="M13" s="97"/>
      <c r="N13" s="97"/>
    </row>
    <row r="14" spans="1:14" ht="15">
      <c r="A14" s="97" t="s">
        <v>4723</v>
      </c>
      <c r="B14" s="97">
        <v>213</v>
      </c>
      <c r="C14" s="97"/>
      <c r="D14" s="97"/>
      <c r="E14" s="97"/>
      <c r="F14" s="97"/>
      <c r="G14" s="97"/>
      <c r="H14" s="97"/>
      <c r="I14" s="97"/>
      <c r="J14" s="97"/>
      <c r="K14" s="97" t="s">
        <v>4728</v>
      </c>
      <c r="L14" s="97">
        <v>2</v>
      </c>
      <c r="M14" s="97"/>
      <c r="N14" s="97"/>
    </row>
    <row r="15" spans="1:14" ht="15">
      <c r="A15" s="97" t="s">
        <v>4724</v>
      </c>
      <c r="B15" s="97">
        <v>217</v>
      </c>
      <c r="C15" s="97"/>
      <c r="D15" s="97"/>
      <c r="E15" s="97"/>
      <c r="F15" s="97"/>
      <c r="G15" s="97"/>
      <c r="H15" s="97"/>
      <c r="I15" s="97"/>
      <c r="J15" s="97"/>
      <c r="K15" s="97"/>
      <c r="L15" s="97"/>
      <c r="M15" s="97"/>
      <c r="N15" s="97"/>
    </row>
    <row r="16" spans="1:14" ht="15">
      <c r="A16" s="97" t="s">
        <v>256</v>
      </c>
      <c r="B16" s="97">
        <v>2</v>
      </c>
      <c r="C16" s="97"/>
      <c r="D16" s="97"/>
      <c r="E16" s="97"/>
      <c r="F16" s="97"/>
      <c r="G16" s="97"/>
      <c r="H16" s="97"/>
      <c r="I16" s="97"/>
      <c r="J16" s="97"/>
      <c r="K16" s="97"/>
      <c r="L16" s="97"/>
      <c r="M16" s="97"/>
      <c r="N16" s="97"/>
    </row>
    <row r="17" spans="1:14" ht="15">
      <c r="A17" s="97" t="s">
        <v>4725</v>
      </c>
      <c r="B17" s="97">
        <v>2</v>
      </c>
      <c r="C17" s="97"/>
      <c r="D17" s="97"/>
      <c r="E17" s="97"/>
      <c r="F17" s="97"/>
      <c r="G17" s="97"/>
      <c r="H17" s="97"/>
      <c r="I17" s="97"/>
      <c r="J17" s="97"/>
      <c r="K17" s="97"/>
      <c r="L17" s="97"/>
      <c r="M17" s="97"/>
      <c r="N17" s="97"/>
    </row>
    <row r="18" spans="1:14" ht="15">
      <c r="A18" s="97" t="s">
        <v>4726</v>
      </c>
      <c r="B18" s="97">
        <v>2</v>
      </c>
      <c r="C18" s="97"/>
      <c r="D18" s="97"/>
      <c r="E18" s="97"/>
      <c r="F18" s="97"/>
      <c r="G18" s="97"/>
      <c r="H18" s="97"/>
      <c r="I18" s="97"/>
      <c r="J18" s="97"/>
      <c r="K18" s="97"/>
      <c r="L18" s="97"/>
      <c r="M18" s="97"/>
      <c r="N18" s="97"/>
    </row>
    <row r="19" spans="1:14" ht="15">
      <c r="A19" s="97" t="s">
        <v>4727</v>
      </c>
      <c r="B19" s="97">
        <v>2</v>
      </c>
      <c r="C19" s="97"/>
      <c r="D19" s="97"/>
      <c r="E19" s="97"/>
      <c r="F19" s="97"/>
      <c r="G19" s="97"/>
      <c r="H19" s="97"/>
      <c r="I19" s="97"/>
      <c r="J19" s="97"/>
      <c r="K19" s="97"/>
      <c r="L19" s="97"/>
      <c r="M19" s="97"/>
      <c r="N19" s="97"/>
    </row>
    <row r="20" spans="1:14" ht="15">
      <c r="A20" s="97" t="s">
        <v>4728</v>
      </c>
      <c r="B20" s="97">
        <v>2</v>
      </c>
      <c r="C20" s="97"/>
      <c r="D20" s="97"/>
      <c r="E20" s="97"/>
      <c r="F20" s="97"/>
      <c r="G20" s="97"/>
      <c r="H20" s="97"/>
      <c r="I20" s="97"/>
      <c r="J20" s="97"/>
      <c r="K20" s="97"/>
      <c r="L20" s="97"/>
      <c r="M20" s="97"/>
      <c r="N20" s="97"/>
    </row>
    <row r="23" spans="1:14" ht="15" customHeight="1">
      <c r="A23" s="79" t="s">
        <v>4831</v>
      </c>
      <c r="B23" s="79" t="s">
        <v>4792</v>
      </c>
      <c r="C23" s="79" t="s">
        <v>4832</v>
      </c>
      <c r="D23" s="79" t="s">
        <v>4795</v>
      </c>
      <c r="E23" s="79" t="s">
        <v>4833</v>
      </c>
      <c r="F23" s="79" t="s">
        <v>4797</v>
      </c>
      <c r="G23" s="79" t="s">
        <v>4834</v>
      </c>
      <c r="H23" s="79" t="s">
        <v>4799</v>
      </c>
      <c r="I23" s="79" t="s">
        <v>4835</v>
      </c>
      <c r="J23" s="79" t="s">
        <v>4801</v>
      </c>
      <c r="K23" s="79" t="s">
        <v>4836</v>
      </c>
      <c r="L23" s="79" t="s">
        <v>4803</v>
      </c>
      <c r="M23" s="79" t="s">
        <v>4837</v>
      </c>
      <c r="N23" s="79" t="s">
        <v>4804</v>
      </c>
    </row>
    <row r="24" spans="1:14" ht="15">
      <c r="A24" s="79"/>
      <c r="B24" s="79"/>
      <c r="C24" s="79"/>
      <c r="D24" s="79"/>
      <c r="E24" s="79"/>
      <c r="F24" s="79"/>
      <c r="G24" s="79"/>
      <c r="H24" s="79"/>
      <c r="I24" s="79"/>
      <c r="J24" s="79"/>
      <c r="K24" s="79"/>
      <c r="L24" s="79"/>
      <c r="M24" s="79"/>
      <c r="N24" s="79"/>
    </row>
  </sheetData>
  <printOptions/>
  <pageMargins left="0.7" right="0.7" top="0.75" bottom="0.75" header="0.3" footer="0.3"/>
  <pageSetup orientation="portrait" paperSize="9"/>
  <tableParts>
    <tablePart r:id="rId4"/>
    <tablePart r:id="rId3"/>
    <tablePart r:id="rId1"/>
    <tablePart r:id="rId5"/>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626"/>
  <sheetViews>
    <sheetView tabSelected="1" workbookViewId="0" topLeftCell="A1">
      <pane xSplit="1" ySplit="2" topLeftCell="B592" activePane="bottomRight" state="frozen"/>
      <selection pane="topRight" activeCell="B1" sqref="B1"/>
      <selection pane="bottomLeft" activeCell="A3" sqref="A3"/>
      <selection pane="bottomRight" activeCell="A2" sqref="A2:BH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21.7109375" style="0" bestFit="1" customWidth="1"/>
    <col min="43" max="43" width="27.421875" style="0" bestFit="1" customWidth="1"/>
    <col min="44" max="44" width="22.57421875" style="0" bestFit="1" customWidth="1"/>
    <col min="45" max="45" width="28.421875" style="0" bestFit="1" customWidth="1"/>
    <col min="46" max="46" width="29.140625" style="0" bestFit="1" customWidth="1"/>
    <col min="47" max="47" width="33.57421875" style="0" bestFit="1" customWidth="1"/>
    <col min="48" max="48" width="18.57421875" style="0" bestFit="1" customWidth="1"/>
    <col min="49" max="49" width="22.28125" style="0" bestFit="1" customWidth="1"/>
    <col min="50" max="50" width="17.421875" style="0" bestFit="1" customWidth="1"/>
    <col min="51" max="51" width="21.421875" style="0" bestFit="1" customWidth="1"/>
    <col min="52" max="52" width="23.7109375" style="0" bestFit="1" customWidth="1"/>
    <col min="53" max="54" width="24.28125" style="0" bestFit="1" customWidth="1"/>
    <col min="55" max="56" width="24.421875" style="0" bestFit="1" customWidth="1"/>
    <col min="57" max="57" width="22.28125" style="0" bestFit="1" customWidth="1"/>
    <col min="58" max="58" width="22.7109375" style="0" bestFit="1" customWidth="1"/>
    <col min="59" max="60" width="26.28125" style="0" bestFit="1" customWidth="1"/>
  </cols>
  <sheetData>
    <row r="1" spans="2:34" ht="15">
      <c r="B1" s="23" t="s">
        <v>40</v>
      </c>
      <c r="C1" s="16"/>
      <c r="D1" s="16"/>
      <c r="E1" s="16"/>
      <c r="F1" s="16"/>
      <c r="G1" s="16"/>
      <c r="H1" s="25" t="s">
        <v>44</v>
      </c>
      <c r="I1" s="24"/>
      <c r="J1" s="24"/>
      <c r="K1" s="24"/>
      <c r="L1" s="27" t="s">
        <v>45</v>
      </c>
      <c r="M1" s="26"/>
      <c r="N1" s="26"/>
      <c r="O1" s="26"/>
      <c r="P1" s="26"/>
      <c r="Q1" s="26"/>
      <c r="R1" s="22" t="s">
        <v>43</v>
      </c>
      <c r="S1" s="19"/>
      <c r="T1" s="20"/>
      <c r="U1" s="21"/>
      <c r="V1" s="19"/>
      <c r="W1" s="19"/>
      <c r="X1" s="19"/>
      <c r="Y1" s="19"/>
      <c r="Z1" s="19"/>
      <c r="AA1" s="28" t="s">
        <v>41</v>
      </c>
      <c r="AB1" s="18"/>
      <c r="AC1" s="29" t="s">
        <v>42</v>
      </c>
      <c r="AD1"/>
      <c r="AE1"/>
      <c r="AF1"/>
      <c r="AG1"/>
      <c r="AH1"/>
    </row>
    <row r="2" spans="1:62"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880</v>
      </c>
      <c r="AE2" s="13" t="s">
        <v>881</v>
      </c>
      <c r="AF2" s="13" t="s">
        <v>882</v>
      </c>
      <c r="AG2" s="13" t="s">
        <v>883</v>
      </c>
      <c r="AH2" s="13" t="s">
        <v>884</v>
      </c>
      <c r="AI2" s="13" t="s">
        <v>885</v>
      </c>
      <c r="AJ2" s="13" t="s">
        <v>886</v>
      </c>
      <c r="AK2" s="13" t="s">
        <v>887</v>
      </c>
      <c r="AL2" s="13" t="s">
        <v>888</v>
      </c>
      <c r="AM2" s="13" t="s">
        <v>889</v>
      </c>
      <c r="AN2" s="13" t="s">
        <v>890</v>
      </c>
      <c r="AO2" s="13" t="s">
        <v>4715</v>
      </c>
      <c r="AP2" s="115" t="s">
        <v>4748</v>
      </c>
      <c r="AQ2" s="115" t="s">
        <v>4749</v>
      </c>
      <c r="AR2" s="115" t="s">
        <v>4750</v>
      </c>
      <c r="AS2" s="115" t="s">
        <v>4751</v>
      </c>
      <c r="AT2" s="115" t="s">
        <v>4752</v>
      </c>
      <c r="AU2" s="115" t="s">
        <v>4753</v>
      </c>
      <c r="AV2" s="115" t="s">
        <v>4754</v>
      </c>
      <c r="AW2" s="115" t="s">
        <v>4755</v>
      </c>
      <c r="AX2" s="115" t="s">
        <v>4757</v>
      </c>
      <c r="AY2" s="115" t="s">
        <v>4839</v>
      </c>
      <c r="AZ2" s="115" t="s">
        <v>4840</v>
      </c>
      <c r="BA2" s="115" t="s">
        <v>4841</v>
      </c>
      <c r="BB2" s="115" t="s">
        <v>4842</v>
      </c>
      <c r="BC2" s="115" t="s">
        <v>4843</v>
      </c>
      <c r="BD2" s="115" t="s">
        <v>4844</v>
      </c>
      <c r="BE2" s="115" t="s">
        <v>4845</v>
      </c>
      <c r="BF2" s="115" t="s">
        <v>4848</v>
      </c>
      <c r="BG2" s="115" t="s">
        <v>4850</v>
      </c>
      <c r="BH2" s="115" t="s">
        <v>4854</v>
      </c>
      <c r="BI2" s="3"/>
      <c r="BJ2" s="3"/>
    </row>
    <row r="3" spans="1:62" ht="15" customHeight="1">
      <c r="A3" s="65" t="s">
        <v>220</v>
      </c>
      <c r="B3" s="66"/>
      <c r="C3" s="66" t="s">
        <v>65</v>
      </c>
      <c r="D3" s="67">
        <v>162.18980827293564</v>
      </c>
      <c r="E3" s="69"/>
      <c r="F3" s="98" t="s">
        <v>3453</v>
      </c>
      <c r="G3" s="66"/>
      <c r="H3" s="70" t="s">
        <v>891</v>
      </c>
      <c r="I3" s="71"/>
      <c r="J3" s="71"/>
      <c r="K3" s="70" t="s">
        <v>891</v>
      </c>
      <c r="L3" s="74">
        <v>3.2645621871245534</v>
      </c>
      <c r="M3" s="75">
        <v>9850.39453125</v>
      </c>
      <c r="N3" s="75">
        <v>4776.97900390625</v>
      </c>
      <c r="O3" s="76"/>
      <c r="P3" s="77"/>
      <c r="Q3" s="77"/>
      <c r="R3" s="48">
        <v>1</v>
      </c>
      <c r="S3" s="48"/>
      <c r="T3" s="48"/>
      <c r="U3" s="49">
        <v>0</v>
      </c>
      <c r="V3" s="49">
        <v>0.038462</v>
      </c>
      <c r="W3" s="49">
        <v>0.083324</v>
      </c>
      <c r="X3" s="49">
        <v>0.588612</v>
      </c>
      <c r="Y3" s="49">
        <v>0</v>
      </c>
      <c r="Z3" s="49"/>
      <c r="AA3" s="72">
        <v>3</v>
      </c>
      <c r="AB3" s="72"/>
      <c r="AC3" s="73"/>
      <c r="AD3" s="79" t="s">
        <v>891</v>
      </c>
      <c r="AE3" s="79" t="s">
        <v>1506</v>
      </c>
      <c r="AF3" s="79" t="s">
        <v>2082</v>
      </c>
      <c r="AG3" s="79" t="s">
        <v>2531</v>
      </c>
      <c r="AH3" s="79" t="s">
        <v>2832</v>
      </c>
      <c r="AI3" s="79">
        <v>4200</v>
      </c>
      <c r="AJ3" s="79">
        <v>1</v>
      </c>
      <c r="AK3" s="79">
        <v>22</v>
      </c>
      <c r="AL3" s="79">
        <v>3</v>
      </c>
      <c r="AM3" s="79" t="s">
        <v>4077</v>
      </c>
      <c r="AN3" s="100" t="s">
        <v>4078</v>
      </c>
      <c r="AO3" s="79" t="str">
        <f>REPLACE(INDEX(GroupVertices[Group],MATCH(Vertices[[#This Row],[Vertex]],GroupVertices[Vertex],0)),1,1,"")</f>
        <v>6</v>
      </c>
      <c r="AP3" s="48">
        <v>1</v>
      </c>
      <c r="AQ3" s="49">
        <v>25</v>
      </c>
      <c r="AR3" s="48">
        <v>0</v>
      </c>
      <c r="AS3" s="49">
        <v>0</v>
      </c>
      <c r="AT3" s="48">
        <v>0</v>
      </c>
      <c r="AU3" s="49">
        <v>0</v>
      </c>
      <c r="AV3" s="48">
        <v>3</v>
      </c>
      <c r="AW3" s="49">
        <v>75</v>
      </c>
      <c r="AX3" s="48">
        <v>4</v>
      </c>
      <c r="AY3" s="48"/>
      <c r="AZ3" s="48"/>
      <c r="BA3" s="48"/>
      <c r="BB3" s="48"/>
      <c r="BC3" s="48"/>
      <c r="BD3" s="48"/>
      <c r="BE3" s="119" t="s">
        <v>4846</v>
      </c>
      <c r="BF3" s="119" t="s">
        <v>4846</v>
      </c>
      <c r="BG3" s="119" t="s">
        <v>4851</v>
      </c>
      <c r="BH3" s="119" t="s">
        <v>4851</v>
      </c>
      <c r="BI3" s="3"/>
      <c r="BJ3" s="3"/>
    </row>
    <row r="4" spans="1:65" ht="15">
      <c r="A4" s="65" t="s">
        <v>226</v>
      </c>
      <c r="B4" s="66"/>
      <c r="C4" s="66" t="s">
        <v>65</v>
      </c>
      <c r="D4" s="67">
        <v>167.7612685853934</v>
      </c>
      <c r="E4" s="69"/>
      <c r="F4" s="98" t="s">
        <v>3454</v>
      </c>
      <c r="G4" s="66"/>
      <c r="H4" s="70" t="s">
        <v>892</v>
      </c>
      <c r="I4" s="71"/>
      <c r="J4" s="71"/>
      <c r="K4" s="70" t="s">
        <v>892</v>
      </c>
      <c r="L4" s="74">
        <v>69.73647173838083</v>
      </c>
      <c r="M4" s="75">
        <v>9850.39453125</v>
      </c>
      <c r="N4" s="75">
        <v>4476.4306640625</v>
      </c>
      <c r="O4" s="76"/>
      <c r="P4" s="77"/>
      <c r="Q4" s="77"/>
      <c r="R4" s="48">
        <v>3</v>
      </c>
      <c r="S4" s="81"/>
      <c r="T4" s="81"/>
      <c r="U4" s="49">
        <v>23</v>
      </c>
      <c r="V4" s="49">
        <v>0.055556</v>
      </c>
      <c r="W4" s="49">
        <v>0.157717</v>
      </c>
      <c r="X4" s="49">
        <v>1.548057</v>
      </c>
      <c r="Y4" s="49">
        <v>0</v>
      </c>
      <c r="Z4" s="49"/>
      <c r="AA4" s="72">
        <v>4</v>
      </c>
      <c r="AB4" s="72"/>
      <c r="AC4" s="73"/>
      <c r="AD4" s="79" t="s">
        <v>892</v>
      </c>
      <c r="AE4" s="79" t="s">
        <v>1507</v>
      </c>
      <c r="AF4" s="79" t="s">
        <v>2083</v>
      </c>
      <c r="AG4" s="79" t="s">
        <v>2531</v>
      </c>
      <c r="AH4" s="79" t="s">
        <v>2833</v>
      </c>
      <c r="AI4" s="79">
        <v>127483</v>
      </c>
      <c r="AJ4" s="79">
        <v>156</v>
      </c>
      <c r="AK4" s="79">
        <v>713</v>
      </c>
      <c r="AL4" s="79">
        <v>149</v>
      </c>
      <c r="AM4" s="79" t="s">
        <v>4077</v>
      </c>
      <c r="AN4" s="100" t="s">
        <v>4079</v>
      </c>
      <c r="AO4" s="79" t="str">
        <f>REPLACE(INDEX(GroupVertices[Group],MATCH(Vertices[[#This Row],[Vertex]],GroupVertices[Vertex],0)),1,1,"")</f>
        <v>6</v>
      </c>
      <c r="AP4" s="48"/>
      <c r="AQ4" s="49"/>
      <c r="AR4" s="48"/>
      <c r="AS4" s="49"/>
      <c r="AT4" s="48"/>
      <c r="AU4" s="49"/>
      <c r="AV4" s="48"/>
      <c r="AW4" s="49"/>
      <c r="AX4" s="48"/>
      <c r="AY4" s="48"/>
      <c r="AZ4" s="48"/>
      <c r="BA4" s="48"/>
      <c r="BB4" s="48"/>
      <c r="BC4" s="48"/>
      <c r="BD4" s="48"/>
      <c r="BE4" s="48"/>
      <c r="BF4" s="48"/>
      <c r="BG4" s="48"/>
      <c r="BH4" s="48"/>
      <c r="BI4" s="2"/>
      <c r="BJ4" s="3"/>
      <c r="BK4" s="3"/>
      <c r="BL4" s="3"/>
      <c r="BM4" s="3"/>
    </row>
    <row r="5" spans="1:65" ht="15">
      <c r="A5" s="65" t="s">
        <v>221</v>
      </c>
      <c r="B5" s="66"/>
      <c r="C5" s="66" t="s">
        <v>65</v>
      </c>
      <c r="D5" s="67">
        <v>162.33596064309606</v>
      </c>
      <c r="E5" s="69"/>
      <c r="F5" s="98" t="s">
        <v>3455</v>
      </c>
      <c r="G5" s="66"/>
      <c r="H5" s="70" t="s">
        <v>893</v>
      </c>
      <c r="I5" s="71"/>
      <c r="J5" s="71"/>
      <c r="K5" s="70" t="s">
        <v>893</v>
      </c>
      <c r="L5" s="74">
        <v>5.00827507121046</v>
      </c>
      <c r="M5" s="75">
        <v>9850.39453125</v>
      </c>
      <c r="N5" s="75">
        <v>6567.26220703125</v>
      </c>
      <c r="O5" s="76"/>
      <c r="P5" s="77"/>
      <c r="Q5" s="77"/>
      <c r="R5" s="48">
        <v>2</v>
      </c>
      <c r="S5" s="81"/>
      <c r="T5" s="81"/>
      <c r="U5" s="49">
        <v>14</v>
      </c>
      <c r="V5" s="49">
        <v>0.045455</v>
      </c>
      <c r="W5" s="49">
        <v>0.113822</v>
      </c>
      <c r="X5" s="49">
        <v>1.078105</v>
      </c>
      <c r="Y5" s="49">
        <v>0</v>
      </c>
      <c r="Z5" s="49"/>
      <c r="AA5" s="72">
        <v>5</v>
      </c>
      <c r="AB5" s="72"/>
      <c r="AC5" s="73"/>
      <c r="AD5" s="79" t="s">
        <v>893</v>
      </c>
      <c r="AE5" s="79" t="s">
        <v>1508</v>
      </c>
      <c r="AF5" s="79" t="s">
        <v>2084</v>
      </c>
      <c r="AG5" s="79" t="s">
        <v>2531</v>
      </c>
      <c r="AH5" s="79" t="s">
        <v>2834</v>
      </c>
      <c r="AI5" s="79">
        <v>7434</v>
      </c>
      <c r="AJ5" s="79">
        <v>45</v>
      </c>
      <c r="AK5" s="79">
        <v>52</v>
      </c>
      <c r="AL5" s="79">
        <v>6</v>
      </c>
      <c r="AM5" s="79" t="s">
        <v>4077</v>
      </c>
      <c r="AN5" s="100" t="s">
        <v>4080</v>
      </c>
      <c r="AO5" s="79" t="str">
        <f>REPLACE(INDEX(GroupVertices[Group],MATCH(Vertices[[#This Row],[Vertex]],GroupVertices[Vertex],0)),1,1,"")</f>
        <v>2</v>
      </c>
      <c r="AP5" s="48">
        <v>0</v>
      </c>
      <c r="AQ5" s="49">
        <v>0</v>
      </c>
      <c r="AR5" s="48">
        <v>0</v>
      </c>
      <c r="AS5" s="49">
        <v>0</v>
      </c>
      <c r="AT5" s="48">
        <v>0</v>
      </c>
      <c r="AU5" s="49">
        <v>0</v>
      </c>
      <c r="AV5" s="48">
        <v>33</v>
      </c>
      <c r="AW5" s="49">
        <v>100</v>
      </c>
      <c r="AX5" s="48">
        <v>33</v>
      </c>
      <c r="AY5" s="48"/>
      <c r="AZ5" s="48"/>
      <c r="BA5" s="48"/>
      <c r="BB5" s="48"/>
      <c r="BC5" s="48"/>
      <c r="BD5" s="48"/>
      <c r="BE5" s="119" t="s">
        <v>4849</v>
      </c>
      <c r="BF5" s="119" t="s">
        <v>4849</v>
      </c>
      <c r="BG5" s="119" t="s">
        <v>4876</v>
      </c>
      <c r="BH5" s="119" t="s">
        <v>4876</v>
      </c>
      <c r="BI5" s="2"/>
      <c r="BJ5" s="3"/>
      <c r="BK5" s="3"/>
      <c r="BL5" s="3"/>
      <c r="BM5" s="3"/>
    </row>
    <row r="6" spans="1:65" ht="15">
      <c r="A6" s="65" t="s">
        <v>227</v>
      </c>
      <c r="B6" s="66"/>
      <c r="C6" s="66" t="s">
        <v>65</v>
      </c>
      <c r="D6" s="67">
        <v>162.0248558452654</v>
      </c>
      <c r="E6" s="69"/>
      <c r="F6" s="98" t="s">
        <v>3456</v>
      </c>
      <c r="G6" s="66"/>
      <c r="H6" s="70" t="s">
        <v>894</v>
      </c>
      <c r="I6" s="71"/>
      <c r="J6" s="71"/>
      <c r="K6" s="70" t="s">
        <v>894</v>
      </c>
      <c r="L6" s="74">
        <v>1.2965498102186914</v>
      </c>
      <c r="M6" s="75">
        <v>9850.39453125</v>
      </c>
      <c r="N6" s="75">
        <v>7231.935546875</v>
      </c>
      <c r="O6" s="76"/>
      <c r="P6" s="77"/>
      <c r="Q6" s="77"/>
      <c r="R6" s="48">
        <v>2</v>
      </c>
      <c r="S6" s="81"/>
      <c r="T6" s="81"/>
      <c r="U6" s="49">
        <v>8</v>
      </c>
      <c r="V6" s="49">
        <v>0.035714</v>
      </c>
      <c r="W6" s="49">
        <v>0.057728</v>
      </c>
      <c r="X6" s="49">
        <v>1.151755</v>
      </c>
      <c r="Y6" s="49">
        <v>0</v>
      </c>
      <c r="Z6" s="49"/>
      <c r="AA6" s="72">
        <v>6</v>
      </c>
      <c r="AB6" s="72"/>
      <c r="AC6" s="73"/>
      <c r="AD6" s="79" t="s">
        <v>894</v>
      </c>
      <c r="AE6" s="79" t="s">
        <v>1509</v>
      </c>
      <c r="AF6" s="79" t="s">
        <v>2085</v>
      </c>
      <c r="AG6" s="79" t="s">
        <v>2532</v>
      </c>
      <c r="AH6" s="79" t="s">
        <v>2835</v>
      </c>
      <c r="AI6" s="79">
        <v>550</v>
      </c>
      <c r="AJ6" s="79">
        <v>46</v>
      </c>
      <c r="AK6" s="79">
        <v>166</v>
      </c>
      <c r="AL6" s="79">
        <v>0</v>
      </c>
      <c r="AM6" s="79" t="s">
        <v>4077</v>
      </c>
      <c r="AN6" s="100" t="s">
        <v>4081</v>
      </c>
      <c r="AO6" s="79" t="str">
        <f>REPLACE(INDEX(GroupVertices[Group],MATCH(Vertices[[#This Row],[Vertex]],GroupVertices[Vertex],0)),1,1,"")</f>
        <v>2</v>
      </c>
      <c r="AP6" s="48"/>
      <c r="AQ6" s="49"/>
      <c r="AR6" s="48"/>
      <c r="AS6" s="49"/>
      <c r="AT6" s="48"/>
      <c r="AU6" s="49"/>
      <c r="AV6" s="48"/>
      <c r="AW6" s="49"/>
      <c r="AX6" s="48"/>
      <c r="AY6" s="48"/>
      <c r="AZ6" s="48"/>
      <c r="BA6" s="48"/>
      <c r="BB6" s="48"/>
      <c r="BC6" s="48"/>
      <c r="BD6" s="48"/>
      <c r="BE6" s="48"/>
      <c r="BF6" s="48"/>
      <c r="BG6" s="48"/>
      <c r="BH6" s="48"/>
      <c r="BI6" s="2"/>
      <c r="BJ6" s="3"/>
      <c r="BK6" s="3"/>
      <c r="BL6" s="3"/>
      <c r="BM6" s="3"/>
    </row>
    <row r="7" spans="1:65" ht="15">
      <c r="A7" s="65" t="s">
        <v>222</v>
      </c>
      <c r="B7" s="66"/>
      <c r="C7" s="66" t="s">
        <v>65</v>
      </c>
      <c r="D7" s="67">
        <v>162.03470779847964</v>
      </c>
      <c r="E7" s="69"/>
      <c r="F7" s="98" t="s">
        <v>3457</v>
      </c>
      <c r="G7" s="66"/>
      <c r="H7" s="70" t="s">
        <v>895</v>
      </c>
      <c r="I7" s="71"/>
      <c r="J7" s="71"/>
      <c r="K7" s="70" t="s">
        <v>895</v>
      </c>
      <c r="L7" s="74">
        <v>1.4140913713599184</v>
      </c>
      <c r="M7" s="75">
        <v>9850.96484375</v>
      </c>
      <c r="N7" s="75">
        <v>8698.876953125</v>
      </c>
      <c r="O7" s="76"/>
      <c r="P7" s="77"/>
      <c r="Q7" s="77"/>
      <c r="R7" s="48">
        <v>3</v>
      </c>
      <c r="S7" s="81"/>
      <c r="T7" s="81"/>
      <c r="U7" s="49">
        <v>15</v>
      </c>
      <c r="V7" s="49">
        <v>0.045455</v>
      </c>
      <c r="W7" s="49">
        <v>0.136587</v>
      </c>
      <c r="X7" s="49">
        <v>1.62933</v>
      </c>
      <c r="Y7" s="49">
        <v>0</v>
      </c>
      <c r="Z7" s="49"/>
      <c r="AA7" s="72">
        <v>7</v>
      </c>
      <c r="AB7" s="72"/>
      <c r="AC7" s="73"/>
      <c r="AD7" s="79" t="s">
        <v>895</v>
      </c>
      <c r="AE7" s="79" t="s">
        <v>1510</v>
      </c>
      <c r="AF7" s="79"/>
      <c r="AG7" s="79" t="s">
        <v>2533</v>
      </c>
      <c r="AH7" s="79" t="s">
        <v>2836</v>
      </c>
      <c r="AI7" s="79">
        <v>768</v>
      </c>
      <c r="AJ7" s="79">
        <v>54</v>
      </c>
      <c r="AK7" s="79">
        <v>268</v>
      </c>
      <c r="AL7" s="79">
        <v>1</v>
      </c>
      <c r="AM7" s="79" t="s">
        <v>4077</v>
      </c>
      <c r="AN7" s="100" t="s">
        <v>4082</v>
      </c>
      <c r="AO7" s="79" t="str">
        <f>REPLACE(INDEX(GroupVertices[Group],MATCH(Vertices[[#This Row],[Vertex]],GroupVertices[Vertex],0)),1,1,"")</f>
        <v>3</v>
      </c>
      <c r="AP7" s="48">
        <v>0</v>
      </c>
      <c r="AQ7" s="49">
        <v>0</v>
      </c>
      <c r="AR7" s="48">
        <v>1</v>
      </c>
      <c r="AS7" s="49">
        <v>2.0833333333333335</v>
      </c>
      <c r="AT7" s="48">
        <v>0</v>
      </c>
      <c r="AU7" s="49">
        <v>0</v>
      </c>
      <c r="AV7" s="48">
        <v>47</v>
      </c>
      <c r="AW7" s="49">
        <v>97.91666666666667</v>
      </c>
      <c r="AX7" s="48">
        <v>48</v>
      </c>
      <c r="AY7" s="48"/>
      <c r="AZ7" s="48"/>
      <c r="BA7" s="48"/>
      <c r="BB7" s="48"/>
      <c r="BC7" s="48"/>
      <c r="BD7" s="48"/>
      <c r="BE7" s="119" t="s">
        <v>4873</v>
      </c>
      <c r="BF7" s="119" t="s">
        <v>4873</v>
      </c>
      <c r="BG7" s="119" t="s">
        <v>4877</v>
      </c>
      <c r="BH7" s="119" t="s">
        <v>4877</v>
      </c>
      <c r="BI7" s="2"/>
      <c r="BJ7" s="3"/>
      <c r="BK7" s="3"/>
      <c r="BL7" s="3"/>
      <c r="BM7" s="3"/>
    </row>
    <row r="8" spans="1:65" ht="15">
      <c r="A8" s="65" t="s">
        <v>228</v>
      </c>
      <c r="B8" s="66"/>
      <c r="C8" s="66" t="s">
        <v>65</v>
      </c>
      <c r="D8" s="67">
        <v>162.02241545318478</v>
      </c>
      <c r="E8" s="69"/>
      <c r="F8" s="98" t="s">
        <v>3458</v>
      </c>
      <c r="G8" s="66"/>
      <c r="H8" s="70" t="s">
        <v>896</v>
      </c>
      <c r="I8" s="71"/>
      <c r="J8" s="71"/>
      <c r="K8" s="70" t="s">
        <v>896</v>
      </c>
      <c r="L8" s="74">
        <v>1.2674340106699473</v>
      </c>
      <c r="M8" s="75">
        <v>9807.9365234375</v>
      </c>
      <c r="N8" s="75">
        <v>9854.505859375</v>
      </c>
      <c r="O8" s="76"/>
      <c r="P8" s="77"/>
      <c r="Q8" s="77"/>
      <c r="R8" s="48">
        <v>1</v>
      </c>
      <c r="S8" s="81"/>
      <c r="T8" s="81"/>
      <c r="U8" s="49">
        <v>0</v>
      </c>
      <c r="V8" s="49">
        <v>0.033333</v>
      </c>
      <c r="W8" s="49">
        <v>0.07216</v>
      </c>
      <c r="X8" s="49">
        <v>0.61164</v>
      </c>
      <c r="Y8" s="49">
        <v>0</v>
      </c>
      <c r="Z8" s="49"/>
      <c r="AA8" s="72">
        <v>8</v>
      </c>
      <c r="AB8" s="72"/>
      <c r="AC8" s="73"/>
      <c r="AD8" s="79" t="s">
        <v>896</v>
      </c>
      <c r="AE8" s="79" t="s">
        <v>1511</v>
      </c>
      <c r="AF8" s="79" t="s">
        <v>2086</v>
      </c>
      <c r="AG8" s="79" t="s">
        <v>2534</v>
      </c>
      <c r="AH8" s="79" t="s">
        <v>2837</v>
      </c>
      <c r="AI8" s="79">
        <v>496</v>
      </c>
      <c r="AJ8" s="79">
        <v>3</v>
      </c>
      <c r="AK8" s="79">
        <v>5</v>
      </c>
      <c r="AL8" s="79">
        <v>0</v>
      </c>
      <c r="AM8" s="79" t="s">
        <v>4077</v>
      </c>
      <c r="AN8" s="100" t="s">
        <v>4083</v>
      </c>
      <c r="AO8" s="79" t="str">
        <f>REPLACE(INDEX(GroupVertices[Group],MATCH(Vertices[[#This Row],[Vertex]],GroupVertices[Vertex],0)),1,1,"")</f>
        <v>3</v>
      </c>
      <c r="AP8" s="48"/>
      <c r="AQ8" s="49"/>
      <c r="AR8" s="48"/>
      <c r="AS8" s="49"/>
      <c r="AT8" s="48"/>
      <c r="AU8" s="49"/>
      <c r="AV8" s="48"/>
      <c r="AW8" s="49"/>
      <c r="AX8" s="48"/>
      <c r="AY8" s="48"/>
      <c r="AZ8" s="48"/>
      <c r="BA8" s="48"/>
      <c r="BB8" s="48"/>
      <c r="BC8" s="48"/>
      <c r="BD8" s="48"/>
      <c r="BE8" s="48"/>
      <c r="BF8" s="48"/>
      <c r="BG8" s="48"/>
      <c r="BH8" s="48"/>
      <c r="BI8" s="2"/>
      <c r="BJ8" s="3"/>
      <c r="BK8" s="3"/>
      <c r="BL8" s="3"/>
      <c r="BM8" s="3"/>
    </row>
    <row r="9" spans="1:65" ht="15">
      <c r="A9" s="65" t="s">
        <v>229</v>
      </c>
      <c r="B9" s="66"/>
      <c r="C9" s="66" t="s">
        <v>65</v>
      </c>
      <c r="D9" s="67">
        <v>162.47659953485217</v>
      </c>
      <c r="E9" s="69"/>
      <c r="F9" s="98" t="s">
        <v>3459</v>
      </c>
      <c r="G9" s="66"/>
      <c r="H9" s="70" t="s">
        <v>897</v>
      </c>
      <c r="I9" s="71"/>
      <c r="J9" s="71"/>
      <c r="K9" s="70" t="s">
        <v>897</v>
      </c>
      <c r="L9" s="74">
        <v>6.686207815575129</v>
      </c>
      <c r="M9" s="75">
        <v>9892.853515625</v>
      </c>
      <c r="N9" s="75">
        <v>7542.59814453125</v>
      </c>
      <c r="O9" s="76"/>
      <c r="P9" s="77"/>
      <c r="Q9" s="77"/>
      <c r="R9" s="48">
        <v>1</v>
      </c>
      <c r="S9" s="81"/>
      <c r="T9" s="81"/>
      <c r="U9" s="49">
        <v>0</v>
      </c>
      <c r="V9" s="49">
        <v>0.033333</v>
      </c>
      <c r="W9" s="49">
        <v>0.07216</v>
      </c>
      <c r="X9" s="49">
        <v>0.61164</v>
      </c>
      <c r="Y9" s="49">
        <v>0</v>
      </c>
      <c r="Z9" s="49"/>
      <c r="AA9" s="72">
        <v>9</v>
      </c>
      <c r="AB9" s="72"/>
      <c r="AC9" s="73"/>
      <c r="AD9" s="79" t="s">
        <v>897</v>
      </c>
      <c r="AE9" s="79" t="s">
        <v>1512</v>
      </c>
      <c r="AF9" s="79" t="s">
        <v>2087</v>
      </c>
      <c r="AG9" s="79" t="s">
        <v>2535</v>
      </c>
      <c r="AH9" s="79" t="s">
        <v>2838</v>
      </c>
      <c r="AI9" s="79">
        <v>10546</v>
      </c>
      <c r="AJ9" s="79">
        <v>111</v>
      </c>
      <c r="AK9" s="79">
        <v>1040</v>
      </c>
      <c r="AL9" s="79">
        <v>12</v>
      </c>
      <c r="AM9" s="79" t="s">
        <v>4077</v>
      </c>
      <c r="AN9" s="100" t="s">
        <v>4084</v>
      </c>
      <c r="AO9" s="79" t="str">
        <f>REPLACE(INDEX(GroupVertices[Group],MATCH(Vertices[[#This Row],[Vertex]],GroupVertices[Vertex],0)),1,1,"")</f>
        <v>3</v>
      </c>
      <c r="AP9" s="48"/>
      <c r="AQ9" s="49"/>
      <c r="AR9" s="48"/>
      <c r="AS9" s="49"/>
      <c r="AT9" s="48"/>
      <c r="AU9" s="49"/>
      <c r="AV9" s="48"/>
      <c r="AW9" s="49"/>
      <c r="AX9" s="48"/>
      <c r="AY9" s="48"/>
      <c r="AZ9" s="48"/>
      <c r="BA9" s="48"/>
      <c r="BB9" s="48"/>
      <c r="BC9" s="48"/>
      <c r="BD9" s="48"/>
      <c r="BE9" s="48"/>
      <c r="BF9" s="48"/>
      <c r="BG9" s="48"/>
      <c r="BH9" s="48"/>
      <c r="BI9" s="2"/>
      <c r="BJ9" s="3"/>
      <c r="BK9" s="3"/>
      <c r="BL9" s="3"/>
      <c r="BM9" s="3"/>
    </row>
    <row r="10" spans="1:65" ht="15">
      <c r="A10" s="65" t="s">
        <v>223</v>
      </c>
      <c r="B10" s="66"/>
      <c r="C10" s="66" t="s">
        <v>65</v>
      </c>
      <c r="D10" s="67">
        <v>163.22598067338038</v>
      </c>
      <c r="E10" s="69"/>
      <c r="F10" s="98" t="s">
        <v>3460</v>
      </c>
      <c r="G10" s="66"/>
      <c r="H10" s="70" t="s">
        <v>898</v>
      </c>
      <c r="I10" s="71"/>
      <c r="J10" s="71"/>
      <c r="K10" s="70" t="s">
        <v>898</v>
      </c>
      <c r="L10" s="74">
        <v>15.626915002932115</v>
      </c>
      <c r="M10" s="75">
        <v>9850.39453125</v>
      </c>
      <c r="N10" s="75">
        <v>3131.18994140625</v>
      </c>
      <c r="O10" s="76"/>
      <c r="P10" s="77"/>
      <c r="Q10" s="77"/>
      <c r="R10" s="48">
        <v>3</v>
      </c>
      <c r="S10" s="81"/>
      <c r="T10" s="81"/>
      <c r="U10" s="49">
        <v>23</v>
      </c>
      <c r="V10" s="49">
        <v>0.055556</v>
      </c>
      <c r="W10" s="49">
        <v>0.197146</v>
      </c>
      <c r="X10" s="49">
        <v>1.551366</v>
      </c>
      <c r="Y10" s="49">
        <v>0</v>
      </c>
      <c r="Z10" s="49"/>
      <c r="AA10" s="72">
        <v>10</v>
      </c>
      <c r="AB10" s="72"/>
      <c r="AC10" s="73"/>
      <c r="AD10" s="79" t="s">
        <v>898</v>
      </c>
      <c r="AE10" s="79" t="s">
        <v>1513</v>
      </c>
      <c r="AF10" s="79" t="s">
        <v>2088</v>
      </c>
      <c r="AG10" s="79" t="s">
        <v>2536</v>
      </c>
      <c r="AH10" s="79" t="s">
        <v>2839</v>
      </c>
      <c r="AI10" s="79">
        <v>27128</v>
      </c>
      <c r="AJ10" s="79">
        <v>668</v>
      </c>
      <c r="AK10" s="79">
        <v>517</v>
      </c>
      <c r="AL10" s="79">
        <v>43</v>
      </c>
      <c r="AM10" s="79" t="s">
        <v>4077</v>
      </c>
      <c r="AN10" s="100" t="s">
        <v>4085</v>
      </c>
      <c r="AO10" s="79" t="str">
        <f>REPLACE(INDEX(GroupVertices[Group],MATCH(Vertices[[#This Row],[Vertex]],GroupVertices[Vertex],0)),1,1,"")</f>
        <v>5</v>
      </c>
      <c r="AP10" s="48">
        <v>1</v>
      </c>
      <c r="AQ10" s="49">
        <v>0.8403361344537815</v>
      </c>
      <c r="AR10" s="48">
        <v>1</v>
      </c>
      <c r="AS10" s="49">
        <v>0.8403361344537815</v>
      </c>
      <c r="AT10" s="48">
        <v>0</v>
      </c>
      <c r="AU10" s="49">
        <v>0</v>
      </c>
      <c r="AV10" s="48">
        <v>118</v>
      </c>
      <c r="AW10" s="49">
        <v>99.15966386554622</v>
      </c>
      <c r="AX10" s="48">
        <v>119</v>
      </c>
      <c r="AY10" s="48"/>
      <c r="AZ10" s="48"/>
      <c r="BA10" s="48"/>
      <c r="BB10" s="48"/>
      <c r="BC10" s="48"/>
      <c r="BD10" s="48"/>
      <c r="BE10" s="119" t="s">
        <v>4874</v>
      </c>
      <c r="BF10" s="119" t="s">
        <v>4875</v>
      </c>
      <c r="BG10" s="119" t="s">
        <v>4852</v>
      </c>
      <c r="BH10" s="119" t="s">
        <v>4852</v>
      </c>
      <c r="BI10" s="2"/>
      <c r="BJ10" s="3"/>
      <c r="BK10" s="3"/>
      <c r="BL10" s="3"/>
      <c r="BM10" s="3"/>
    </row>
    <row r="11" spans="1:65" ht="15">
      <c r="A11" s="65" t="s">
        <v>230</v>
      </c>
      <c r="B11" s="66"/>
      <c r="C11" s="66" t="s">
        <v>65</v>
      </c>
      <c r="D11" s="67">
        <v>165.16636353213372</v>
      </c>
      <c r="E11" s="69"/>
      <c r="F11" s="98" t="s">
        <v>3461</v>
      </c>
      <c r="G11" s="66"/>
      <c r="H11" s="70" t="s">
        <v>899</v>
      </c>
      <c r="I11" s="71"/>
      <c r="J11" s="71"/>
      <c r="K11" s="70" t="s">
        <v>899</v>
      </c>
      <c r="L11" s="74">
        <v>38.77721073302255</v>
      </c>
      <c r="M11" s="75">
        <v>9850.39453125</v>
      </c>
      <c r="N11" s="75">
        <v>2833.53173828125</v>
      </c>
      <c r="O11" s="76"/>
      <c r="P11" s="77"/>
      <c r="Q11" s="77"/>
      <c r="R11" s="48">
        <v>1</v>
      </c>
      <c r="S11" s="81"/>
      <c r="T11" s="81"/>
      <c r="U11" s="49">
        <v>0</v>
      </c>
      <c r="V11" s="49">
        <v>0.038462</v>
      </c>
      <c r="W11" s="49">
        <v>0.078858</v>
      </c>
      <c r="X11" s="49">
        <v>0.58955</v>
      </c>
      <c r="Y11" s="49">
        <v>0</v>
      </c>
      <c r="Z11" s="49"/>
      <c r="AA11" s="72">
        <v>11</v>
      </c>
      <c r="AB11" s="72"/>
      <c r="AC11" s="73"/>
      <c r="AD11" s="79" t="s">
        <v>899</v>
      </c>
      <c r="AE11" s="79" t="s">
        <v>1514</v>
      </c>
      <c r="AF11" s="79" t="s">
        <v>2089</v>
      </c>
      <c r="AG11" s="79" t="s">
        <v>2537</v>
      </c>
      <c r="AH11" s="79" t="s">
        <v>2840</v>
      </c>
      <c r="AI11" s="79">
        <v>70064</v>
      </c>
      <c r="AJ11" s="79">
        <v>88</v>
      </c>
      <c r="AK11" s="79">
        <v>687</v>
      </c>
      <c r="AL11" s="79">
        <v>16</v>
      </c>
      <c r="AM11" s="79" t="s">
        <v>4077</v>
      </c>
      <c r="AN11" s="100" t="s">
        <v>4086</v>
      </c>
      <c r="AO11" s="79" t="str">
        <f>REPLACE(INDEX(GroupVertices[Group],MATCH(Vertices[[#This Row],[Vertex]],GroupVertices[Vertex],0)),1,1,"")</f>
        <v>5</v>
      </c>
      <c r="AP11" s="48"/>
      <c r="AQ11" s="49"/>
      <c r="AR11" s="48"/>
      <c r="AS11" s="49"/>
      <c r="AT11" s="48"/>
      <c r="AU11" s="49"/>
      <c r="AV11" s="48"/>
      <c r="AW11" s="49"/>
      <c r="AX11" s="48"/>
      <c r="AY11" s="48"/>
      <c r="AZ11" s="48"/>
      <c r="BA11" s="48"/>
      <c r="BB11" s="48"/>
      <c r="BC11" s="48"/>
      <c r="BD11" s="48"/>
      <c r="BE11" s="48"/>
      <c r="BF11" s="48"/>
      <c r="BG11" s="48"/>
      <c r="BH11" s="48"/>
      <c r="BI11" s="2"/>
      <c r="BJ11" s="3"/>
      <c r="BK11" s="3"/>
      <c r="BL11" s="3"/>
      <c r="BM11" s="3"/>
    </row>
    <row r="12" spans="1:65" ht="15">
      <c r="A12" s="65" t="s">
        <v>224</v>
      </c>
      <c r="B12" s="66"/>
      <c r="C12" s="66" t="s">
        <v>65</v>
      </c>
      <c r="D12" s="67">
        <v>162.1165965105176</v>
      </c>
      <c r="E12" s="69"/>
      <c r="F12" s="98" t="s">
        <v>3462</v>
      </c>
      <c r="G12" s="66"/>
      <c r="H12" s="70" t="s">
        <v>900</v>
      </c>
      <c r="I12" s="71"/>
      <c r="J12" s="71"/>
      <c r="K12" s="70" t="s">
        <v>900</v>
      </c>
      <c r="L12" s="74">
        <v>2.391088200662226</v>
      </c>
      <c r="M12" s="75">
        <v>9850.39453125</v>
      </c>
      <c r="N12" s="75">
        <v>6899.59912109375</v>
      </c>
      <c r="O12" s="76"/>
      <c r="P12" s="77"/>
      <c r="Q12" s="77"/>
      <c r="R12" s="48">
        <v>1</v>
      </c>
      <c r="S12" s="81"/>
      <c r="T12" s="81"/>
      <c r="U12" s="49">
        <v>0</v>
      </c>
      <c r="V12" s="49">
        <v>0.027778</v>
      </c>
      <c r="W12" s="49">
        <v>0.030499</v>
      </c>
      <c r="X12" s="49">
        <v>0.639492</v>
      </c>
      <c r="Y12" s="49">
        <v>0</v>
      </c>
      <c r="Z12" s="49"/>
      <c r="AA12" s="72">
        <v>12</v>
      </c>
      <c r="AB12" s="72"/>
      <c r="AC12" s="73"/>
      <c r="AD12" s="79" t="s">
        <v>900</v>
      </c>
      <c r="AE12" s="79" t="s">
        <v>1515</v>
      </c>
      <c r="AF12" s="79" t="s">
        <v>2090</v>
      </c>
      <c r="AG12" s="79" t="s">
        <v>2538</v>
      </c>
      <c r="AH12" s="79" t="s">
        <v>2841</v>
      </c>
      <c r="AI12" s="79">
        <v>2580</v>
      </c>
      <c r="AJ12" s="79">
        <v>69</v>
      </c>
      <c r="AK12" s="79">
        <v>254</v>
      </c>
      <c r="AL12" s="79">
        <v>5</v>
      </c>
      <c r="AM12" s="79" t="s">
        <v>4077</v>
      </c>
      <c r="AN12" s="100" t="s">
        <v>4087</v>
      </c>
      <c r="AO12" s="79" t="str">
        <f>REPLACE(INDEX(GroupVertices[Group],MATCH(Vertices[[#This Row],[Vertex]],GroupVertices[Vertex],0)),1,1,"")</f>
        <v>2</v>
      </c>
      <c r="AP12" s="48">
        <v>0</v>
      </c>
      <c r="AQ12" s="49">
        <v>0</v>
      </c>
      <c r="AR12" s="48">
        <v>1</v>
      </c>
      <c r="AS12" s="49">
        <v>9.090909090909092</v>
      </c>
      <c r="AT12" s="48">
        <v>0</v>
      </c>
      <c r="AU12" s="49">
        <v>0</v>
      </c>
      <c r="AV12" s="48">
        <v>10</v>
      </c>
      <c r="AW12" s="49">
        <v>90.9090909090909</v>
      </c>
      <c r="AX12" s="48">
        <v>11</v>
      </c>
      <c r="AY12" s="48"/>
      <c r="AZ12" s="48"/>
      <c r="BA12" s="48"/>
      <c r="BB12" s="48"/>
      <c r="BC12" s="48"/>
      <c r="BD12" s="48"/>
      <c r="BE12" s="119" t="s">
        <v>4847</v>
      </c>
      <c r="BF12" s="119" t="s">
        <v>4847</v>
      </c>
      <c r="BG12" s="119" t="s">
        <v>4853</v>
      </c>
      <c r="BH12" s="119" t="s">
        <v>4853</v>
      </c>
      <c r="BI12" s="2"/>
      <c r="BJ12" s="3"/>
      <c r="BK12" s="3"/>
      <c r="BL12" s="3"/>
      <c r="BM12" s="3"/>
    </row>
    <row r="13" spans="1:65" ht="15">
      <c r="A13" s="65" t="s">
        <v>225</v>
      </c>
      <c r="B13" s="66"/>
      <c r="C13" s="66" t="s">
        <v>65</v>
      </c>
      <c r="D13" s="67">
        <v>162.08984258252286</v>
      </c>
      <c r="E13" s="69"/>
      <c r="F13" s="98" t="s">
        <v>3463</v>
      </c>
      <c r="G13" s="66"/>
      <c r="H13" s="70" t="s">
        <v>901</v>
      </c>
      <c r="I13" s="71"/>
      <c r="J13" s="71"/>
      <c r="K13" s="70" t="s">
        <v>901</v>
      </c>
      <c r="L13" s="74">
        <v>2.0718927685722885</v>
      </c>
      <c r="M13" s="75">
        <v>9850.39453125</v>
      </c>
      <c r="N13" s="75">
        <v>1196.4119873046875</v>
      </c>
      <c r="O13" s="76"/>
      <c r="P13" s="77"/>
      <c r="Q13" s="77"/>
      <c r="R13" s="48">
        <v>1</v>
      </c>
      <c r="S13" s="81"/>
      <c r="T13" s="81"/>
      <c r="U13" s="49">
        <v>0</v>
      </c>
      <c r="V13" s="49">
        <v>1</v>
      </c>
      <c r="W13" s="49">
        <v>0</v>
      </c>
      <c r="X13" s="49">
        <v>0.999955</v>
      </c>
      <c r="Y13" s="49">
        <v>0</v>
      </c>
      <c r="Z13" s="49"/>
      <c r="AA13" s="72">
        <v>13</v>
      </c>
      <c r="AB13" s="72"/>
      <c r="AC13" s="73"/>
      <c r="AD13" s="79" t="s">
        <v>901</v>
      </c>
      <c r="AE13" s="79" t="s">
        <v>1516</v>
      </c>
      <c r="AF13" s="79" t="s">
        <v>2086</v>
      </c>
      <c r="AG13" s="79" t="s">
        <v>2534</v>
      </c>
      <c r="AH13" s="79" t="s">
        <v>2842</v>
      </c>
      <c r="AI13" s="79">
        <v>1988</v>
      </c>
      <c r="AJ13" s="79">
        <v>14</v>
      </c>
      <c r="AK13" s="79">
        <v>16</v>
      </c>
      <c r="AL13" s="79">
        <v>0</v>
      </c>
      <c r="AM13" s="79" t="s">
        <v>4077</v>
      </c>
      <c r="AN13" s="100" t="s">
        <v>4088</v>
      </c>
      <c r="AO13" s="79" t="str">
        <f>REPLACE(INDEX(GroupVertices[Group],MATCH(Vertices[[#This Row],[Vertex]],GroupVertices[Vertex],0)),1,1,"")</f>
        <v>4</v>
      </c>
      <c r="AP13" s="48">
        <v>0</v>
      </c>
      <c r="AQ13" s="49">
        <v>0</v>
      </c>
      <c r="AR13" s="48">
        <v>0</v>
      </c>
      <c r="AS13" s="49">
        <v>0</v>
      </c>
      <c r="AT13" s="48">
        <v>0</v>
      </c>
      <c r="AU13" s="49">
        <v>0</v>
      </c>
      <c r="AV13" s="48">
        <v>2</v>
      </c>
      <c r="AW13" s="49">
        <v>100</v>
      </c>
      <c r="AX13" s="48">
        <v>2</v>
      </c>
      <c r="AY13" s="48"/>
      <c r="AZ13" s="48"/>
      <c r="BA13" s="48"/>
      <c r="BB13" s="48"/>
      <c r="BC13" s="48"/>
      <c r="BD13" s="48"/>
      <c r="BE13" s="119" t="s">
        <v>256</v>
      </c>
      <c r="BF13" s="119" t="s">
        <v>256</v>
      </c>
      <c r="BG13" s="119" t="s">
        <v>4830</v>
      </c>
      <c r="BH13" s="119" t="s">
        <v>4830</v>
      </c>
      <c r="BI13" s="2"/>
      <c r="BJ13" s="3"/>
      <c r="BK13" s="3"/>
      <c r="BL13" s="3"/>
      <c r="BM13" s="3"/>
    </row>
    <row r="14" spans="1:65" ht="15">
      <c r="A14" s="82" t="s">
        <v>231</v>
      </c>
      <c r="B14" s="83"/>
      <c r="C14" s="83" t="s">
        <v>65</v>
      </c>
      <c r="D14" s="84">
        <v>162.04935015096325</v>
      </c>
      <c r="E14" s="85"/>
      <c r="F14" s="99" t="s">
        <v>3464</v>
      </c>
      <c r="G14" s="83"/>
      <c r="H14" s="86" t="s">
        <v>902</v>
      </c>
      <c r="I14" s="87"/>
      <c r="J14" s="87"/>
      <c r="K14" s="86" t="s">
        <v>902</v>
      </c>
      <c r="L14" s="88">
        <v>1.5887861686523839</v>
      </c>
      <c r="M14" s="89">
        <v>9850.39453125</v>
      </c>
      <c r="N14" s="89">
        <v>1496.959716796875</v>
      </c>
      <c r="O14" s="90"/>
      <c r="P14" s="91"/>
      <c r="Q14" s="91"/>
      <c r="R14" s="48">
        <v>1</v>
      </c>
      <c r="S14" s="92"/>
      <c r="T14" s="92"/>
      <c r="U14" s="49">
        <v>0</v>
      </c>
      <c r="V14" s="49">
        <v>1</v>
      </c>
      <c r="W14" s="49">
        <v>0</v>
      </c>
      <c r="X14" s="49">
        <v>0.999955</v>
      </c>
      <c r="Y14" s="49">
        <v>0</v>
      </c>
      <c r="Z14" s="93"/>
      <c r="AA14" s="94">
        <v>14</v>
      </c>
      <c r="AB14" s="94"/>
      <c r="AC14" s="95"/>
      <c r="AD14" s="79" t="s">
        <v>902</v>
      </c>
      <c r="AE14" s="79" t="s">
        <v>1517</v>
      </c>
      <c r="AF14" s="79" t="s">
        <v>2091</v>
      </c>
      <c r="AG14" s="79" t="s">
        <v>2539</v>
      </c>
      <c r="AH14" s="79" t="s">
        <v>2843</v>
      </c>
      <c r="AI14" s="79">
        <v>1092</v>
      </c>
      <c r="AJ14" s="79">
        <v>15</v>
      </c>
      <c r="AK14" s="79">
        <v>145</v>
      </c>
      <c r="AL14" s="79">
        <v>4</v>
      </c>
      <c r="AM14" s="79" t="s">
        <v>4077</v>
      </c>
      <c r="AN14" s="100" t="s">
        <v>4089</v>
      </c>
      <c r="AO14" s="79" t="str">
        <f>REPLACE(INDEX(GroupVertices[Group],MATCH(Vertices[[#This Row],[Vertex]],GroupVertices[Vertex],0)),1,1,"")</f>
        <v>4</v>
      </c>
      <c r="AP14" s="48"/>
      <c r="AQ14" s="49"/>
      <c r="AR14" s="48"/>
      <c r="AS14" s="49"/>
      <c r="AT14" s="48"/>
      <c r="AU14" s="49"/>
      <c r="AV14" s="48"/>
      <c r="AW14" s="49"/>
      <c r="AX14" s="48"/>
      <c r="AY14" s="48"/>
      <c r="AZ14" s="48"/>
      <c r="BA14" s="48"/>
      <c r="BB14" s="48"/>
      <c r="BC14" s="48"/>
      <c r="BD14" s="48"/>
      <c r="BE14" s="48"/>
      <c r="BF14" s="48"/>
      <c r="BG14" s="48"/>
      <c r="BH14" s="48"/>
      <c r="BI14" s="2"/>
      <c r="BJ14" s="3"/>
      <c r="BK14" s="3"/>
      <c r="BL14" s="3"/>
      <c r="BM14" s="3"/>
    </row>
    <row r="15" spans="1:65" ht="15">
      <c r="A15" s="65" t="s">
        <v>268</v>
      </c>
      <c r="B15" s="66"/>
      <c r="C15" s="66" t="s">
        <v>65</v>
      </c>
      <c r="D15" s="67">
        <v>162.00054230935123</v>
      </c>
      <c r="E15" s="69"/>
      <c r="F15" s="98" t="s">
        <v>3465</v>
      </c>
      <c r="G15" s="66" t="s">
        <v>52</v>
      </c>
      <c r="H15" s="70" t="s">
        <v>903</v>
      </c>
      <c r="I15" s="71"/>
      <c r="J15" s="71"/>
      <c r="K15" s="70" t="s">
        <v>903</v>
      </c>
      <c r="L15" s="74">
        <v>1.0064701776774987</v>
      </c>
      <c r="M15" s="75">
        <v>7474.22998046875</v>
      </c>
      <c r="N15" s="75">
        <v>9633.8232421875</v>
      </c>
      <c r="O15" s="76"/>
      <c r="P15" s="77"/>
      <c r="Q15" s="77"/>
      <c r="R15" s="48">
        <v>0</v>
      </c>
      <c r="S15" s="81"/>
      <c r="T15" s="81"/>
      <c r="U15" s="49">
        <v>0</v>
      </c>
      <c r="V15" s="49">
        <v>0</v>
      </c>
      <c r="W15" s="49">
        <v>0</v>
      </c>
      <c r="X15" s="49">
        <v>0</v>
      </c>
      <c r="Y15" s="49">
        <v>0</v>
      </c>
      <c r="Z15" s="49"/>
      <c r="AA15" s="72">
        <v>15</v>
      </c>
      <c r="AB15" s="72"/>
      <c r="AC15" s="73"/>
      <c r="AD15" s="79" t="s">
        <v>903</v>
      </c>
      <c r="AE15" s="79" t="s">
        <v>1518</v>
      </c>
      <c r="AF15" s="79" t="s">
        <v>2092</v>
      </c>
      <c r="AG15" s="79" t="s">
        <v>2540</v>
      </c>
      <c r="AH15" s="79" t="s">
        <v>2844</v>
      </c>
      <c r="AI15" s="79">
        <v>12</v>
      </c>
      <c r="AJ15" s="79">
        <v>0</v>
      </c>
      <c r="AK15" s="79">
        <v>1</v>
      </c>
      <c r="AL15" s="79">
        <v>0</v>
      </c>
      <c r="AM15" s="79" t="s">
        <v>4077</v>
      </c>
      <c r="AN15" s="100" t="s">
        <v>4090</v>
      </c>
      <c r="AO15" s="79" t="str">
        <f>REPLACE(INDEX(GroupVertices[Group],MATCH(Vertices[[#This Row],[Vertex]],GroupVertices[Vertex],0)),1,1,"")</f>
        <v>1</v>
      </c>
      <c r="AP15" s="48"/>
      <c r="AQ15" s="49"/>
      <c r="AR15" s="48"/>
      <c r="AS15" s="49"/>
      <c r="AT15" s="48"/>
      <c r="AU15" s="49"/>
      <c r="AV15" s="48"/>
      <c r="AW15" s="49"/>
      <c r="AX15" s="48"/>
      <c r="AY15" s="48"/>
      <c r="AZ15" s="48"/>
      <c r="BA15" s="48"/>
      <c r="BB15" s="48"/>
      <c r="BC15" s="48"/>
      <c r="BD15" s="48"/>
      <c r="BE15" s="48"/>
      <c r="BF15" s="48"/>
      <c r="BG15" s="48"/>
      <c r="BH15" s="48"/>
      <c r="BI15" s="2"/>
      <c r="BJ15" s="3"/>
      <c r="BK15" s="3"/>
      <c r="BL15" s="3"/>
      <c r="BM15" s="3"/>
    </row>
    <row r="16" spans="1:65" ht="15">
      <c r="A16" s="65" t="s">
        <v>269</v>
      </c>
      <c r="B16" s="66"/>
      <c r="C16" s="66" t="s">
        <v>65</v>
      </c>
      <c r="D16" s="67">
        <v>162.10760321377612</v>
      </c>
      <c r="E16" s="69"/>
      <c r="F16" s="98" t="s">
        <v>3466</v>
      </c>
      <c r="G16" s="66" t="s">
        <v>52</v>
      </c>
      <c r="H16" s="70" t="s">
        <v>904</v>
      </c>
      <c r="I16" s="71"/>
      <c r="J16" s="71"/>
      <c r="K16" s="70" t="s">
        <v>904</v>
      </c>
      <c r="L16" s="74">
        <v>2.283791087510372</v>
      </c>
      <c r="M16" s="75">
        <v>2333.70654296875</v>
      </c>
      <c r="N16" s="75">
        <v>5661.54638671875</v>
      </c>
      <c r="O16" s="76"/>
      <c r="P16" s="77"/>
      <c r="Q16" s="77"/>
      <c r="R16" s="48">
        <v>0</v>
      </c>
      <c r="S16" s="81"/>
      <c r="T16" s="81"/>
      <c r="U16" s="49">
        <v>0</v>
      </c>
      <c r="V16" s="49">
        <v>0</v>
      </c>
      <c r="W16" s="49">
        <v>0</v>
      </c>
      <c r="X16" s="49">
        <v>0</v>
      </c>
      <c r="Y16" s="49">
        <v>0</v>
      </c>
      <c r="Z16" s="49"/>
      <c r="AA16" s="72">
        <v>16</v>
      </c>
      <c r="AB16" s="72"/>
      <c r="AC16" s="73"/>
      <c r="AD16" s="79" t="s">
        <v>904</v>
      </c>
      <c r="AE16" s="79"/>
      <c r="AF16" s="79"/>
      <c r="AG16" s="79" t="s">
        <v>2541</v>
      </c>
      <c r="AH16" s="79" t="s">
        <v>2845</v>
      </c>
      <c r="AI16" s="79">
        <v>2381</v>
      </c>
      <c r="AJ16" s="79">
        <v>0</v>
      </c>
      <c r="AK16" s="79">
        <v>546</v>
      </c>
      <c r="AL16" s="79">
        <v>1</v>
      </c>
      <c r="AM16" s="79" t="s">
        <v>4077</v>
      </c>
      <c r="AN16" s="100" t="s">
        <v>4091</v>
      </c>
      <c r="AO16" s="79" t="str">
        <f>REPLACE(INDEX(GroupVertices[Group],MATCH(Vertices[[#This Row],[Vertex]],GroupVertices[Vertex],0)),1,1,"")</f>
        <v>1</v>
      </c>
      <c r="AP16" s="48"/>
      <c r="AQ16" s="49"/>
      <c r="AR16" s="48"/>
      <c r="AS16" s="49"/>
      <c r="AT16" s="48"/>
      <c r="AU16" s="49"/>
      <c r="AV16" s="48"/>
      <c r="AW16" s="49"/>
      <c r="AX16" s="48"/>
      <c r="AY16" s="48"/>
      <c r="AZ16" s="48"/>
      <c r="BA16" s="48"/>
      <c r="BB16" s="48"/>
      <c r="BC16" s="48"/>
      <c r="BD16" s="48"/>
      <c r="BE16" s="48"/>
      <c r="BF16" s="48"/>
      <c r="BG16" s="48"/>
      <c r="BH16" s="48"/>
      <c r="BI16" s="2"/>
      <c r="BJ16" s="3"/>
      <c r="BK16" s="3"/>
      <c r="BL16" s="3"/>
      <c r="BM16" s="3"/>
    </row>
    <row r="17" spans="1:65" ht="15">
      <c r="A17" s="65" t="s">
        <v>270</v>
      </c>
      <c r="B17" s="66"/>
      <c r="C17" s="66" t="s">
        <v>65</v>
      </c>
      <c r="D17" s="67">
        <v>162.00420289747214</v>
      </c>
      <c r="E17" s="69"/>
      <c r="F17" s="98" t="s">
        <v>3467</v>
      </c>
      <c r="G17" s="66" t="s">
        <v>52</v>
      </c>
      <c r="H17" s="70" t="s">
        <v>905</v>
      </c>
      <c r="I17" s="71"/>
      <c r="J17" s="71"/>
      <c r="K17" s="70" t="s">
        <v>905</v>
      </c>
      <c r="L17" s="74">
        <v>1.050143877000615</v>
      </c>
      <c r="M17" s="75">
        <v>3361.811279296875</v>
      </c>
      <c r="N17" s="75">
        <v>8309.732421875</v>
      </c>
      <c r="O17" s="76"/>
      <c r="P17" s="77"/>
      <c r="Q17" s="77"/>
      <c r="R17" s="48">
        <v>0</v>
      </c>
      <c r="S17" s="81"/>
      <c r="T17" s="81"/>
      <c r="U17" s="49">
        <v>0</v>
      </c>
      <c r="V17" s="49">
        <v>0</v>
      </c>
      <c r="W17" s="49">
        <v>0</v>
      </c>
      <c r="X17" s="49">
        <v>0</v>
      </c>
      <c r="Y17" s="49">
        <v>0</v>
      </c>
      <c r="Z17" s="49"/>
      <c r="AA17" s="72">
        <v>17</v>
      </c>
      <c r="AB17" s="72"/>
      <c r="AC17" s="73"/>
      <c r="AD17" s="79" t="s">
        <v>905</v>
      </c>
      <c r="AE17" s="79" t="s">
        <v>1519</v>
      </c>
      <c r="AF17" s="79" t="s">
        <v>2093</v>
      </c>
      <c r="AG17" s="79" t="s">
        <v>2542</v>
      </c>
      <c r="AH17" s="79" t="s">
        <v>2846</v>
      </c>
      <c r="AI17" s="79">
        <v>93</v>
      </c>
      <c r="AJ17" s="79">
        <v>1</v>
      </c>
      <c r="AK17" s="79">
        <v>4</v>
      </c>
      <c r="AL17" s="79">
        <v>0</v>
      </c>
      <c r="AM17" s="79" t="s">
        <v>4077</v>
      </c>
      <c r="AN17" s="100" t="s">
        <v>4092</v>
      </c>
      <c r="AO17" s="79" t="str">
        <f>REPLACE(INDEX(GroupVertices[Group],MATCH(Vertices[[#This Row],[Vertex]],GroupVertices[Vertex],0)),1,1,"")</f>
        <v>1</v>
      </c>
      <c r="AP17" s="48"/>
      <c r="AQ17" s="49"/>
      <c r="AR17" s="48"/>
      <c r="AS17" s="49"/>
      <c r="AT17" s="48"/>
      <c r="AU17" s="49"/>
      <c r="AV17" s="48"/>
      <c r="AW17" s="49"/>
      <c r="AX17" s="48"/>
      <c r="AY17" s="48"/>
      <c r="AZ17" s="48"/>
      <c r="BA17" s="48"/>
      <c r="BB17" s="48"/>
      <c r="BC17" s="48"/>
      <c r="BD17" s="48"/>
      <c r="BE17" s="48"/>
      <c r="BF17" s="48"/>
      <c r="BG17" s="48"/>
      <c r="BH17" s="48"/>
      <c r="BI17" s="2"/>
      <c r="BJ17" s="3"/>
      <c r="BK17" s="3"/>
      <c r="BL17" s="3"/>
      <c r="BM17" s="3"/>
    </row>
    <row r="18" spans="1:65" ht="15">
      <c r="A18" s="65" t="s">
        <v>271</v>
      </c>
      <c r="B18" s="66"/>
      <c r="C18" s="66" t="s">
        <v>65</v>
      </c>
      <c r="D18" s="67">
        <v>162.0085413722821</v>
      </c>
      <c r="E18" s="69"/>
      <c r="F18" s="98" t="s">
        <v>3468</v>
      </c>
      <c r="G18" s="66" t="s">
        <v>52</v>
      </c>
      <c r="H18" s="70" t="s">
        <v>906</v>
      </c>
      <c r="I18" s="71"/>
      <c r="J18" s="71"/>
      <c r="K18" s="70" t="s">
        <v>906</v>
      </c>
      <c r="L18" s="74">
        <v>1.1019052984206048</v>
      </c>
      <c r="M18" s="75">
        <v>2676.408203125</v>
      </c>
      <c r="N18" s="75">
        <v>7427.0029296875</v>
      </c>
      <c r="O18" s="76"/>
      <c r="P18" s="77"/>
      <c r="Q18" s="77"/>
      <c r="R18" s="48">
        <v>0</v>
      </c>
      <c r="S18" s="81"/>
      <c r="T18" s="81"/>
      <c r="U18" s="49">
        <v>0</v>
      </c>
      <c r="V18" s="49">
        <v>0</v>
      </c>
      <c r="W18" s="49">
        <v>0</v>
      </c>
      <c r="X18" s="49">
        <v>0</v>
      </c>
      <c r="Y18" s="49">
        <v>0</v>
      </c>
      <c r="Z18" s="49"/>
      <c r="AA18" s="72">
        <v>18</v>
      </c>
      <c r="AB18" s="72"/>
      <c r="AC18" s="73"/>
      <c r="AD18" s="79" t="s">
        <v>906</v>
      </c>
      <c r="AE18" s="79" t="s">
        <v>1520</v>
      </c>
      <c r="AF18" s="79" t="s">
        <v>2086</v>
      </c>
      <c r="AG18" s="79" t="s">
        <v>2534</v>
      </c>
      <c r="AH18" s="79" t="s">
        <v>2847</v>
      </c>
      <c r="AI18" s="79">
        <v>189</v>
      </c>
      <c r="AJ18" s="79">
        <v>3</v>
      </c>
      <c r="AK18" s="79">
        <v>13</v>
      </c>
      <c r="AL18" s="79">
        <v>1</v>
      </c>
      <c r="AM18" s="79" t="s">
        <v>4077</v>
      </c>
      <c r="AN18" s="100" t="s">
        <v>4093</v>
      </c>
      <c r="AO18" s="79" t="str">
        <f>REPLACE(INDEX(GroupVertices[Group],MATCH(Vertices[[#This Row],[Vertex]],GroupVertices[Vertex],0)),1,1,"")</f>
        <v>1</v>
      </c>
      <c r="AP18" s="48"/>
      <c r="AQ18" s="49"/>
      <c r="AR18" s="48"/>
      <c r="AS18" s="49"/>
      <c r="AT18" s="48"/>
      <c r="AU18" s="49"/>
      <c r="AV18" s="48"/>
      <c r="AW18" s="49"/>
      <c r="AX18" s="48"/>
      <c r="AY18" s="48"/>
      <c r="AZ18" s="48"/>
      <c r="BA18" s="48"/>
      <c r="BB18" s="48"/>
      <c r="BC18" s="48"/>
      <c r="BD18" s="48"/>
      <c r="BE18" s="48"/>
      <c r="BF18" s="48"/>
      <c r="BG18" s="48"/>
      <c r="BH18" s="48"/>
      <c r="BI18" s="2"/>
      <c r="BJ18" s="3"/>
      <c r="BK18" s="3"/>
      <c r="BL18" s="3"/>
      <c r="BM18" s="3"/>
    </row>
    <row r="19" spans="1:65" ht="15">
      <c r="A19" s="65" t="s">
        <v>272</v>
      </c>
      <c r="B19" s="66"/>
      <c r="C19" s="66" t="s">
        <v>65</v>
      </c>
      <c r="D19" s="67">
        <v>162.0012201960403</v>
      </c>
      <c r="E19" s="69"/>
      <c r="F19" s="98" t="s">
        <v>3469</v>
      </c>
      <c r="G19" s="66" t="s">
        <v>52</v>
      </c>
      <c r="H19" s="70" t="s">
        <v>907</v>
      </c>
      <c r="I19" s="71"/>
      <c r="J19" s="71"/>
      <c r="K19" s="96" t="s">
        <v>907</v>
      </c>
      <c r="L19" s="74">
        <v>1.014557899774372</v>
      </c>
      <c r="M19" s="75">
        <v>6103.42333984375</v>
      </c>
      <c r="N19" s="75">
        <v>9192.4599609375</v>
      </c>
      <c r="O19" s="76"/>
      <c r="P19" s="77"/>
      <c r="Q19" s="77"/>
      <c r="R19" s="48">
        <v>0</v>
      </c>
      <c r="S19" s="81"/>
      <c r="T19" s="81"/>
      <c r="U19" s="49">
        <v>0</v>
      </c>
      <c r="V19" s="49">
        <v>0</v>
      </c>
      <c r="W19" s="49">
        <v>0</v>
      </c>
      <c r="X19" s="49">
        <v>0</v>
      </c>
      <c r="Y19" s="49">
        <v>0</v>
      </c>
      <c r="Z19" s="49"/>
      <c r="AA19" s="72">
        <v>19</v>
      </c>
      <c r="AB19" s="72"/>
      <c r="AC19" s="73"/>
      <c r="AD19" s="97" t="s">
        <v>907</v>
      </c>
      <c r="AE19" s="79" t="s">
        <v>1521</v>
      </c>
      <c r="AF19" s="79" t="s">
        <v>2094</v>
      </c>
      <c r="AG19" s="79" t="s">
        <v>2094</v>
      </c>
      <c r="AH19" s="79" t="s">
        <v>2848</v>
      </c>
      <c r="AI19" s="79">
        <v>27</v>
      </c>
      <c r="AJ19" s="79">
        <v>0</v>
      </c>
      <c r="AK19" s="79">
        <v>0</v>
      </c>
      <c r="AL19" s="79">
        <v>0</v>
      </c>
      <c r="AM19" s="79" t="s">
        <v>4077</v>
      </c>
      <c r="AN19" s="100" t="s">
        <v>4094</v>
      </c>
      <c r="AO19" s="79" t="str">
        <f>REPLACE(INDEX(GroupVertices[Group],MATCH(Vertices[[#This Row],[Vertex]],GroupVertices[Vertex],0)),1,1,"")</f>
        <v>1</v>
      </c>
      <c r="AP19" s="48"/>
      <c r="AQ19" s="49"/>
      <c r="AR19" s="48"/>
      <c r="AS19" s="49"/>
      <c r="AT19" s="48"/>
      <c r="AU19" s="49"/>
      <c r="AV19" s="48"/>
      <c r="AW19" s="49"/>
      <c r="AX19" s="48"/>
      <c r="AY19" s="48"/>
      <c r="AZ19" s="48"/>
      <c r="BA19" s="48"/>
      <c r="BB19" s="48"/>
      <c r="BC19" s="48"/>
      <c r="BD19" s="48"/>
      <c r="BE19" s="48"/>
      <c r="BF19" s="48"/>
      <c r="BG19" s="48"/>
      <c r="BH19" s="48"/>
      <c r="BI19" s="2"/>
      <c r="BJ19" s="3"/>
      <c r="BK19" s="3"/>
      <c r="BL19" s="3"/>
      <c r="BM19" s="3"/>
    </row>
    <row r="20" spans="1:65" ht="15">
      <c r="A20" s="65" t="s">
        <v>273</v>
      </c>
      <c r="B20" s="66"/>
      <c r="C20" s="66" t="s">
        <v>65</v>
      </c>
      <c r="D20" s="67">
        <v>162.0001355773378</v>
      </c>
      <c r="E20" s="69"/>
      <c r="F20" s="98" t="s">
        <v>3470</v>
      </c>
      <c r="G20" s="66" t="s">
        <v>52</v>
      </c>
      <c r="H20" s="70" t="s">
        <v>908</v>
      </c>
      <c r="I20" s="71"/>
      <c r="J20" s="71"/>
      <c r="K20" s="70" t="s">
        <v>908</v>
      </c>
      <c r="L20" s="74">
        <v>1.0016175444193747</v>
      </c>
      <c r="M20" s="75">
        <v>962.9003295898438</v>
      </c>
      <c r="N20" s="75">
        <v>9633.8232421875</v>
      </c>
      <c r="O20" s="76"/>
      <c r="P20" s="77"/>
      <c r="Q20" s="77"/>
      <c r="R20" s="48">
        <v>0</v>
      </c>
      <c r="S20" s="81"/>
      <c r="T20" s="81"/>
      <c r="U20" s="49">
        <v>0</v>
      </c>
      <c r="V20" s="49">
        <v>0</v>
      </c>
      <c r="W20" s="49">
        <v>0</v>
      </c>
      <c r="X20" s="49">
        <v>0</v>
      </c>
      <c r="Y20" s="49">
        <v>0</v>
      </c>
      <c r="Z20" s="49"/>
      <c r="AA20" s="72">
        <v>20</v>
      </c>
      <c r="AB20" s="72"/>
      <c r="AC20" s="73"/>
      <c r="AD20" s="79" t="s">
        <v>908</v>
      </c>
      <c r="AE20" s="79"/>
      <c r="AF20" s="79"/>
      <c r="AG20" s="79" t="s">
        <v>2543</v>
      </c>
      <c r="AH20" s="79" t="s">
        <v>2849</v>
      </c>
      <c r="AI20" s="79">
        <v>3</v>
      </c>
      <c r="AJ20" s="79">
        <v>0</v>
      </c>
      <c r="AK20" s="79">
        <v>2</v>
      </c>
      <c r="AL20" s="79">
        <v>0</v>
      </c>
      <c r="AM20" s="79" t="s">
        <v>4077</v>
      </c>
      <c r="AN20" s="100" t="s">
        <v>4095</v>
      </c>
      <c r="AO20" s="79" t="str">
        <f>REPLACE(INDEX(GroupVertices[Group],MATCH(Vertices[[#This Row],[Vertex]],GroupVertices[Vertex],0)),1,1,"")</f>
        <v>1</v>
      </c>
      <c r="AP20" s="48"/>
      <c r="AQ20" s="49"/>
      <c r="AR20" s="48"/>
      <c r="AS20" s="49"/>
      <c r="AT20" s="48"/>
      <c r="AU20" s="49"/>
      <c r="AV20" s="48"/>
      <c r="AW20" s="49"/>
      <c r="AX20" s="48"/>
      <c r="AY20" s="48"/>
      <c r="AZ20" s="48"/>
      <c r="BA20" s="48"/>
      <c r="BB20" s="48"/>
      <c r="BC20" s="48"/>
      <c r="BD20" s="48"/>
      <c r="BE20" s="48"/>
      <c r="BF20" s="48"/>
      <c r="BG20" s="48"/>
      <c r="BH20" s="48"/>
      <c r="BI20" s="2"/>
      <c r="BJ20" s="3"/>
      <c r="BK20" s="3"/>
      <c r="BL20" s="3"/>
      <c r="BM20" s="3"/>
    </row>
    <row r="21" spans="1:65" ht="15">
      <c r="A21" s="65" t="s">
        <v>274</v>
      </c>
      <c r="B21" s="66"/>
      <c r="C21" s="66" t="s">
        <v>65</v>
      </c>
      <c r="D21" s="67">
        <v>162.00375097301279</v>
      </c>
      <c r="E21" s="69"/>
      <c r="F21" s="98" t="s">
        <v>3471</v>
      </c>
      <c r="G21" s="66" t="s">
        <v>52</v>
      </c>
      <c r="H21" s="70" t="s">
        <v>905</v>
      </c>
      <c r="I21" s="71"/>
      <c r="J21" s="71"/>
      <c r="K21" s="70" t="s">
        <v>905</v>
      </c>
      <c r="L21" s="74">
        <v>1.0447520622693662</v>
      </c>
      <c r="M21" s="75">
        <v>962.9003295898438</v>
      </c>
      <c r="N21" s="75">
        <v>8309.732421875</v>
      </c>
      <c r="O21" s="76"/>
      <c r="P21" s="77"/>
      <c r="Q21" s="77"/>
      <c r="R21" s="48">
        <v>0</v>
      </c>
      <c r="S21" s="81"/>
      <c r="T21" s="81"/>
      <c r="U21" s="49">
        <v>0</v>
      </c>
      <c r="V21" s="49">
        <v>0</v>
      </c>
      <c r="W21" s="49">
        <v>0</v>
      </c>
      <c r="X21" s="49">
        <v>0</v>
      </c>
      <c r="Y21" s="49">
        <v>0</v>
      </c>
      <c r="Z21" s="49"/>
      <c r="AA21" s="72">
        <v>21</v>
      </c>
      <c r="AB21" s="72"/>
      <c r="AC21" s="73"/>
      <c r="AD21" s="79" t="s">
        <v>905</v>
      </c>
      <c r="AE21" s="79" t="s">
        <v>1519</v>
      </c>
      <c r="AF21" s="79" t="s">
        <v>2095</v>
      </c>
      <c r="AG21" s="79" t="s">
        <v>2542</v>
      </c>
      <c r="AH21" s="79" t="s">
        <v>2850</v>
      </c>
      <c r="AI21" s="79">
        <v>83</v>
      </c>
      <c r="AJ21" s="79">
        <v>0</v>
      </c>
      <c r="AK21" s="79">
        <v>5</v>
      </c>
      <c r="AL21" s="79">
        <v>1</v>
      </c>
      <c r="AM21" s="79" t="s">
        <v>4077</v>
      </c>
      <c r="AN21" s="100" t="s">
        <v>4096</v>
      </c>
      <c r="AO21" s="79" t="str">
        <f>REPLACE(INDEX(GroupVertices[Group],MATCH(Vertices[[#This Row],[Vertex]],GroupVertices[Vertex],0)),1,1,"")</f>
        <v>1</v>
      </c>
      <c r="AP21" s="48"/>
      <c r="AQ21" s="49"/>
      <c r="AR21" s="48"/>
      <c r="AS21" s="49"/>
      <c r="AT21" s="48"/>
      <c r="AU21" s="49"/>
      <c r="AV21" s="48"/>
      <c r="AW21" s="49"/>
      <c r="AX21" s="48"/>
      <c r="AY21" s="48"/>
      <c r="AZ21" s="48"/>
      <c r="BA21" s="48"/>
      <c r="BB21" s="48"/>
      <c r="BC21" s="48"/>
      <c r="BD21" s="48"/>
      <c r="BE21" s="48"/>
      <c r="BF21" s="48"/>
      <c r="BG21" s="48"/>
      <c r="BH21" s="48"/>
      <c r="BI21" s="2"/>
      <c r="BJ21" s="3"/>
      <c r="BK21" s="3"/>
      <c r="BL21" s="3"/>
      <c r="BM21" s="3"/>
    </row>
    <row r="22" spans="1:65" ht="15">
      <c r="A22" s="65" t="s">
        <v>275</v>
      </c>
      <c r="B22" s="66"/>
      <c r="C22" s="66" t="s">
        <v>65</v>
      </c>
      <c r="D22" s="67">
        <v>162.07054540810773</v>
      </c>
      <c r="E22" s="69"/>
      <c r="F22" s="98" t="s">
        <v>3472</v>
      </c>
      <c r="G22" s="66" t="s">
        <v>52</v>
      </c>
      <c r="H22" s="70" t="s">
        <v>909</v>
      </c>
      <c r="I22" s="71"/>
      <c r="J22" s="71"/>
      <c r="K22" s="70" t="s">
        <v>909</v>
      </c>
      <c r="L22" s="74">
        <v>1.841662279547959</v>
      </c>
      <c r="M22" s="75">
        <v>8845.0361328125</v>
      </c>
      <c r="N22" s="75">
        <v>6102.91064453125</v>
      </c>
      <c r="O22" s="76"/>
      <c r="P22" s="77"/>
      <c r="Q22" s="77"/>
      <c r="R22" s="48">
        <v>0</v>
      </c>
      <c r="S22" s="81"/>
      <c r="T22" s="81"/>
      <c r="U22" s="49">
        <v>0</v>
      </c>
      <c r="V22" s="49">
        <v>0</v>
      </c>
      <c r="W22" s="49">
        <v>0</v>
      </c>
      <c r="X22" s="49">
        <v>0</v>
      </c>
      <c r="Y22" s="49">
        <v>0</v>
      </c>
      <c r="Z22" s="49"/>
      <c r="AA22" s="72">
        <v>22</v>
      </c>
      <c r="AB22" s="72"/>
      <c r="AC22" s="73"/>
      <c r="AD22" s="79" t="s">
        <v>909</v>
      </c>
      <c r="AE22" s="79" t="s">
        <v>1522</v>
      </c>
      <c r="AF22" s="79" t="s">
        <v>2096</v>
      </c>
      <c r="AG22" s="79" t="s">
        <v>2544</v>
      </c>
      <c r="AH22" s="79" t="s">
        <v>2851</v>
      </c>
      <c r="AI22" s="79">
        <v>1561</v>
      </c>
      <c r="AJ22" s="79">
        <v>5</v>
      </c>
      <c r="AK22" s="79">
        <v>6</v>
      </c>
      <c r="AL22" s="79">
        <v>2</v>
      </c>
      <c r="AM22" s="79" t="s">
        <v>4077</v>
      </c>
      <c r="AN22" s="100" t="s">
        <v>4097</v>
      </c>
      <c r="AO22" s="79" t="str">
        <f>REPLACE(INDEX(GroupVertices[Group],MATCH(Vertices[[#This Row],[Vertex]],GroupVertices[Vertex],0)),1,1,"")</f>
        <v>1</v>
      </c>
      <c r="AP22" s="48"/>
      <c r="AQ22" s="49"/>
      <c r="AR22" s="48"/>
      <c r="AS22" s="49"/>
      <c r="AT22" s="48"/>
      <c r="AU22" s="49"/>
      <c r="AV22" s="48"/>
      <c r="AW22" s="49"/>
      <c r="AX22" s="48"/>
      <c r="AY22" s="48"/>
      <c r="AZ22" s="48"/>
      <c r="BA22" s="48"/>
      <c r="BB22" s="48"/>
      <c r="BC22" s="48"/>
      <c r="BD22" s="48"/>
      <c r="BE22" s="48"/>
      <c r="BF22" s="48"/>
      <c r="BG22" s="48"/>
      <c r="BH22" s="48"/>
      <c r="BI22" s="2"/>
      <c r="BJ22" s="3"/>
      <c r="BK22" s="3"/>
      <c r="BL22" s="3"/>
      <c r="BM22" s="3"/>
    </row>
    <row r="23" spans="1:65" ht="15">
      <c r="A23" s="65" t="s">
        <v>276</v>
      </c>
      <c r="B23" s="66"/>
      <c r="C23" s="66" t="s">
        <v>65</v>
      </c>
      <c r="D23" s="67">
        <v>162.0158625485239</v>
      </c>
      <c r="E23" s="69"/>
      <c r="F23" s="98" t="s">
        <v>3473</v>
      </c>
      <c r="G23" s="66" t="s">
        <v>52</v>
      </c>
      <c r="H23" s="70" t="s">
        <v>910</v>
      </c>
      <c r="I23" s="71"/>
      <c r="J23" s="71"/>
      <c r="K23" s="70" t="s">
        <v>910</v>
      </c>
      <c r="L23" s="74">
        <v>1.1892526970668378</v>
      </c>
      <c r="M23" s="75">
        <v>3704.5126953125</v>
      </c>
      <c r="N23" s="75">
        <v>6985.638671875</v>
      </c>
      <c r="O23" s="76"/>
      <c r="P23" s="77"/>
      <c r="Q23" s="77"/>
      <c r="R23" s="48">
        <v>0</v>
      </c>
      <c r="S23" s="81"/>
      <c r="T23" s="81"/>
      <c r="U23" s="49">
        <v>0</v>
      </c>
      <c r="V23" s="49">
        <v>0</v>
      </c>
      <c r="W23" s="49">
        <v>0</v>
      </c>
      <c r="X23" s="49">
        <v>0</v>
      </c>
      <c r="Y23" s="49">
        <v>0</v>
      </c>
      <c r="Z23" s="49"/>
      <c r="AA23" s="72">
        <v>23</v>
      </c>
      <c r="AB23" s="72"/>
      <c r="AC23" s="73"/>
      <c r="AD23" s="79" t="s">
        <v>910</v>
      </c>
      <c r="AE23" s="79" t="s">
        <v>1523</v>
      </c>
      <c r="AF23" s="79"/>
      <c r="AG23" s="79" t="s">
        <v>2545</v>
      </c>
      <c r="AH23" s="79" t="s">
        <v>2852</v>
      </c>
      <c r="AI23" s="79">
        <v>351</v>
      </c>
      <c r="AJ23" s="79">
        <v>3</v>
      </c>
      <c r="AK23" s="79">
        <v>95</v>
      </c>
      <c r="AL23" s="79">
        <v>3</v>
      </c>
      <c r="AM23" s="79" t="s">
        <v>4077</v>
      </c>
      <c r="AN23" s="100" t="s">
        <v>4098</v>
      </c>
      <c r="AO23" s="79" t="str">
        <f>REPLACE(INDEX(GroupVertices[Group],MATCH(Vertices[[#This Row],[Vertex]],GroupVertices[Vertex],0)),1,1,"")</f>
        <v>1</v>
      </c>
      <c r="AP23" s="48"/>
      <c r="AQ23" s="49"/>
      <c r="AR23" s="48"/>
      <c r="AS23" s="49"/>
      <c r="AT23" s="48"/>
      <c r="AU23" s="49"/>
      <c r="AV23" s="48"/>
      <c r="AW23" s="49"/>
      <c r="AX23" s="48"/>
      <c r="AY23" s="48"/>
      <c r="AZ23" s="48"/>
      <c r="BA23" s="48"/>
      <c r="BB23" s="48"/>
      <c r="BC23" s="48"/>
      <c r="BD23" s="48"/>
      <c r="BE23" s="48"/>
      <c r="BF23" s="48"/>
      <c r="BG23" s="48"/>
      <c r="BH23" s="48"/>
      <c r="BI23" s="2"/>
      <c r="BJ23" s="3"/>
      <c r="BK23" s="3"/>
      <c r="BL23" s="3"/>
      <c r="BM23" s="3"/>
    </row>
    <row r="24" spans="1:65" ht="15">
      <c r="A24" s="65" t="s">
        <v>277</v>
      </c>
      <c r="B24" s="66"/>
      <c r="C24" s="66" t="s">
        <v>65</v>
      </c>
      <c r="D24" s="67">
        <v>162.0001355773378</v>
      </c>
      <c r="E24" s="69"/>
      <c r="F24" s="98" t="s">
        <v>3474</v>
      </c>
      <c r="G24" s="66" t="s">
        <v>52</v>
      </c>
      <c r="H24" s="70" t="s">
        <v>911</v>
      </c>
      <c r="I24" s="71"/>
      <c r="J24" s="71"/>
      <c r="K24" s="70" t="s">
        <v>911</v>
      </c>
      <c r="L24" s="74">
        <v>1.0016175444193747</v>
      </c>
      <c r="M24" s="75">
        <v>620.1987915039062</v>
      </c>
      <c r="N24" s="75">
        <v>9633.8232421875</v>
      </c>
      <c r="O24" s="76"/>
      <c r="P24" s="77"/>
      <c r="Q24" s="77"/>
      <c r="R24" s="48">
        <v>0</v>
      </c>
      <c r="S24" s="81"/>
      <c r="T24" s="81"/>
      <c r="U24" s="49">
        <v>0</v>
      </c>
      <c r="V24" s="49">
        <v>0</v>
      </c>
      <c r="W24" s="49">
        <v>0</v>
      </c>
      <c r="X24" s="49">
        <v>0</v>
      </c>
      <c r="Y24" s="49">
        <v>0</v>
      </c>
      <c r="Z24" s="49"/>
      <c r="AA24" s="72">
        <v>24</v>
      </c>
      <c r="AB24" s="72"/>
      <c r="AC24" s="73"/>
      <c r="AD24" s="79" t="s">
        <v>911</v>
      </c>
      <c r="AE24" s="79"/>
      <c r="AF24" s="79"/>
      <c r="AG24" s="79" t="s">
        <v>2546</v>
      </c>
      <c r="AH24" s="79" t="s">
        <v>2853</v>
      </c>
      <c r="AI24" s="79">
        <v>3</v>
      </c>
      <c r="AJ24" s="79">
        <v>0</v>
      </c>
      <c r="AK24" s="79">
        <v>1</v>
      </c>
      <c r="AL24" s="79">
        <v>0</v>
      </c>
      <c r="AM24" s="79" t="s">
        <v>4077</v>
      </c>
      <c r="AN24" s="100" t="s">
        <v>4099</v>
      </c>
      <c r="AO24" s="79" t="str">
        <f>REPLACE(INDEX(GroupVertices[Group],MATCH(Vertices[[#This Row],[Vertex]],GroupVertices[Vertex],0)),1,1,"")</f>
        <v>1</v>
      </c>
      <c r="AP24" s="48"/>
      <c r="AQ24" s="49"/>
      <c r="AR24" s="48"/>
      <c r="AS24" s="49"/>
      <c r="AT24" s="48"/>
      <c r="AU24" s="49"/>
      <c r="AV24" s="48"/>
      <c r="AW24" s="49"/>
      <c r="AX24" s="48"/>
      <c r="AY24" s="48"/>
      <c r="AZ24" s="48"/>
      <c r="BA24" s="48"/>
      <c r="BB24" s="48"/>
      <c r="BC24" s="48"/>
      <c r="BD24" s="48"/>
      <c r="BE24" s="48"/>
      <c r="BF24" s="48"/>
      <c r="BG24" s="48"/>
      <c r="BH24" s="48"/>
      <c r="BI24" s="2"/>
      <c r="BJ24" s="3"/>
      <c r="BK24" s="3"/>
      <c r="BL24" s="3"/>
      <c r="BM24" s="3"/>
    </row>
    <row r="25" spans="1:65" ht="15">
      <c r="A25" s="65" t="s">
        <v>278</v>
      </c>
      <c r="B25" s="66"/>
      <c r="C25" s="66" t="s">
        <v>65</v>
      </c>
      <c r="D25" s="67">
        <v>162.13571291514899</v>
      </c>
      <c r="E25" s="69"/>
      <c r="F25" s="98" t="s">
        <v>3475</v>
      </c>
      <c r="G25" s="66" t="s">
        <v>52</v>
      </c>
      <c r="H25" s="70" t="s">
        <v>912</v>
      </c>
      <c r="I25" s="71"/>
      <c r="J25" s="71"/>
      <c r="K25" s="70" t="s">
        <v>912</v>
      </c>
      <c r="L25" s="74">
        <v>2.6191619637940557</v>
      </c>
      <c r="M25" s="75">
        <v>7131.5283203125</v>
      </c>
      <c r="N25" s="75">
        <v>5661.54638671875</v>
      </c>
      <c r="O25" s="76"/>
      <c r="P25" s="77"/>
      <c r="Q25" s="77"/>
      <c r="R25" s="48">
        <v>0</v>
      </c>
      <c r="S25" s="81"/>
      <c r="T25" s="81"/>
      <c r="U25" s="49">
        <v>0</v>
      </c>
      <c r="V25" s="49">
        <v>0</v>
      </c>
      <c r="W25" s="49">
        <v>0</v>
      </c>
      <c r="X25" s="49">
        <v>0</v>
      </c>
      <c r="Y25" s="49">
        <v>0</v>
      </c>
      <c r="Z25" s="49"/>
      <c r="AA25" s="72">
        <v>25</v>
      </c>
      <c r="AB25" s="72"/>
      <c r="AC25" s="73"/>
      <c r="AD25" s="79" t="s">
        <v>912</v>
      </c>
      <c r="AE25" s="79" t="s">
        <v>1524</v>
      </c>
      <c r="AF25" s="79" t="s">
        <v>2097</v>
      </c>
      <c r="AG25" s="79" t="s">
        <v>2547</v>
      </c>
      <c r="AH25" s="79" t="s">
        <v>2854</v>
      </c>
      <c r="AI25" s="79">
        <v>3003</v>
      </c>
      <c r="AJ25" s="79">
        <v>5</v>
      </c>
      <c r="AK25" s="79">
        <v>47</v>
      </c>
      <c r="AL25" s="79">
        <v>17</v>
      </c>
      <c r="AM25" s="79" t="s">
        <v>4077</v>
      </c>
      <c r="AN25" s="100" t="s">
        <v>4100</v>
      </c>
      <c r="AO25" s="79" t="str">
        <f>REPLACE(INDEX(GroupVertices[Group],MATCH(Vertices[[#This Row],[Vertex]],GroupVertices[Vertex],0)),1,1,"")</f>
        <v>1</v>
      </c>
      <c r="AP25" s="48"/>
      <c r="AQ25" s="49"/>
      <c r="AR25" s="48"/>
      <c r="AS25" s="49"/>
      <c r="AT25" s="48"/>
      <c r="AU25" s="49"/>
      <c r="AV25" s="48"/>
      <c r="AW25" s="49"/>
      <c r="AX25" s="48"/>
      <c r="AY25" s="48"/>
      <c r="AZ25" s="48"/>
      <c r="BA25" s="48"/>
      <c r="BB25" s="48"/>
      <c r="BC25" s="48"/>
      <c r="BD25" s="48"/>
      <c r="BE25" s="48"/>
      <c r="BF25" s="48"/>
      <c r="BG25" s="48"/>
      <c r="BH25" s="48"/>
      <c r="BI25" s="2"/>
      <c r="BJ25" s="3"/>
      <c r="BK25" s="3"/>
      <c r="BL25" s="3"/>
      <c r="BM25" s="3"/>
    </row>
    <row r="26" spans="1:65" ht="15">
      <c r="A26" s="65" t="s">
        <v>279</v>
      </c>
      <c r="B26" s="66"/>
      <c r="C26" s="66" t="s">
        <v>65</v>
      </c>
      <c r="D26" s="67">
        <v>162.1075580213302</v>
      </c>
      <c r="E26" s="69"/>
      <c r="F26" s="98" t="s">
        <v>3476</v>
      </c>
      <c r="G26" s="66" t="s">
        <v>52</v>
      </c>
      <c r="H26" s="70" t="s">
        <v>913</v>
      </c>
      <c r="I26" s="71"/>
      <c r="J26" s="71"/>
      <c r="K26" s="70" t="s">
        <v>913</v>
      </c>
      <c r="L26" s="74">
        <v>2.283251906037247</v>
      </c>
      <c r="M26" s="75">
        <v>1991.0050048828125</v>
      </c>
      <c r="N26" s="75">
        <v>5661.54638671875</v>
      </c>
      <c r="O26" s="76"/>
      <c r="P26" s="77"/>
      <c r="Q26" s="77"/>
      <c r="R26" s="48">
        <v>0</v>
      </c>
      <c r="S26" s="81"/>
      <c r="T26" s="81"/>
      <c r="U26" s="49">
        <v>0</v>
      </c>
      <c r="V26" s="49">
        <v>0</v>
      </c>
      <c r="W26" s="49">
        <v>0</v>
      </c>
      <c r="X26" s="49">
        <v>0</v>
      </c>
      <c r="Y26" s="49">
        <v>0</v>
      </c>
      <c r="Z26" s="49"/>
      <c r="AA26" s="72">
        <v>26</v>
      </c>
      <c r="AB26" s="72"/>
      <c r="AC26" s="73"/>
      <c r="AD26" s="79" t="s">
        <v>913</v>
      </c>
      <c r="AE26" s="79" t="s">
        <v>1525</v>
      </c>
      <c r="AF26" s="79" t="s">
        <v>2098</v>
      </c>
      <c r="AG26" s="79" t="s">
        <v>2534</v>
      </c>
      <c r="AH26" s="79" t="s">
        <v>2855</v>
      </c>
      <c r="AI26" s="79">
        <v>2380</v>
      </c>
      <c r="AJ26" s="79">
        <v>0</v>
      </c>
      <c r="AK26" s="79">
        <v>3</v>
      </c>
      <c r="AL26" s="79">
        <v>4</v>
      </c>
      <c r="AM26" s="79" t="s">
        <v>4077</v>
      </c>
      <c r="AN26" s="100" t="s">
        <v>4101</v>
      </c>
      <c r="AO26" s="79" t="str">
        <f>REPLACE(INDEX(GroupVertices[Group],MATCH(Vertices[[#This Row],[Vertex]],GroupVertices[Vertex],0)),1,1,"")</f>
        <v>1</v>
      </c>
      <c r="AP26" s="48"/>
      <c r="AQ26" s="49"/>
      <c r="AR26" s="48"/>
      <c r="AS26" s="49"/>
      <c r="AT26" s="48"/>
      <c r="AU26" s="49"/>
      <c r="AV26" s="48"/>
      <c r="AW26" s="49"/>
      <c r="AX26" s="48"/>
      <c r="AY26" s="48"/>
      <c r="AZ26" s="48"/>
      <c r="BA26" s="48"/>
      <c r="BB26" s="48"/>
      <c r="BC26" s="48"/>
      <c r="BD26" s="48"/>
      <c r="BE26" s="48"/>
      <c r="BF26" s="48"/>
      <c r="BG26" s="48"/>
      <c r="BH26" s="48"/>
      <c r="BI26" s="2"/>
      <c r="BJ26" s="3"/>
      <c r="BK26" s="3"/>
      <c r="BL26" s="3"/>
      <c r="BM26" s="3"/>
    </row>
    <row r="27" spans="1:65" ht="15">
      <c r="A27" s="65" t="s">
        <v>280</v>
      </c>
      <c r="B27" s="66"/>
      <c r="C27" s="66" t="s">
        <v>65</v>
      </c>
      <c r="D27" s="67">
        <v>162.03814242437088</v>
      </c>
      <c r="E27" s="69"/>
      <c r="F27" s="98" t="s">
        <v>3477</v>
      </c>
      <c r="G27" s="66" t="s">
        <v>52</v>
      </c>
      <c r="H27" s="70" t="s">
        <v>914</v>
      </c>
      <c r="I27" s="71"/>
      <c r="J27" s="71"/>
      <c r="K27" s="70" t="s">
        <v>914</v>
      </c>
      <c r="L27" s="74">
        <v>1.4550691633174102</v>
      </c>
      <c r="M27" s="75">
        <v>2333.70654296875</v>
      </c>
      <c r="N27" s="75">
        <v>6102.91064453125</v>
      </c>
      <c r="O27" s="76"/>
      <c r="P27" s="77"/>
      <c r="Q27" s="77"/>
      <c r="R27" s="48">
        <v>0</v>
      </c>
      <c r="S27" s="81"/>
      <c r="T27" s="81"/>
      <c r="U27" s="49">
        <v>0</v>
      </c>
      <c r="V27" s="49">
        <v>0</v>
      </c>
      <c r="W27" s="49">
        <v>0</v>
      </c>
      <c r="X27" s="49">
        <v>0</v>
      </c>
      <c r="Y27" s="49">
        <v>0</v>
      </c>
      <c r="Z27" s="49"/>
      <c r="AA27" s="72">
        <v>27</v>
      </c>
      <c r="AB27" s="72"/>
      <c r="AC27" s="73"/>
      <c r="AD27" s="79" t="s">
        <v>914</v>
      </c>
      <c r="AE27" s="79" t="s">
        <v>1526</v>
      </c>
      <c r="AF27" s="79" t="s">
        <v>2099</v>
      </c>
      <c r="AG27" s="79" t="s">
        <v>2548</v>
      </c>
      <c r="AH27" s="79" t="s">
        <v>2856</v>
      </c>
      <c r="AI27" s="79">
        <v>844</v>
      </c>
      <c r="AJ27" s="79">
        <v>1</v>
      </c>
      <c r="AK27" s="79">
        <v>20</v>
      </c>
      <c r="AL27" s="79">
        <v>1</v>
      </c>
      <c r="AM27" s="79" t="s">
        <v>4077</v>
      </c>
      <c r="AN27" s="100" t="s">
        <v>4102</v>
      </c>
      <c r="AO27" s="79" t="str">
        <f>REPLACE(INDEX(GroupVertices[Group],MATCH(Vertices[[#This Row],[Vertex]],GroupVertices[Vertex],0)),1,1,"")</f>
        <v>1</v>
      </c>
      <c r="AP27" s="48"/>
      <c r="AQ27" s="49"/>
      <c r="AR27" s="48"/>
      <c r="AS27" s="49"/>
      <c r="AT27" s="48"/>
      <c r="AU27" s="49"/>
      <c r="AV27" s="48"/>
      <c r="AW27" s="49"/>
      <c r="AX27" s="48"/>
      <c r="AY27" s="48"/>
      <c r="AZ27" s="48"/>
      <c r="BA27" s="48"/>
      <c r="BB27" s="48"/>
      <c r="BC27" s="48"/>
      <c r="BD27" s="48"/>
      <c r="BE27" s="48"/>
      <c r="BF27" s="48"/>
      <c r="BG27" s="48"/>
      <c r="BH27" s="48"/>
      <c r="BI27" s="2"/>
      <c r="BJ27" s="3"/>
      <c r="BK27" s="3"/>
      <c r="BL27" s="3"/>
      <c r="BM27" s="3"/>
    </row>
    <row r="28" spans="1:65" ht="15">
      <c r="A28" s="65" t="s">
        <v>281</v>
      </c>
      <c r="B28" s="66"/>
      <c r="C28" s="66" t="s">
        <v>65</v>
      </c>
      <c r="D28" s="67">
        <v>162.0695059818512</v>
      </c>
      <c r="E28" s="69"/>
      <c r="F28" s="98" t="s">
        <v>3478</v>
      </c>
      <c r="G28" s="66" t="s">
        <v>52</v>
      </c>
      <c r="H28" s="70" t="s">
        <v>915</v>
      </c>
      <c r="I28" s="71"/>
      <c r="J28" s="71"/>
      <c r="K28" s="70" t="s">
        <v>915</v>
      </c>
      <c r="L28" s="74">
        <v>1.8292611056660864</v>
      </c>
      <c r="M28" s="75">
        <v>8159.6328125</v>
      </c>
      <c r="N28" s="75">
        <v>6102.91064453125</v>
      </c>
      <c r="O28" s="76"/>
      <c r="P28" s="77"/>
      <c r="Q28" s="77"/>
      <c r="R28" s="48">
        <v>0</v>
      </c>
      <c r="S28" s="81"/>
      <c r="T28" s="81"/>
      <c r="U28" s="49">
        <v>0</v>
      </c>
      <c r="V28" s="49">
        <v>0</v>
      </c>
      <c r="W28" s="49">
        <v>0</v>
      </c>
      <c r="X28" s="49">
        <v>0</v>
      </c>
      <c r="Y28" s="49">
        <v>0</v>
      </c>
      <c r="Z28" s="49"/>
      <c r="AA28" s="72">
        <v>28</v>
      </c>
      <c r="AB28" s="72"/>
      <c r="AC28" s="73"/>
      <c r="AD28" s="79" t="s">
        <v>915</v>
      </c>
      <c r="AE28" s="79" t="s">
        <v>1527</v>
      </c>
      <c r="AF28" s="79" t="s">
        <v>2100</v>
      </c>
      <c r="AG28" s="79" t="s">
        <v>2549</v>
      </c>
      <c r="AH28" s="79" t="s">
        <v>2857</v>
      </c>
      <c r="AI28" s="79">
        <v>1538</v>
      </c>
      <c r="AJ28" s="79">
        <v>0</v>
      </c>
      <c r="AK28" s="79">
        <v>287</v>
      </c>
      <c r="AL28" s="79">
        <v>6</v>
      </c>
      <c r="AM28" s="79" t="s">
        <v>4077</v>
      </c>
      <c r="AN28" s="100" t="s">
        <v>4103</v>
      </c>
      <c r="AO28" s="79" t="str">
        <f>REPLACE(INDEX(GroupVertices[Group],MATCH(Vertices[[#This Row],[Vertex]],GroupVertices[Vertex],0)),1,1,"")</f>
        <v>1</v>
      </c>
      <c r="AP28" s="48"/>
      <c r="AQ28" s="49"/>
      <c r="AR28" s="48"/>
      <c r="AS28" s="49"/>
      <c r="AT28" s="48"/>
      <c r="AU28" s="49"/>
      <c r="AV28" s="48"/>
      <c r="AW28" s="49"/>
      <c r="AX28" s="48"/>
      <c r="AY28" s="48"/>
      <c r="AZ28" s="48"/>
      <c r="BA28" s="48"/>
      <c r="BB28" s="48"/>
      <c r="BC28" s="48"/>
      <c r="BD28" s="48"/>
      <c r="BE28" s="48"/>
      <c r="BF28" s="48"/>
      <c r="BG28" s="48"/>
      <c r="BH28" s="48"/>
      <c r="BI28" s="2"/>
      <c r="BJ28" s="3"/>
      <c r="BK28" s="3"/>
      <c r="BL28" s="3"/>
      <c r="BM28" s="3"/>
    </row>
    <row r="29" spans="1:65" ht="15">
      <c r="A29" s="65" t="s">
        <v>282</v>
      </c>
      <c r="B29" s="66"/>
      <c r="C29" s="66" t="s">
        <v>65</v>
      </c>
      <c r="D29" s="67">
        <v>162.00144615827</v>
      </c>
      <c r="E29" s="69"/>
      <c r="F29" s="98" t="s">
        <v>3479</v>
      </c>
      <c r="G29" s="66" t="s">
        <v>52</v>
      </c>
      <c r="H29" s="70" t="s">
        <v>916</v>
      </c>
      <c r="I29" s="71"/>
      <c r="J29" s="71"/>
      <c r="K29" s="70" t="s">
        <v>916</v>
      </c>
      <c r="L29" s="74">
        <v>1.0172538071399966</v>
      </c>
      <c r="M29" s="75">
        <v>8502.333984375</v>
      </c>
      <c r="N29" s="75">
        <v>9192.4599609375</v>
      </c>
      <c r="O29" s="76"/>
      <c r="P29" s="77"/>
      <c r="Q29" s="77"/>
      <c r="R29" s="48">
        <v>0</v>
      </c>
      <c r="S29" s="81"/>
      <c r="T29" s="81"/>
      <c r="U29" s="49">
        <v>0</v>
      </c>
      <c r="V29" s="49">
        <v>0</v>
      </c>
      <c r="W29" s="49">
        <v>0</v>
      </c>
      <c r="X29" s="49">
        <v>0</v>
      </c>
      <c r="Y29" s="49">
        <v>0</v>
      </c>
      <c r="Z29" s="49"/>
      <c r="AA29" s="72">
        <v>29</v>
      </c>
      <c r="AB29" s="72"/>
      <c r="AC29" s="73"/>
      <c r="AD29" s="79" t="s">
        <v>916</v>
      </c>
      <c r="AE29" s="79" t="s">
        <v>1528</v>
      </c>
      <c r="AF29" s="79" t="s">
        <v>2101</v>
      </c>
      <c r="AG29" s="79" t="s">
        <v>2550</v>
      </c>
      <c r="AH29" s="79" t="s">
        <v>2858</v>
      </c>
      <c r="AI29" s="79">
        <v>32</v>
      </c>
      <c r="AJ29" s="79">
        <v>0</v>
      </c>
      <c r="AK29" s="79">
        <v>1</v>
      </c>
      <c r="AL29" s="79">
        <v>0</v>
      </c>
      <c r="AM29" s="79" t="s">
        <v>4077</v>
      </c>
      <c r="AN29" s="100" t="s">
        <v>4104</v>
      </c>
      <c r="AO29" s="79" t="str">
        <f>REPLACE(INDEX(GroupVertices[Group],MATCH(Vertices[[#This Row],[Vertex]],GroupVertices[Vertex],0)),1,1,"")</f>
        <v>1</v>
      </c>
      <c r="AP29" s="48"/>
      <c r="AQ29" s="49"/>
      <c r="AR29" s="48"/>
      <c r="AS29" s="49"/>
      <c r="AT29" s="48"/>
      <c r="AU29" s="49"/>
      <c r="AV29" s="48"/>
      <c r="AW29" s="49"/>
      <c r="AX29" s="48"/>
      <c r="AY29" s="48"/>
      <c r="AZ29" s="48"/>
      <c r="BA29" s="48"/>
      <c r="BB29" s="48"/>
      <c r="BC29" s="48"/>
      <c r="BD29" s="48"/>
      <c r="BE29" s="48"/>
      <c r="BF29" s="48"/>
      <c r="BG29" s="48"/>
      <c r="BH29" s="48"/>
      <c r="BI29" s="2"/>
      <c r="BJ29" s="3"/>
      <c r="BK29" s="3"/>
      <c r="BL29" s="3"/>
      <c r="BM29" s="3"/>
    </row>
    <row r="30" spans="1:65" ht="15">
      <c r="A30" s="65" t="s">
        <v>283</v>
      </c>
      <c r="B30" s="66"/>
      <c r="C30" s="66" t="s">
        <v>65</v>
      </c>
      <c r="D30" s="67">
        <v>162.01717312945607</v>
      </c>
      <c r="E30" s="69"/>
      <c r="F30" s="98" t="s">
        <v>3480</v>
      </c>
      <c r="G30" s="66" t="s">
        <v>52</v>
      </c>
      <c r="H30" s="70" t="s">
        <v>917</v>
      </c>
      <c r="I30" s="71"/>
      <c r="J30" s="71"/>
      <c r="K30" s="70" t="s">
        <v>917</v>
      </c>
      <c r="L30" s="74">
        <v>1.2048889597874597</v>
      </c>
      <c r="M30" s="75">
        <v>6788.82666015625</v>
      </c>
      <c r="N30" s="75">
        <v>6985.638671875</v>
      </c>
      <c r="O30" s="76"/>
      <c r="P30" s="77"/>
      <c r="Q30" s="77"/>
      <c r="R30" s="48">
        <v>0</v>
      </c>
      <c r="S30" s="81"/>
      <c r="T30" s="81"/>
      <c r="U30" s="49">
        <v>0</v>
      </c>
      <c r="V30" s="49">
        <v>0</v>
      </c>
      <c r="W30" s="49">
        <v>0</v>
      </c>
      <c r="X30" s="49">
        <v>0</v>
      </c>
      <c r="Y30" s="49">
        <v>0</v>
      </c>
      <c r="Z30" s="49"/>
      <c r="AA30" s="72">
        <v>30</v>
      </c>
      <c r="AB30" s="72"/>
      <c r="AC30" s="73"/>
      <c r="AD30" s="79" t="s">
        <v>917</v>
      </c>
      <c r="AE30" s="79" t="s">
        <v>1529</v>
      </c>
      <c r="AF30" s="79" t="s">
        <v>2086</v>
      </c>
      <c r="AG30" s="79" t="s">
        <v>2534</v>
      </c>
      <c r="AH30" s="79" t="s">
        <v>2859</v>
      </c>
      <c r="AI30" s="79">
        <v>380</v>
      </c>
      <c r="AJ30" s="79">
        <v>4</v>
      </c>
      <c r="AK30" s="79">
        <v>1</v>
      </c>
      <c r="AL30" s="79">
        <v>0</v>
      </c>
      <c r="AM30" s="79" t="s">
        <v>4077</v>
      </c>
      <c r="AN30" s="100" t="s">
        <v>4105</v>
      </c>
      <c r="AO30" s="79" t="str">
        <f>REPLACE(INDEX(GroupVertices[Group],MATCH(Vertices[[#This Row],[Vertex]],GroupVertices[Vertex],0)),1,1,"")</f>
        <v>1</v>
      </c>
      <c r="AP30" s="48"/>
      <c r="AQ30" s="49"/>
      <c r="AR30" s="48"/>
      <c r="AS30" s="49"/>
      <c r="AT30" s="48"/>
      <c r="AU30" s="49"/>
      <c r="AV30" s="48"/>
      <c r="AW30" s="49"/>
      <c r="AX30" s="48"/>
      <c r="AY30" s="48"/>
      <c r="AZ30" s="48"/>
      <c r="BA30" s="48"/>
      <c r="BB30" s="48"/>
      <c r="BC30" s="48"/>
      <c r="BD30" s="48"/>
      <c r="BE30" s="48"/>
      <c r="BF30" s="48"/>
      <c r="BG30" s="48"/>
      <c r="BH30" s="48"/>
      <c r="BI30" s="2"/>
      <c r="BJ30" s="3"/>
      <c r="BK30" s="3"/>
      <c r="BL30" s="3"/>
      <c r="BM30" s="3"/>
    </row>
    <row r="31" spans="1:65" ht="15">
      <c r="A31" s="65" t="s">
        <v>284</v>
      </c>
      <c r="B31" s="66"/>
      <c r="C31" s="66" t="s">
        <v>65</v>
      </c>
      <c r="D31" s="67">
        <v>162.0006326942431</v>
      </c>
      <c r="E31" s="69"/>
      <c r="F31" s="98" t="s">
        <v>3481</v>
      </c>
      <c r="G31" s="66" t="s">
        <v>52</v>
      </c>
      <c r="H31" s="70" t="s">
        <v>918</v>
      </c>
      <c r="I31" s="71"/>
      <c r="J31" s="71"/>
      <c r="K31" s="70" t="s">
        <v>918</v>
      </c>
      <c r="L31" s="74">
        <v>1.0075485406237485</v>
      </c>
      <c r="M31" s="75">
        <v>9530.4384765625</v>
      </c>
      <c r="N31" s="75">
        <v>9633.8232421875</v>
      </c>
      <c r="O31" s="76"/>
      <c r="P31" s="77"/>
      <c r="Q31" s="77"/>
      <c r="R31" s="48">
        <v>0</v>
      </c>
      <c r="S31" s="81"/>
      <c r="T31" s="81"/>
      <c r="U31" s="49">
        <v>0</v>
      </c>
      <c r="V31" s="49">
        <v>0</v>
      </c>
      <c r="W31" s="49">
        <v>0</v>
      </c>
      <c r="X31" s="49">
        <v>0</v>
      </c>
      <c r="Y31" s="49">
        <v>0</v>
      </c>
      <c r="Z31" s="49"/>
      <c r="AA31" s="72">
        <v>31</v>
      </c>
      <c r="AB31" s="72"/>
      <c r="AC31" s="73"/>
      <c r="AD31" s="79" t="s">
        <v>918</v>
      </c>
      <c r="AE31" s="79" t="s">
        <v>1530</v>
      </c>
      <c r="AF31" s="79"/>
      <c r="AG31" s="79" t="s">
        <v>2551</v>
      </c>
      <c r="AH31" s="79" t="s">
        <v>2860</v>
      </c>
      <c r="AI31" s="79">
        <v>14</v>
      </c>
      <c r="AJ31" s="79">
        <v>0</v>
      </c>
      <c r="AK31" s="79">
        <v>0</v>
      </c>
      <c r="AL31" s="79">
        <v>0</v>
      </c>
      <c r="AM31" s="79" t="s">
        <v>4077</v>
      </c>
      <c r="AN31" s="100" t="s">
        <v>4106</v>
      </c>
      <c r="AO31" s="79" t="str">
        <f>REPLACE(INDEX(GroupVertices[Group],MATCH(Vertices[[#This Row],[Vertex]],GroupVertices[Vertex],0)),1,1,"")</f>
        <v>1</v>
      </c>
      <c r="AP31" s="48"/>
      <c r="AQ31" s="49"/>
      <c r="AR31" s="48"/>
      <c r="AS31" s="49"/>
      <c r="AT31" s="48"/>
      <c r="AU31" s="49"/>
      <c r="AV31" s="48"/>
      <c r="AW31" s="49"/>
      <c r="AX31" s="48"/>
      <c r="AY31" s="48"/>
      <c r="AZ31" s="48"/>
      <c r="BA31" s="48"/>
      <c r="BB31" s="48"/>
      <c r="BC31" s="48"/>
      <c r="BD31" s="48"/>
      <c r="BE31" s="48"/>
      <c r="BF31" s="48"/>
      <c r="BG31" s="48"/>
      <c r="BH31" s="48"/>
      <c r="BI31" s="2"/>
      <c r="BJ31" s="3"/>
      <c r="BK31" s="3"/>
      <c r="BL31" s="3"/>
      <c r="BM31" s="3"/>
    </row>
    <row r="32" spans="1:65" ht="15">
      <c r="A32" s="65" t="s">
        <v>285</v>
      </c>
      <c r="B32" s="66"/>
      <c r="C32" s="66" t="s">
        <v>65</v>
      </c>
      <c r="D32" s="67">
        <v>162.0353856851687</v>
      </c>
      <c r="E32" s="69"/>
      <c r="F32" s="98" t="s">
        <v>3482</v>
      </c>
      <c r="G32" s="66" t="s">
        <v>52</v>
      </c>
      <c r="H32" s="70" t="s">
        <v>919</v>
      </c>
      <c r="I32" s="71"/>
      <c r="J32" s="71"/>
      <c r="K32" s="70" t="s">
        <v>919</v>
      </c>
      <c r="L32" s="74">
        <v>1.4221790934567917</v>
      </c>
      <c r="M32" s="75">
        <v>1305.6019287109375</v>
      </c>
      <c r="N32" s="75">
        <v>6102.91064453125</v>
      </c>
      <c r="O32" s="76"/>
      <c r="P32" s="77"/>
      <c r="Q32" s="77"/>
      <c r="R32" s="48">
        <v>0</v>
      </c>
      <c r="S32" s="81"/>
      <c r="T32" s="81"/>
      <c r="U32" s="49">
        <v>0</v>
      </c>
      <c r="V32" s="49">
        <v>0</v>
      </c>
      <c r="W32" s="49">
        <v>0</v>
      </c>
      <c r="X32" s="49">
        <v>0</v>
      </c>
      <c r="Y32" s="49">
        <v>0</v>
      </c>
      <c r="Z32" s="49"/>
      <c r="AA32" s="72">
        <v>32</v>
      </c>
      <c r="AB32" s="72"/>
      <c r="AC32" s="73"/>
      <c r="AD32" s="79" t="s">
        <v>919</v>
      </c>
      <c r="AE32" s="79" t="s">
        <v>1531</v>
      </c>
      <c r="AF32" s="79" t="s">
        <v>2102</v>
      </c>
      <c r="AG32" s="79" t="s">
        <v>2538</v>
      </c>
      <c r="AH32" s="79" t="s">
        <v>2861</v>
      </c>
      <c r="AI32" s="79">
        <v>783</v>
      </c>
      <c r="AJ32" s="79">
        <v>2</v>
      </c>
      <c r="AK32" s="79">
        <v>31</v>
      </c>
      <c r="AL32" s="79">
        <v>0</v>
      </c>
      <c r="AM32" s="79" t="s">
        <v>4077</v>
      </c>
      <c r="AN32" s="100" t="s">
        <v>4107</v>
      </c>
      <c r="AO32" s="79" t="str">
        <f>REPLACE(INDEX(GroupVertices[Group],MATCH(Vertices[[#This Row],[Vertex]],GroupVertices[Vertex],0)),1,1,"")</f>
        <v>1</v>
      </c>
      <c r="AP32" s="48"/>
      <c r="AQ32" s="49"/>
      <c r="AR32" s="48"/>
      <c r="AS32" s="49"/>
      <c r="AT32" s="48"/>
      <c r="AU32" s="49"/>
      <c r="AV32" s="48"/>
      <c r="AW32" s="49"/>
      <c r="AX32" s="48"/>
      <c r="AY32" s="48"/>
      <c r="AZ32" s="48"/>
      <c r="BA32" s="48"/>
      <c r="BB32" s="48"/>
      <c r="BC32" s="48"/>
      <c r="BD32" s="48"/>
      <c r="BE32" s="48"/>
      <c r="BF32" s="48"/>
      <c r="BG32" s="48"/>
      <c r="BH32" s="48"/>
      <c r="BI32" s="2"/>
      <c r="BJ32" s="3"/>
      <c r="BK32" s="3"/>
      <c r="BL32" s="3"/>
      <c r="BM32" s="3"/>
    </row>
    <row r="33" spans="1:65" ht="15">
      <c r="A33" s="65" t="s">
        <v>286</v>
      </c>
      <c r="B33" s="66"/>
      <c r="C33" s="66" t="s">
        <v>65</v>
      </c>
      <c r="D33" s="67">
        <v>162.21583912179537</v>
      </c>
      <c r="E33" s="69"/>
      <c r="F33" s="98" t="s">
        <v>3483</v>
      </c>
      <c r="G33" s="66" t="s">
        <v>52</v>
      </c>
      <c r="H33" s="70" t="s">
        <v>920</v>
      </c>
      <c r="I33" s="71"/>
      <c r="J33" s="71"/>
      <c r="K33" s="70" t="s">
        <v>920</v>
      </c>
      <c r="L33" s="74">
        <v>3.5751307156444923</v>
      </c>
      <c r="M33" s="75">
        <v>9187.7373046875</v>
      </c>
      <c r="N33" s="75">
        <v>5220.18212890625</v>
      </c>
      <c r="O33" s="76"/>
      <c r="P33" s="77"/>
      <c r="Q33" s="77"/>
      <c r="R33" s="48">
        <v>0</v>
      </c>
      <c r="S33" s="81"/>
      <c r="T33" s="81"/>
      <c r="U33" s="49">
        <v>0</v>
      </c>
      <c r="V33" s="49">
        <v>0</v>
      </c>
      <c r="W33" s="49">
        <v>0</v>
      </c>
      <c r="X33" s="49">
        <v>0</v>
      </c>
      <c r="Y33" s="49">
        <v>0</v>
      </c>
      <c r="Z33" s="49"/>
      <c r="AA33" s="72">
        <v>33</v>
      </c>
      <c r="AB33" s="72"/>
      <c r="AC33" s="73"/>
      <c r="AD33" s="79" t="s">
        <v>920</v>
      </c>
      <c r="AE33" s="79" t="s">
        <v>1532</v>
      </c>
      <c r="AF33" s="79" t="s">
        <v>2103</v>
      </c>
      <c r="AG33" s="79" t="s">
        <v>2552</v>
      </c>
      <c r="AH33" s="79" t="s">
        <v>2862</v>
      </c>
      <c r="AI33" s="79">
        <v>4776</v>
      </c>
      <c r="AJ33" s="79">
        <v>6</v>
      </c>
      <c r="AK33" s="79">
        <v>64</v>
      </c>
      <c r="AL33" s="79">
        <v>1</v>
      </c>
      <c r="AM33" s="79" t="s">
        <v>4077</v>
      </c>
      <c r="AN33" s="100" t="s">
        <v>4108</v>
      </c>
      <c r="AO33" s="79" t="str">
        <f>REPLACE(INDEX(GroupVertices[Group],MATCH(Vertices[[#This Row],[Vertex]],GroupVertices[Vertex],0)),1,1,"")</f>
        <v>1</v>
      </c>
      <c r="AP33" s="48"/>
      <c r="AQ33" s="49"/>
      <c r="AR33" s="48"/>
      <c r="AS33" s="49"/>
      <c r="AT33" s="48"/>
      <c r="AU33" s="49"/>
      <c r="AV33" s="48"/>
      <c r="AW33" s="49"/>
      <c r="AX33" s="48"/>
      <c r="AY33" s="48"/>
      <c r="AZ33" s="48"/>
      <c r="BA33" s="48"/>
      <c r="BB33" s="48"/>
      <c r="BC33" s="48"/>
      <c r="BD33" s="48"/>
      <c r="BE33" s="48"/>
      <c r="BF33" s="48"/>
      <c r="BG33" s="48"/>
      <c r="BH33" s="48"/>
      <c r="BI33" s="2"/>
      <c r="BJ33" s="3"/>
      <c r="BK33" s="3"/>
      <c r="BL33" s="3"/>
      <c r="BM33" s="3"/>
    </row>
    <row r="34" spans="1:65" ht="15">
      <c r="A34" s="65" t="s">
        <v>287</v>
      </c>
      <c r="B34" s="66"/>
      <c r="C34" s="66" t="s">
        <v>65</v>
      </c>
      <c r="D34" s="67">
        <v>162.0003615395675</v>
      </c>
      <c r="E34" s="69"/>
      <c r="F34" s="98" t="s">
        <v>3484</v>
      </c>
      <c r="G34" s="66" t="s">
        <v>52</v>
      </c>
      <c r="H34" s="70" t="s">
        <v>921</v>
      </c>
      <c r="I34" s="71"/>
      <c r="J34" s="71"/>
      <c r="K34" s="70" t="s">
        <v>921</v>
      </c>
      <c r="L34" s="74">
        <v>1.0043134517849992</v>
      </c>
      <c r="M34" s="75">
        <v>2676.408203125</v>
      </c>
      <c r="N34" s="75">
        <v>9633.8232421875</v>
      </c>
      <c r="O34" s="76"/>
      <c r="P34" s="77"/>
      <c r="Q34" s="77"/>
      <c r="R34" s="48">
        <v>0</v>
      </c>
      <c r="S34" s="81"/>
      <c r="T34" s="81"/>
      <c r="U34" s="49">
        <v>0</v>
      </c>
      <c r="V34" s="49">
        <v>0</v>
      </c>
      <c r="W34" s="49">
        <v>0</v>
      </c>
      <c r="X34" s="49">
        <v>0</v>
      </c>
      <c r="Y34" s="49">
        <v>0</v>
      </c>
      <c r="Z34" s="49"/>
      <c r="AA34" s="72">
        <v>34</v>
      </c>
      <c r="AB34" s="72"/>
      <c r="AC34" s="73"/>
      <c r="AD34" s="79" t="s">
        <v>921</v>
      </c>
      <c r="AE34" s="79" t="s">
        <v>1533</v>
      </c>
      <c r="AF34" s="79"/>
      <c r="AG34" s="79" t="s">
        <v>2553</v>
      </c>
      <c r="AH34" s="79" t="s">
        <v>2863</v>
      </c>
      <c r="AI34" s="79">
        <v>8</v>
      </c>
      <c r="AJ34" s="79">
        <v>0</v>
      </c>
      <c r="AK34" s="79">
        <v>0</v>
      </c>
      <c r="AL34" s="79">
        <v>0</v>
      </c>
      <c r="AM34" s="79" t="s">
        <v>4077</v>
      </c>
      <c r="AN34" s="100" t="s">
        <v>4109</v>
      </c>
      <c r="AO34" s="79" t="str">
        <f>REPLACE(INDEX(GroupVertices[Group],MATCH(Vertices[[#This Row],[Vertex]],GroupVertices[Vertex],0)),1,1,"")</f>
        <v>1</v>
      </c>
      <c r="AP34" s="48"/>
      <c r="AQ34" s="49"/>
      <c r="AR34" s="48"/>
      <c r="AS34" s="49"/>
      <c r="AT34" s="48"/>
      <c r="AU34" s="49"/>
      <c r="AV34" s="48"/>
      <c r="AW34" s="49"/>
      <c r="AX34" s="48"/>
      <c r="AY34" s="48"/>
      <c r="AZ34" s="48"/>
      <c r="BA34" s="48"/>
      <c r="BB34" s="48"/>
      <c r="BC34" s="48"/>
      <c r="BD34" s="48"/>
      <c r="BE34" s="48"/>
      <c r="BF34" s="48"/>
      <c r="BG34" s="48"/>
      <c r="BH34" s="48"/>
      <c r="BI34" s="2"/>
      <c r="BJ34" s="3"/>
      <c r="BK34" s="3"/>
      <c r="BL34" s="3"/>
      <c r="BM34" s="3"/>
    </row>
    <row r="35" spans="1:65" ht="15">
      <c r="A35" s="65" t="s">
        <v>288</v>
      </c>
      <c r="B35" s="66"/>
      <c r="C35" s="66" t="s">
        <v>65</v>
      </c>
      <c r="D35" s="67">
        <v>162.0435655178833</v>
      </c>
      <c r="E35" s="69"/>
      <c r="F35" s="98" t="s">
        <v>3485</v>
      </c>
      <c r="G35" s="66" t="s">
        <v>52</v>
      </c>
      <c r="H35" s="70" t="s">
        <v>922</v>
      </c>
      <c r="I35" s="71"/>
      <c r="J35" s="71"/>
      <c r="K35" s="70" t="s">
        <v>922</v>
      </c>
      <c r="L35" s="74">
        <v>1.5197709400923975</v>
      </c>
      <c r="M35" s="75">
        <v>3361.811279296875</v>
      </c>
      <c r="N35" s="75">
        <v>6102.91064453125</v>
      </c>
      <c r="O35" s="76"/>
      <c r="P35" s="77"/>
      <c r="Q35" s="77"/>
      <c r="R35" s="48">
        <v>0</v>
      </c>
      <c r="S35" s="81"/>
      <c r="T35" s="81"/>
      <c r="U35" s="49">
        <v>0</v>
      </c>
      <c r="V35" s="49">
        <v>0</v>
      </c>
      <c r="W35" s="49">
        <v>0</v>
      </c>
      <c r="X35" s="49">
        <v>0</v>
      </c>
      <c r="Y35" s="49">
        <v>0</v>
      </c>
      <c r="Z35" s="49"/>
      <c r="AA35" s="72">
        <v>35</v>
      </c>
      <c r="AB35" s="72"/>
      <c r="AC35" s="73"/>
      <c r="AD35" s="79" t="s">
        <v>922</v>
      </c>
      <c r="AE35" s="79" t="s">
        <v>1534</v>
      </c>
      <c r="AF35" s="79" t="s">
        <v>2104</v>
      </c>
      <c r="AG35" s="79" t="s">
        <v>2538</v>
      </c>
      <c r="AH35" s="79" t="s">
        <v>2864</v>
      </c>
      <c r="AI35" s="79">
        <v>964</v>
      </c>
      <c r="AJ35" s="79">
        <v>1</v>
      </c>
      <c r="AK35" s="79">
        <v>36</v>
      </c>
      <c r="AL35" s="79">
        <v>1</v>
      </c>
      <c r="AM35" s="79" t="s">
        <v>4077</v>
      </c>
      <c r="AN35" s="100" t="s">
        <v>4110</v>
      </c>
      <c r="AO35" s="79" t="str">
        <f>REPLACE(INDEX(GroupVertices[Group],MATCH(Vertices[[#This Row],[Vertex]],GroupVertices[Vertex],0)),1,1,"")</f>
        <v>1</v>
      </c>
      <c r="AP35" s="48"/>
      <c r="AQ35" s="49"/>
      <c r="AR35" s="48"/>
      <c r="AS35" s="49"/>
      <c r="AT35" s="48"/>
      <c r="AU35" s="49"/>
      <c r="AV35" s="48"/>
      <c r="AW35" s="49"/>
      <c r="AX35" s="48"/>
      <c r="AY35" s="48"/>
      <c r="AZ35" s="48"/>
      <c r="BA35" s="48"/>
      <c r="BB35" s="48"/>
      <c r="BC35" s="48"/>
      <c r="BD35" s="48"/>
      <c r="BE35" s="48"/>
      <c r="BF35" s="48"/>
      <c r="BG35" s="48"/>
      <c r="BH35" s="48"/>
      <c r="BI35" s="2"/>
      <c r="BJ35" s="3"/>
      <c r="BK35" s="3"/>
      <c r="BL35" s="3"/>
      <c r="BM35" s="3"/>
    </row>
    <row r="36" spans="1:65" ht="15">
      <c r="A36" s="65" t="s">
        <v>289</v>
      </c>
      <c r="B36" s="66"/>
      <c r="C36" s="66" t="s">
        <v>65</v>
      </c>
      <c r="D36" s="67">
        <v>162.1130714997345</v>
      </c>
      <c r="E36" s="69"/>
      <c r="F36" s="98" t="s">
        <v>3486</v>
      </c>
      <c r="G36" s="66" t="s">
        <v>52</v>
      </c>
      <c r="H36" s="70" t="s">
        <v>923</v>
      </c>
      <c r="I36" s="71"/>
      <c r="J36" s="71"/>
      <c r="K36" s="70" t="s">
        <v>923</v>
      </c>
      <c r="L36" s="74">
        <v>2.3490320457584843</v>
      </c>
      <c r="M36" s="75">
        <v>2676.408203125</v>
      </c>
      <c r="N36" s="75">
        <v>5661.54638671875</v>
      </c>
      <c r="O36" s="76"/>
      <c r="P36" s="77"/>
      <c r="Q36" s="77"/>
      <c r="R36" s="48">
        <v>0</v>
      </c>
      <c r="S36" s="81"/>
      <c r="T36" s="81"/>
      <c r="U36" s="49">
        <v>0</v>
      </c>
      <c r="V36" s="49">
        <v>0</v>
      </c>
      <c r="W36" s="49">
        <v>0</v>
      </c>
      <c r="X36" s="49">
        <v>0</v>
      </c>
      <c r="Y36" s="49">
        <v>0</v>
      </c>
      <c r="Z36" s="49"/>
      <c r="AA36" s="72">
        <v>36</v>
      </c>
      <c r="AB36" s="72"/>
      <c r="AC36" s="73"/>
      <c r="AD36" s="79" t="s">
        <v>923</v>
      </c>
      <c r="AE36" s="97" t="s">
        <v>1535</v>
      </c>
      <c r="AF36" s="79" t="s">
        <v>2105</v>
      </c>
      <c r="AG36" s="79" t="s">
        <v>2554</v>
      </c>
      <c r="AH36" s="79" t="s">
        <v>2865</v>
      </c>
      <c r="AI36" s="79">
        <v>2502</v>
      </c>
      <c r="AJ36" s="79">
        <v>22</v>
      </c>
      <c r="AK36" s="79">
        <v>242</v>
      </c>
      <c r="AL36" s="79">
        <v>1</v>
      </c>
      <c r="AM36" s="79" t="s">
        <v>4077</v>
      </c>
      <c r="AN36" s="100" t="s">
        <v>4111</v>
      </c>
      <c r="AO36" s="79" t="str">
        <f>REPLACE(INDEX(GroupVertices[Group],MATCH(Vertices[[#This Row],[Vertex]],GroupVertices[Vertex],0)),1,1,"")</f>
        <v>1</v>
      </c>
      <c r="AP36" s="48"/>
      <c r="AQ36" s="49"/>
      <c r="AR36" s="48"/>
      <c r="AS36" s="49"/>
      <c r="AT36" s="48"/>
      <c r="AU36" s="49"/>
      <c r="AV36" s="48"/>
      <c r="AW36" s="49"/>
      <c r="AX36" s="48"/>
      <c r="AY36" s="48"/>
      <c r="AZ36" s="48"/>
      <c r="BA36" s="48"/>
      <c r="BB36" s="48"/>
      <c r="BC36" s="48"/>
      <c r="BD36" s="48"/>
      <c r="BE36" s="48"/>
      <c r="BF36" s="48"/>
      <c r="BG36" s="48"/>
      <c r="BH36" s="48"/>
      <c r="BI36" s="2"/>
      <c r="BJ36" s="3"/>
      <c r="BK36" s="3"/>
      <c r="BL36" s="3"/>
      <c r="BM36" s="3"/>
    </row>
    <row r="37" spans="1:65" ht="15">
      <c r="A37" s="65" t="s">
        <v>290</v>
      </c>
      <c r="B37" s="66"/>
      <c r="C37" s="66" t="s">
        <v>65</v>
      </c>
      <c r="D37" s="67">
        <v>162.00650771221493</v>
      </c>
      <c r="E37" s="69"/>
      <c r="F37" s="98" t="s">
        <v>3487</v>
      </c>
      <c r="G37" s="66" t="s">
        <v>52</v>
      </c>
      <c r="H37" s="70" t="s">
        <v>924</v>
      </c>
      <c r="I37" s="71"/>
      <c r="J37" s="71"/>
      <c r="K37" s="70" t="s">
        <v>924</v>
      </c>
      <c r="L37" s="74">
        <v>1.0776421321299847</v>
      </c>
      <c r="M37" s="75">
        <v>5418.02001953125</v>
      </c>
      <c r="N37" s="75">
        <v>7868.3671875</v>
      </c>
      <c r="O37" s="76"/>
      <c r="P37" s="77"/>
      <c r="Q37" s="77"/>
      <c r="R37" s="48">
        <v>0</v>
      </c>
      <c r="S37" s="81"/>
      <c r="T37" s="81"/>
      <c r="U37" s="49">
        <v>0</v>
      </c>
      <c r="V37" s="49">
        <v>0</v>
      </c>
      <c r="W37" s="49">
        <v>0</v>
      </c>
      <c r="X37" s="49">
        <v>0</v>
      </c>
      <c r="Y37" s="49">
        <v>0</v>
      </c>
      <c r="Z37" s="49"/>
      <c r="AA37" s="72">
        <v>37</v>
      </c>
      <c r="AB37" s="72"/>
      <c r="AC37" s="73"/>
      <c r="AD37" s="79" t="s">
        <v>924</v>
      </c>
      <c r="AE37" s="79" t="s">
        <v>1536</v>
      </c>
      <c r="AF37" s="79" t="s">
        <v>2106</v>
      </c>
      <c r="AG37" s="79" t="s">
        <v>2555</v>
      </c>
      <c r="AH37" s="79" t="s">
        <v>2866</v>
      </c>
      <c r="AI37" s="79">
        <v>144</v>
      </c>
      <c r="AJ37" s="79">
        <v>5</v>
      </c>
      <c r="AK37" s="79">
        <v>9</v>
      </c>
      <c r="AL37" s="79">
        <v>1</v>
      </c>
      <c r="AM37" s="79" t="s">
        <v>4077</v>
      </c>
      <c r="AN37" s="100" t="s">
        <v>4112</v>
      </c>
      <c r="AO37" s="79" t="str">
        <f>REPLACE(INDEX(GroupVertices[Group],MATCH(Vertices[[#This Row],[Vertex]],GroupVertices[Vertex],0)),1,1,"")</f>
        <v>1</v>
      </c>
      <c r="AP37" s="48"/>
      <c r="AQ37" s="49"/>
      <c r="AR37" s="48"/>
      <c r="AS37" s="49"/>
      <c r="AT37" s="48"/>
      <c r="AU37" s="49"/>
      <c r="AV37" s="48"/>
      <c r="AW37" s="49"/>
      <c r="AX37" s="48"/>
      <c r="AY37" s="48"/>
      <c r="AZ37" s="48"/>
      <c r="BA37" s="48"/>
      <c r="BB37" s="48"/>
      <c r="BC37" s="48"/>
      <c r="BD37" s="48"/>
      <c r="BE37" s="48"/>
      <c r="BF37" s="48"/>
      <c r="BG37" s="48"/>
      <c r="BH37" s="48"/>
      <c r="BI37" s="2"/>
      <c r="BJ37" s="3"/>
      <c r="BK37" s="3"/>
      <c r="BL37" s="3"/>
      <c r="BM37" s="3"/>
    </row>
    <row r="38" spans="1:65" ht="15">
      <c r="A38" s="65" t="s">
        <v>291</v>
      </c>
      <c r="B38" s="66"/>
      <c r="C38" s="66" t="s">
        <v>65</v>
      </c>
      <c r="D38" s="67">
        <v>162.02797412403504</v>
      </c>
      <c r="E38" s="69"/>
      <c r="F38" s="98" t="s">
        <v>3488</v>
      </c>
      <c r="G38" s="66" t="s">
        <v>52</v>
      </c>
      <c r="H38" s="70" t="s">
        <v>925</v>
      </c>
      <c r="I38" s="71"/>
      <c r="J38" s="71"/>
      <c r="K38" s="70" t="s">
        <v>925</v>
      </c>
      <c r="L38" s="74">
        <v>1.333753331864309</v>
      </c>
      <c r="M38" s="75">
        <v>7816.931640625</v>
      </c>
      <c r="N38" s="75">
        <v>6544.2744140625</v>
      </c>
      <c r="O38" s="76"/>
      <c r="P38" s="77"/>
      <c r="Q38" s="77"/>
      <c r="R38" s="48">
        <v>0</v>
      </c>
      <c r="S38" s="81"/>
      <c r="T38" s="81"/>
      <c r="U38" s="49">
        <v>0</v>
      </c>
      <c r="V38" s="49">
        <v>0</v>
      </c>
      <c r="W38" s="49">
        <v>0</v>
      </c>
      <c r="X38" s="49">
        <v>0</v>
      </c>
      <c r="Y38" s="49">
        <v>0</v>
      </c>
      <c r="Z38" s="49"/>
      <c r="AA38" s="72">
        <v>38</v>
      </c>
      <c r="AB38" s="72"/>
      <c r="AC38" s="73"/>
      <c r="AD38" s="79" t="s">
        <v>925</v>
      </c>
      <c r="AE38" s="79" t="s">
        <v>1537</v>
      </c>
      <c r="AF38" s="79" t="s">
        <v>2086</v>
      </c>
      <c r="AG38" s="79" t="s">
        <v>2534</v>
      </c>
      <c r="AH38" s="79" t="s">
        <v>2867</v>
      </c>
      <c r="AI38" s="79">
        <v>619</v>
      </c>
      <c r="AJ38" s="79">
        <v>1</v>
      </c>
      <c r="AK38" s="79">
        <v>9</v>
      </c>
      <c r="AL38" s="79">
        <v>0</v>
      </c>
      <c r="AM38" s="79" t="s">
        <v>4077</v>
      </c>
      <c r="AN38" s="100" t="s">
        <v>4113</v>
      </c>
      <c r="AO38" s="79" t="str">
        <f>REPLACE(INDEX(GroupVertices[Group],MATCH(Vertices[[#This Row],[Vertex]],GroupVertices[Vertex],0)),1,1,"")</f>
        <v>1</v>
      </c>
      <c r="AP38" s="48"/>
      <c r="AQ38" s="49"/>
      <c r="AR38" s="48"/>
      <c r="AS38" s="49"/>
      <c r="AT38" s="48"/>
      <c r="AU38" s="49"/>
      <c r="AV38" s="48"/>
      <c r="AW38" s="49"/>
      <c r="AX38" s="48"/>
      <c r="AY38" s="48"/>
      <c r="AZ38" s="48"/>
      <c r="BA38" s="48"/>
      <c r="BB38" s="48"/>
      <c r="BC38" s="48"/>
      <c r="BD38" s="48"/>
      <c r="BE38" s="48"/>
      <c r="BF38" s="48"/>
      <c r="BG38" s="48"/>
      <c r="BH38" s="48"/>
      <c r="BI38" s="2"/>
      <c r="BJ38" s="3"/>
      <c r="BK38" s="3"/>
      <c r="BL38" s="3"/>
      <c r="BM38" s="3"/>
    </row>
    <row r="39" spans="1:65" ht="15">
      <c r="A39" s="65" t="s">
        <v>292</v>
      </c>
      <c r="B39" s="66"/>
      <c r="C39" s="66" t="s">
        <v>65</v>
      </c>
      <c r="D39" s="67">
        <v>162.00415770502622</v>
      </c>
      <c r="E39" s="69"/>
      <c r="F39" s="98" t="s">
        <v>3489</v>
      </c>
      <c r="G39" s="66" t="s">
        <v>52</v>
      </c>
      <c r="H39" s="70" t="s">
        <v>926</v>
      </c>
      <c r="I39" s="71"/>
      <c r="J39" s="71"/>
      <c r="K39" s="70" t="s">
        <v>926</v>
      </c>
      <c r="L39" s="74">
        <v>1.0496046955274903</v>
      </c>
      <c r="M39" s="75">
        <v>3019.109619140625</v>
      </c>
      <c r="N39" s="75">
        <v>8309.732421875</v>
      </c>
      <c r="O39" s="76"/>
      <c r="P39" s="77"/>
      <c r="Q39" s="77"/>
      <c r="R39" s="48">
        <v>0</v>
      </c>
      <c r="S39" s="81"/>
      <c r="T39" s="81"/>
      <c r="U39" s="49">
        <v>0</v>
      </c>
      <c r="V39" s="49">
        <v>0</v>
      </c>
      <c r="W39" s="49">
        <v>0</v>
      </c>
      <c r="X39" s="49">
        <v>0</v>
      </c>
      <c r="Y39" s="49">
        <v>0</v>
      </c>
      <c r="Z39" s="49"/>
      <c r="AA39" s="72">
        <v>39</v>
      </c>
      <c r="AB39" s="72"/>
      <c r="AC39" s="73"/>
      <c r="AD39" s="79" t="s">
        <v>926</v>
      </c>
      <c r="AE39" s="79" t="s">
        <v>1538</v>
      </c>
      <c r="AF39" s="79" t="s">
        <v>2107</v>
      </c>
      <c r="AG39" s="79" t="s">
        <v>2556</v>
      </c>
      <c r="AH39" s="79" t="s">
        <v>2868</v>
      </c>
      <c r="AI39" s="79">
        <v>92</v>
      </c>
      <c r="AJ39" s="79">
        <v>0</v>
      </c>
      <c r="AK39" s="79">
        <v>0</v>
      </c>
      <c r="AL39" s="79">
        <v>0</v>
      </c>
      <c r="AM39" s="79" t="s">
        <v>4077</v>
      </c>
      <c r="AN39" s="100" t="s">
        <v>4114</v>
      </c>
      <c r="AO39" s="79" t="str">
        <f>REPLACE(INDEX(GroupVertices[Group],MATCH(Vertices[[#This Row],[Vertex]],GroupVertices[Vertex],0)),1,1,"")</f>
        <v>1</v>
      </c>
      <c r="AP39" s="48"/>
      <c r="AQ39" s="49"/>
      <c r="AR39" s="48"/>
      <c r="AS39" s="49"/>
      <c r="AT39" s="48"/>
      <c r="AU39" s="49"/>
      <c r="AV39" s="48"/>
      <c r="AW39" s="49"/>
      <c r="AX39" s="48"/>
      <c r="AY39" s="48"/>
      <c r="AZ39" s="48"/>
      <c r="BA39" s="48"/>
      <c r="BB39" s="48"/>
      <c r="BC39" s="48"/>
      <c r="BD39" s="48"/>
      <c r="BE39" s="48"/>
      <c r="BF39" s="48"/>
      <c r="BG39" s="48"/>
      <c r="BH39" s="48"/>
      <c r="BI39" s="2"/>
      <c r="BJ39" s="3"/>
      <c r="BK39" s="3"/>
      <c r="BL39" s="3"/>
      <c r="BM39" s="3"/>
    </row>
    <row r="40" spans="1:65" ht="15">
      <c r="A40" s="65" t="s">
        <v>293</v>
      </c>
      <c r="B40" s="66"/>
      <c r="C40" s="66" t="s">
        <v>65</v>
      </c>
      <c r="D40" s="67">
        <v>162.3693126681976</v>
      </c>
      <c r="E40" s="69"/>
      <c r="F40" s="98" t="s">
        <v>3490</v>
      </c>
      <c r="G40" s="66" t="s">
        <v>52</v>
      </c>
      <c r="H40" s="70" t="s">
        <v>927</v>
      </c>
      <c r="I40" s="71"/>
      <c r="J40" s="71"/>
      <c r="K40" s="70" t="s">
        <v>927</v>
      </c>
      <c r="L40" s="74">
        <v>5.406190998376632</v>
      </c>
      <c r="M40" s="75">
        <v>6788.82666015625</v>
      </c>
      <c r="N40" s="75">
        <v>4337.45361328125</v>
      </c>
      <c r="O40" s="76"/>
      <c r="P40" s="77"/>
      <c r="Q40" s="77"/>
      <c r="R40" s="48">
        <v>0</v>
      </c>
      <c r="S40" s="81"/>
      <c r="T40" s="81"/>
      <c r="U40" s="49">
        <v>0</v>
      </c>
      <c r="V40" s="49">
        <v>0</v>
      </c>
      <c r="W40" s="49">
        <v>0</v>
      </c>
      <c r="X40" s="49">
        <v>0</v>
      </c>
      <c r="Y40" s="49">
        <v>0</v>
      </c>
      <c r="Z40" s="49"/>
      <c r="AA40" s="72">
        <v>40</v>
      </c>
      <c r="AB40" s="72"/>
      <c r="AC40" s="73"/>
      <c r="AD40" s="79" t="s">
        <v>927</v>
      </c>
      <c r="AE40" s="79" t="s">
        <v>1539</v>
      </c>
      <c r="AF40" s="79" t="s">
        <v>2108</v>
      </c>
      <c r="AG40" s="79" t="s">
        <v>2557</v>
      </c>
      <c r="AH40" s="79" t="s">
        <v>2869</v>
      </c>
      <c r="AI40" s="79">
        <v>8172</v>
      </c>
      <c r="AJ40" s="79">
        <v>26</v>
      </c>
      <c r="AK40" s="79">
        <v>73</v>
      </c>
      <c r="AL40" s="79">
        <v>2</v>
      </c>
      <c r="AM40" s="79" t="s">
        <v>4077</v>
      </c>
      <c r="AN40" s="100" t="s">
        <v>4115</v>
      </c>
      <c r="AO40" s="79" t="str">
        <f>REPLACE(INDEX(GroupVertices[Group],MATCH(Vertices[[#This Row],[Vertex]],GroupVertices[Vertex],0)),1,1,"")</f>
        <v>1</v>
      </c>
      <c r="AP40" s="48"/>
      <c r="AQ40" s="49"/>
      <c r="AR40" s="48"/>
      <c r="AS40" s="49"/>
      <c r="AT40" s="48"/>
      <c r="AU40" s="49"/>
      <c r="AV40" s="48"/>
      <c r="AW40" s="49"/>
      <c r="AX40" s="48"/>
      <c r="AY40" s="48"/>
      <c r="AZ40" s="48"/>
      <c r="BA40" s="48"/>
      <c r="BB40" s="48"/>
      <c r="BC40" s="48"/>
      <c r="BD40" s="48"/>
      <c r="BE40" s="48"/>
      <c r="BF40" s="48"/>
      <c r="BG40" s="48"/>
      <c r="BH40" s="48"/>
      <c r="BI40" s="2"/>
      <c r="BJ40" s="3"/>
      <c r="BK40" s="3"/>
      <c r="BL40" s="3"/>
      <c r="BM40" s="3"/>
    </row>
    <row r="41" spans="1:65" ht="15">
      <c r="A41" s="65" t="s">
        <v>294</v>
      </c>
      <c r="B41" s="66"/>
      <c r="C41" s="66" t="s">
        <v>65</v>
      </c>
      <c r="D41" s="67">
        <v>162.00162692805372</v>
      </c>
      <c r="E41" s="69"/>
      <c r="F41" s="98" t="s">
        <v>3491</v>
      </c>
      <c r="G41" s="66" t="s">
        <v>52</v>
      </c>
      <c r="H41" s="70" t="s">
        <v>928</v>
      </c>
      <c r="I41" s="71"/>
      <c r="J41" s="71"/>
      <c r="K41" s="70" t="s">
        <v>928</v>
      </c>
      <c r="L41" s="74">
        <v>1.019410533032496</v>
      </c>
      <c r="M41" s="75">
        <v>9530.4384765625</v>
      </c>
      <c r="N41" s="75">
        <v>9192.4599609375</v>
      </c>
      <c r="O41" s="76"/>
      <c r="P41" s="77"/>
      <c r="Q41" s="77"/>
      <c r="R41" s="48">
        <v>0</v>
      </c>
      <c r="S41" s="81"/>
      <c r="T41" s="81"/>
      <c r="U41" s="49">
        <v>0</v>
      </c>
      <c r="V41" s="49">
        <v>0</v>
      </c>
      <c r="W41" s="49">
        <v>0</v>
      </c>
      <c r="X41" s="49">
        <v>0</v>
      </c>
      <c r="Y41" s="49">
        <v>0</v>
      </c>
      <c r="Z41" s="49"/>
      <c r="AA41" s="72">
        <v>41</v>
      </c>
      <c r="AB41" s="72"/>
      <c r="AC41" s="73"/>
      <c r="AD41" s="79" t="s">
        <v>928</v>
      </c>
      <c r="AE41" s="79" t="s">
        <v>1540</v>
      </c>
      <c r="AF41" s="79" t="s">
        <v>2086</v>
      </c>
      <c r="AG41" s="79" t="s">
        <v>2534</v>
      </c>
      <c r="AH41" s="79" t="s">
        <v>2870</v>
      </c>
      <c r="AI41" s="79">
        <v>36</v>
      </c>
      <c r="AJ41" s="79">
        <v>0</v>
      </c>
      <c r="AK41" s="79">
        <v>0</v>
      </c>
      <c r="AL41" s="79">
        <v>0</v>
      </c>
      <c r="AM41" s="79" t="s">
        <v>4077</v>
      </c>
      <c r="AN41" s="100" t="s">
        <v>4116</v>
      </c>
      <c r="AO41" s="79" t="str">
        <f>REPLACE(INDEX(GroupVertices[Group],MATCH(Vertices[[#This Row],[Vertex]],GroupVertices[Vertex],0)),1,1,"")</f>
        <v>1</v>
      </c>
      <c r="AP41" s="48"/>
      <c r="AQ41" s="49"/>
      <c r="AR41" s="48"/>
      <c r="AS41" s="49"/>
      <c r="AT41" s="48"/>
      <c r="AU41" s="49"/>
      <c r="AV41" s="48"/>
      <c r="AW41" s="49"/>
      <c r="AX41" s="48"/>
      <c r="AY41" s="48"/>
      <c r="AZ41" s="48"/>
      <c r="BA41" s="48"/>
      <c r="BB41" s="48"/>
      <c r="BC41" s="48"/>
      <c r="BD41" s="48"/>
      <c r="BE41" s="48"/>
      <c r="BF41" s="48"/>
      <c r="BG41" s="48"/>
      <c r="BH41" s="48"/>
      <c r="BI41" s="2"/>
      <c r="BJ41" s="3"/>
      <c r="BK41" s="3"/>
      <c r="BL41" s="3"/>
      <c r="BM41" s="3"/>
    </row>
    <row r="42" spans="1:65" ht="15">
      <c r="A42" s="65" t="s">
        <v>295</v>
      </c>
      <c r="B42" s="66"/>
      <c r="C42" s="66" t="s">
        <v>65</v>
      </c>
      <c r="D42" s="67">
        <v>162.01052983990334</v>
      </c>
      <c r="E42" s="69"/>
      <c r="F42" s="98" t="s">
        <v>3492</v>
      </c>
      <c r="G42" s="66" t="s">
        <v>52</v>
      </c>
      <c r="H42" s="70" t="s">
        <v>929</v>
      </c>
      <c r="I42" s="71"/>
      <c r="J42" s="71"/>
      <c r="K42" s="70" t="s">
        <v>929</v>
      </c>
      <c r="L42" s="74">
        <v>1.1256292832381003</v>
      </c>
      <c r="M42" s="75">
        <v>5418.02001953125</v>
      </c>
      <c r="N42" s="75">
        <v>7427.0029296875</v>
      </c>
      <c r="O42" s="76"/>
      <c r="P42" s="77"/>
      <c r="Q42" s="77"/>
      <c r="R42" s="48">
        <v>0</v>
      </c>
      <c r="S42" s="81"/>
      <c r="T42" s="81"/>
      <c r="U42" s="49">
        <v>0</v>
      </c>
      <c r="V42" s="49">
        <v>0</v>
      </c>
      <c r="W42" s="49">
        <v>0</v>
      </c>
      <c r="X42" s="49">
        <v>0</v>
      </c>
      <c r="Y42" s="49">
        <v>0</v>
      </c>
      <c r="Z42" s="49"/>
      <c r="AA42" s="72">
        <v>42</v>
      </c>
      <c r="AB42" s="72"/>
      <c r="AC42" s="73"/>
      <c r="AD42" s="79" t="s">
        <v>929</v>
      </c>
      <c r="AE42" s="79" t="s">
        <v>1541</v>
      </c>
      <c r="AF42" s="79" t="s">
        <v>2109</v>
      </c>
      <c r="AG42" s="79" t="s">
        <v>2558</v>
      </c>
      <c r="AH42" s="79" t="s">
        <v>2871</v>
      </c>
      <c r="AI42" s="79">
        <v>233</v>
      </c>
      <c r="AJ42" s="79">
        <v>0</v>
      </c>
      <c r="AK42" s="79">
        <v>1</v>
      </c>
      <c r="AL42" s="79">
        <v>0</v>
      </c>
      <c r="AM42" s="79" t="s">
        <v>4077</v>
      </c>
      <c r="AN42" s="100" t="s">
        <v>4117</v>
      </c>
      <c r="AO42" s="79" t="str">
        <f>REPLACE(INDEX(GroupVertices[Group],MATCH(Vertices[[#This Row],[Vertex]],GroupVertices[Vertex],0)),1,1,"")</f>
        <v>1</v>
      </c>
      <c r="AP42" s="48"/>
      <c r="AQ42" s="49"/>
      <c r="AR42" s="48"/>
      <c r="AS42" s="49"/>
      <c r="AT42" s="48"/>
      <c r="AU42" s="49"/>
      <c r="AV42" s="48"/>
      <c r="AW42" s="49"/>
      <c r="AX42" s="48"/>
      <c r="AY42" s="48"/>
      <c r="AZ42" s="48"/>
      <c r="BA42" s="48"/>
      <c r="BB42" s="48"/>
      <c r="BC42" s="48"/>
      <c r="BD42" s="48"/>
      <c r="BE42" s="48"/>
      <c r="BF42" s="48"/>
      <c r="BG42" s="48"/>
      <c r="BH42" s="48"/>
      <c r="BI42" s="2"/>
      <c r="BJ42" s="3"/>
      <c r="BK42" s="3"/>
      <c r="BL42" s="3"/>
      <c r="BM42" s="3"/>
    </row>
    <row r="43" spans="1:65" ht="15">
      <c r="A43" s="65" t="s">
        <v>296</v>
      </c>
      <c r="B43" s="66"/>
      <c r="C43" s="66" t="s">
        <v>65</v>
      </c>
      <c r="D43" s="67">
        <v>162.29655283023894</v>
      </c>
      <c r="E43" s="69"/>
      <c r="F43" s="98" t="s">
        <v>3493</v>
      </c>
      <c r="G43" s="66" t="s">
        <v>52</v>
      </c>
      <c r="H43" s="70" t="s">
        <v>930</v>
      </c>
      <c r="I43" s="71"/>
      <c r="J43" s="71"/>
      <c r="K43" s="70" t="s">
        <v>930</v>
      </c>
      <c r="L43" s="74">
        <v>4.538108826645552</v>
      </c>
      <c r="M43" s="75">
        <v>8159.6328125</v>
      </c>
      <c r="N43" s="75">
        <v>4778.81787109375</v>
      </c>
      <c r="O43" s="76"/>
      <c r="P43" s="77"/>
      <c r="Q43" s="77"/>
      <c r="R43" s="48">
        <v>0</v>
      </c>
      <c r="S43" s="81"/>
      <c r="T43" s="81"/>
      <c r="U43" s="49">
        <v>0</v>
      </c>
      <c r="V43" s="49">
        <v>0</v>
      </c>
      <c r="W43" s="49">
        <v>0</v>
      </c>
      <c r="X43" s="49">
        <v>0</v>
      </c>
      <c r="Y43" s="49">
        <v>0</v>
      </c>
      <c r="Z43" s="49"/>
      <c r="AA43" s="72">
        <v>43</v>
      </c>
      <c r="AB43" s="72"/>
      <c r="AC43" s="73"/>
      <c r="AD43" s="79" t="s">
        <v>930</v>
      </c>
      <c r="AE43" s="79" t="s">
        <v>1542</v>
      </c>
      <c r="AF43" s="79" t="s">
        <v>2110</v>
      </c>
      <c r="AG43" s="79" t="s">
        <v>2559</v>
      </c>
      <c r="AH43" s="79" t="s">
        <v>2872</v>
      </c>
      <c r="AI43" s="79">
        <v>6562</v>
      </c>
      <c r="AJ43" s="79">
        <v>1</v>
      </c>
      <c r="AK43" s="79">
        <v>18</v>
      </c>
      <c r="AL43" s="79">
        <v>1</v>
      </c>
      <c r="AM43" s="79" t="s">
        <v>4077</v>
      </c>
      <c r="AN43" s="100" t="s">
        <v>4118</v>
      </c>
      <c r="AO43" s="79" t="str">
        <f>REPLACE(INDEX(GroupVertices[Group],MATCH(Vertices[[#This Row],[Vertex]],GroupVertices[Vertex],0)),1,1,"")</f>
        <v>1</v>
      </c>
      <c r="AP43" s="48"/>
      <c r="AQ43" s="49"/>
      <c r="AR43" s="48"/>
      <c r="AS43" s="49"/>
      <c r="AT43" s="48"/>
      <c r="AU43" s="49"/>
      <c r="AV43" s="48"/>
      <c r="AW43" s="49"/>
      <c r="AX43" s="48"/>
      <c r="AY43" s="48"/>
      <c r="AZ43" s="48"/>
      <c r="BA43" s="48"/>
      <c r="BB43" s="48"/>
      <c r="BC43" s="48"/>
      <c r="BD43" s="48"/>
      <c r="BE43" s="48"/>
      <c r="BF43" s="48"/>
      <c r="BG43" s="48"/>
      <c r="BH43" s="48"/>
      <c r="BI43" s="2"/>
      <c r="BJ43" s="3"/>
      <c r="BK43" s="3"/>
      <c r="BL43" s="3"/>
      <c r="BM43" s="3"/>
    </row>
    <row r="44" spans="1:65" ht="15">
      <c r="A44" s="65" t="s">
        <v>297</v>
      </c>
      <c r="B44" s="66"/>
      <c r="C44" s="66" t="s">
        <v>65</v>
      </c>
      <c r="D44" s="67">
        <v>162.0146423524836</v>
      </c>
      <c r="E44" s="69"/>
      <c r="F44" s="98" t="s">
        <v>3494</v>
      </c>
      <c r="G44" s="66" t="s">
        <v>52</v>
      </c>
      <c r="H44" s="70" t="s">
        <v>931</v>
      </c>
      <c r="I44" s="71"/>
      <c r="J44" s="71"/>
      <c r="K44" s="70" t="s">
        <v>931</v>
      </c>
      <c r="L44" s="74">
        <v>1.1746947972924655</v>
      </c>
      <c r="M44" s="75">
        <v>2676.408203125</v>
      </c>
      <c r="N44" s="75">
        <v>6985.638671875</v>
      </c>
      <c r="O44" s="76"/>
      <c r="P44" s="77"/>
      <c r="Q44" s="77"/>
      <c r="R44" s="48">
        <v>0</v>
      </c>
      <c r="S44" s="81"/>
      <c r="T44" s="81"/>
      <c r="U44" s="49">
        <v>0</v>
      </c>
      <c r="V44" s="49">
        <v>0</v>
      </c>
      <c r="W44" s="49">
        <v>0</v>
      </c>
      <c r="X44" s="49">
        <v>0</v>
      </c>
      <c r="Y44" s="49">
        <v>0</v>
      </c>
      <c r="Z44" s="49"/>
      <c r="AA44" s="72">
        <v>44</v>
      </c>
      <c r="AB44" s="72"/>
      <c r="AC44" s="73"/>
      <c r="AD44" s="79" t="s">
        <v>931</v>
      </c>
      <c r="AE44" s="79" t="s">
        <v>1543</v>
      </c>
      <c r="AF44" s="79" t="s">
        <v>2111</v>
      </c>
      <c r="AG44" s="79" t="s">
        <v>2549</v>
      </c>
      <c r="AH44" s="79" t="s">
        <v>2873</v>
      </c>
      <c r="AI44" s="79">
        <v>324</v>
      </c>
      <c r="AJ44" s="79">
        <v>0</v>
      </c>
      <c r="AK44" s="79">
        <v>50</v>
      </c>
      <c r="AL44" s="79">
        <v>0</v>
      </c>
      <c r="AM44" s="79" t="s">
        <v>4077</v>
      </c>
      <c r="AN44" s="100" t="s">
        <v>4119</v>
      </c>
      <c r="AO44" s="79" t="str">
        <f>REPLACE(INDEX(GroupVertices[Group],MATCH(Vertices[[#This Row],[Vertex]],GroupVertices[Vertex],0)),1,1,"")</f>
        <v>1</v>
      </c>
      <c r="AP44" s="48"/>
      <c r="AQ44" s="49"/>
      <c r="AR44" s="48"/>
      <c r="AS44" s="49"/>
      <c r="AT44" s="48"/>
      <c r="AU44" s="49"/>
      <c r="AV44" s="48"/>
      <c r="AW44" s="49"/>
      <c r="AX44" s="48"/>
      <c r="AY44" s="48"/>
      <c r="AZ44" s="48"/>
      <c r="BA44" s="48"/>
      <c r="BB44" s="48"/>
      <c r="BC44" s="48"/>
      <c r="BD44" s="48"/>
      <c r="BE44" s="48"/>
      <c r="BF44" s="48"/>
      <c r="BG44" s="48"/>
      <c r="BH44" s="48"/>
      <c r="BI44" s="2"/>
      <c r="BJ44" s="3"/>
      <c r="BK44" s="3"/>
      <c r="BL44" s="3"/>
      <c r="BM44" s="3"/>
    </row>
    <row r="45" spans="1:65" ht="15">
      <c r="A45" s="65" t="s">
        <v>298</v>
      </c>
      <c r="B45" s="66"/>
      <c r="C45" s="66" t="s">
        <v>65</v>
      </c>
      <c r="D45" s="67">
        <v>162.0020788525131</v>
      </c>
      <c r="E45" s="69"/>
      <c r="F45" s="98" t="s">
        <v>3495</v>
      </c>
      <c r="G45" s="66" t="s">
        <v>52</v>
      </c>
      <c r="H45" s="70" t="s">
        <v>932</v>
      </c>
      <c r="I45" s="71"/>
      <c r="J45" s="71"/>
      <c r="K45" s="70" t="s">
        <v>932</v>
      </c>
      <c r="L45" s="74">
        <v>1.0248023477637451</v>
      </c>
      <c r="M45" s="75">
        <v>3019.109619140625</v>
      </c>
      <c r="N45" s="75">
        <v>8751.095703125</v>
      </c>
      <c r="O45" s="76"/>
      <c r="P45" s="77"/>
      <c r="Q45" s="77"/>
      <c r="R45" s="48">
        <v>0</v>
      </c>
      <c r="S45" s="81"/>
      <c r="T45" s="81"/>
      <c r="U45" s="49">
        <v>0</v>
      </c>
      <c r="V45" s="49">
        <v>0</v>
      </c>
      <c r="W45" s="49">
        <v>0</v>
      </c>
      <c r="X45" s="49">
        <v>0</v>
      </c>
      <c r="Y45" s="49">
        <v>0</v>
      </c>
      <c r="Z45" s="49"/>
      <c r="AA45" s="72">
        <v>45</v>
      </c>
      <c r="AB45" s="72"/>
      <c r="AC45" s="73"/>
      <c r="AD45" s="79" t="s">
        <v>932</v>
      </c>
      <c r="AE45" s="79"/>
      <c r="AF45" s="79" t="s">
        <v>2112</v>
      </c>
      <c r="AG45" s="79" t="s">
        <v>2560</v>
      </c>
      <c r="AH45" s="79" t="s">
        <v>2874</v>
      </c>
      <c r="AI45" s="79">
        <v>46</v>
      </c>
      <c r="AJ45" s="79">
        <v>0</v>
      </c>
      <c r="AK45" s="79">
        <v>0</v>
      </c>
      <c r="AL45" s="79">
        <v>0</v>
      </c>
      <c r="AM45" s="79" t="s">
        <v>4077</v>
      </c>
      <c r="AN45" s="100" t="s">
        <v>4120</v>
      </c>
      <c r="AO45" s="79" t="str">
        <f>REPLACE(INDEX(GroupVertices[Group],MATCH(Vertices[[#This Row],[Vertex]],GroupVertices[Vertex],0)),1,1,"")</f>
        <v>1</v>
      </c>
      <c r="AP45" s="48"/>
      <c r="AQ45" s="49"/>
      <c r="AR45" s="48"/>
      <c r="AS45" s="49"/>
      <c r="AT45" s="48"/>
      <c r="AU45" s="49"/>
      <c r="AV45" s="48"/>
      <c r="AW45" s="49"/>
      <c r="AX45" s="48"/>
      <c r="AY45" s="48"/>
      <c r="AZ45" s="48"/>
      <c r="BA45" s="48"/>
      <c r="BB45" s="48"/>
      <c r="BC45" s="48"/>
      <c r="BD45" s="48"/>
      <c r="BE45" s="48"/>
      <c r="BF45" s="48"/>
      <c r="BG45" s="48"/>
      <c r="BH45" s="48"/>
      <c r="BI45" s="2"/>
      <c r="BJ45" s="3"/>
      <c r="BK45" s="3"/>
      <c r="BL45" s="3"/>
      <c r="BM45" s="3"/>
    </row>
    <row r="46" spans="1:65" ht="15">
      <c r="A46" s="65" t="s">
        <v>299</v>
      </c>
      <c r="B46" s="66"/>
      <c r="C46" s="66" t="s">
        <v>65</v>
      </c>
      <c r="D46" s="67">
        <v>162.082566598727</v>
      </c>
      <c r="E46" s="69"/>
      <c r="F46" s="98" t="s">
        <v>3496</v>
      </c>
      <c r="G46" s="66" t="s">
        <v>52</v>
      </c>
      <c r="H46" s="70" t="s">
        <v>933</v>
      </c>
      <c r="I46" s="71"/>
      <c r="J46" s="71"/>
      <c r="K46" s="70" t="s">
        <v>933</v>
      </c>
      <c r="L46" s="74">
        <v>1.9850845513991808</v>
      </c>
      <c r="M46" s="75">
        <v>9530.4384765625</v>
      </c>
      <c r="N46" s="75">
        <v>6102.91064453125</v>
      </c>
      <c r="O46" s="76"/>
      <c r="P46" s="77"/>
      <c r="Q46" s="77"/>
      <c r="R46" s="48">
        <v>0</v>
      </c>
      <c r="S46" s="81"/>
      <c r="T46" s="81"/>
      <c r="U46" s="49">
        <v>0</v>
      </c>
      <c r="V46" s="49">
        <v>0</v>
      </c>
      <c r="W46" s="49">
        <v>0</v>
      </c>
      <c r="X46" s="49">
        <v>0</v>
      </c>
      <c r="Y46" s="49">
        <v>0</v>
      </c>
      <c r="Z46" s="49"/>
      <c r="AA46" s="72">
        <v>46</v>
      </c>
      <c r="AB46" s="72"/>
      <c r="AC46" s="73"/>
      <c r="AD46" s="79" t="s">
        <v>933</v>
      </c>
      <c r="AE46" s="79" t="s">
        <v>1544</v>
      </c>
      <c r="AF46" s="79" t="s">
        <v>2113</v>
      </c>
      <c r="AG46" s="79" t="s">
        <v>2561</v>
      </c>
      <c r="AH46" s="79" t="s">
        <v>2875</v>
      </c>
      <c r="AI46" s="79">
        <v>1827</v>
      </c>
      <c r="AJ46" s="79">
        <v>6</v>
      </c>
      <c r="AK46" s="79">
        <v>18</v>
      </c>
      <c r="AL46" s="79">
        <v>0</v>
      </c>
      <c r="AM46" s="79" t="s">
        <v>4077</v>
      </c>
      <c r="AN46" s="100" t="s">
        <v>4121</v>
      </c>
      <c r="AO46" s="79" t="str">
        <f>REPLACE(INDEX(GroupVertices[Group],MATCH(Vertices[[#This Row],[Vertex]],GroupVertices[Vertex],0)),1,1,"")</f>
        <v>1</v>
      </c>
      <c r="AP46" s="48"/>
      <c r="AQ46" s="49"/>
      <c r="AR46" s="48"/>
      <c r="AS46" s="49"/>
      <c r="AT46" s="48"/>
      <c r="AU46" s="49"/>
      <c r="AV46" s="48"/>
      <c r="AW46" s="49"/>
      <c r="AX46" s="48"/>
      <c r="AY46" s="48"/>
      <c r="AZ46" s="48"/>
      <c r="BA46" s="48"/>
      <c r="BB46" s="48"/>
      <c r="BC46" s="48"/>
      <c r="BD46" s="48"/>
      <c r="BE46" s="48"/>
      <c r="BF46" s="48"/>
      <c r="BG46" s="48"/>
      <c r="BH46" s="48"/>
      <c r="BI46" s="2"/>
      <c r="BJ46" s="3"/>
      <c r="BK46" s="3"/>
      <c r="BL46" s="3"/>
      <c r="BM46" s="3"/>
    </row>
    <row r="47" spans="1:65" ht="15">
      <c r="A47" s="65" t="s">
        <v>300</v>
      </c>
      <c r="B47" s="66"/>
      <c r="C47" s="66" t="s">
        <v>65</v>
      </c>
      <c r="D47" s="67">
        <v>162.0054682859584</v>
      </c>
      <c r="E47" s="69"/>
      <c r="F47" s="98" t="s">
        <v>3497</v>
      </c>
      <c r="G47" s="66" t="s">
        <v>52</v>
      </c>
      <c r="H47" s="70" t="s">
        <v>934</v>
      </c>
      <c r="I47" s="71"/>
      <c r="J47" s="71"/>
      <c r="K47" s="70" t="s">
        <v>934</v>
      </c>
      <c r="L47" s="74">
        <v>1.0652409582481122</v>
      </c>
      <c r="M47" s="75">
        <v>8159.6328125</v>
      </c>
      <c r="N47" s="75">
        <v>8309.732421875</v>
      </c>
      <c r="O47" s="76"/>
      <c r="P47" s="77"/>
      <c r="Q47" s="77"/>
      <c r="R47" s="48">
        <v>0</v>
      </c>
      <c r="S47" s="81"/>
      <c r="T47" s="81"/>
      <c r="U47" s="49">
        <v>0</v>
      </c>
      <c r="V47" s="49">
        <v>0</v>
      </c>
      <c r="W47" s="49">
        <v>0</v>
      </c>
      <c r="X47" s="49">
        <v>0</v>
      </c>
      <c r="Y47" s="49">
        <v>0</v>
      </c>
      <c r="Z47" s="49"/>
      <c r="AA47" s="72">
        <v>47</v>
      </c>
      <c r="AB47" s="72"/>
      <c r="AC47" s="73"/>
      <c r="AD47" s="79" t="s">
        <v>934</v>
      </c>
      <c r="AE47" s="79" t="s">
        <v>1545</v>
      </c>
      <c r="AF47" s="79" t="s">
        <v>2114</v>
      </c>
      <c r="AG47" s="79" t="s">
        <v>2562</v>
      </c>
      <c r="AH47" s="79" t="s">
        <v>2876</v>
      </c>
      <c r="AI47" s="79">
        <v>121</v>
      </c>
      <c r="AJ47" s="79">
        <v>5</v>
      </c>
      <c r="AK47" s="79">
        <v>6</v>
      </c>
      <c r="AL47" s="79">
        <v>2</v>
      </c>
      <c r="AM47" s="79" t="s">
        <v>4077</v>
      </c>
      <c r="AN47" s="100" t="s">
        <v>4122</v>
      </c>
      <c r="AO47" s="79" t="str">
        <f>REPLACE(INDEX(GroupVertices[Group],MATCH(Vertices[[#This Row],[Vertex]],GroupVertices[Vertex],0)),1,1,"")</f>
        <v>1</v>
      </c>
      <c r="AP47" s="48"/>
      <c r="AQ47" s="49"/>
      <c r="AR47" s="48"/>
      <c r="AS47" s="49"/>
      <c r="AT47" s="48"/>
      <c r="AU47" s="49"/>
      <c r="AV47" s="48"/>
      <c r="AW47" s="49"/>
      <c r="AX47" s="48"/>
      <c r="AY47" s="48"/>
      <c r="AZ47" s="48"/>
      <c r="BA47" s="48"/>
      <c r="BB47" s="48"/>
      <c r="BC47" s="48"/>
      <c r="BD47" s="48"/>
      <c r="BE47" s="48"/>
      <c r="BF47" s="48"/>
      <c r="BG47" s="48"/>
      <c r="BH47" s="48"/>
      <c r="BI47" s="2"/>
      <c r="BJ47" s="3"/>
      <c r="BK47" s="3"/>
      <c r="BL47" s="3"/>
      <c r="BM47" s="3"/>
    </row>
    <row r="48" spans="1:65" ht="15">
      <c r="A48" s="65" t="s">
        <v>301</v>
      </c>
      <c r="B48" s="66"/>
      <c r="C48" s="66" t="s">
        <v>65</v>
      </c>
      <c r="D48" s="67">
        <v>162.00573944063402</v>
      </c>
      <c r="E48" s="69"/>
      <c r="F48" s="98" t="s">
        <v>3498</v>
      </c>
      <c r="G48" s="66" t="s">
        <v>52</v>
      </c>
      <c r="H48" s="70" t="s">
        <v>935</v>
      </c>
      <c r="I48" s="71"/>
      <c r="J48" s="71"/>
      <c r="K48" s="70" t="s">
        <v>935</v>
      </c>
      <c r="L48" s="74">
        <v>1.0684760470868615</v>
      </c>
      <c r="M48" s="75">
        <v>9530.4384765625</v>
      </c>
      <c r="N48" s="75">
        <v>8309.732421875</v>
      </c>
      <c r="O48" s="76"/>
      <c r="P48" s="77"/>
      <c r="Q48" s="77"/>
      <c r="R48" s="48">
        <v>0</v>
      </c>
      <c r="S48" s="81"/>
      <c r="T48" s="81"/>
      <c r="U48" s="49">
        <v>0</v>
      </c>
      <c r="V48" s="49">
        <v>0</v>
      </c>
      <c r="W48" s="49">
        <v>0</v>
      </c>
      <c r="X48" s="49">
        <v>0</v>
      </c>
      <c r="Y48" s="49">
        <v>0</v>
      </c>
      <c r="Z48" s="49"/>
      <c r="AA48" s="72">
        <v>48</v>
      </c>
      <c r="AB48" s="72"/>
      <c r="AC48" s="73"/>
      <c r="AD48" s="79" t="s">
        <v>935</v>
      </c>
      <c r="AE48" s="79" t="s">
        <v>1546</v>
      </c>
      <c r="AF48" s="79"/>
      <c r="AG48" s="79" t="s">
        <v>2563</v>
      </c>
      <c r="AH48" s="79" t="s">
        <v>2877</v>
      </c>
      <c r="AI48" s="79">
        <v>127</v>
      </c>
      <c r="AJ48" s="79">
        <v>25</v>
      </c>
      <c r="AK48" s="79">
        <v>9</v>
      </c>
      <c r="AL48" s="79">
        <v>0</v>
      </c>
      <c r="AM48" s="79" t="s">
        <v>4077</v>
      </c>
      <c r="AN48" s="100" t="s">
        <v>4123</v>
      </c>
      <c r="AO48" s="79" t="str">
        <f>REPLACE(INDEX(GroupVertices[Group],MATCH(Vertices[[#This Row],[Vertex]],GroupVertices[Vertex],0)),1,1,"")</f>
        <v>1</v>
      </c>
      <c r="AP48" s="48"/>
      <c r="AQ48" s="49"/>
      <c r="AR48" s="48"/>
      <c r="AS48" s="49"/>
      <c r="AT48" s="48"/>
      <c r="AU48" s="49"/>
      <c r="AV48" s="48"/>
      <c r="AW48" s="49"/>
      <c r="AX48" s="48"/>
      <c r="AY48" s="48"/>
      <c r="AZ48" s="48"/>
      <c r="BA48" s="48"/>
      <c r="BB48" s="48"/>
      <c r="BC48" s="48"/>
      <c r="BD48" s="48"/>
      <c r="BE48" s="48"/>
      <c r="BF48" s="48"/>
      <c r="BG48" s="48"/>
      <c r="BH48" s="48"/>
      <c r="BI48" s="2"/>
      <c r="BJ48" s="3"/>
      <c r="BK48" s="3"/>
      <c r="BL48" s="3"/>
      <c r="BM48" s="3"/>
    </row>
    <row r="49" spans="1:65" ht="15">
      <c r="A49" s="65" t="s">
        <v>302</v>
      </c>
      <c r="B49" s="66"/>
      <c r="C49" s="66" t="s">
        <v>65</v>
      </c>
      <c r="D49" s="67">
        <v>162.01337696399736</v>
      </c>
      <c r="E49" s="69"/>
      <c r="F49" s="98" t="s">
        <v>3499</v>
      </c>
      <c r="G49" s="66" t="s">
        <v>52</v>
      </c>
      <c r="H49" s="70" t="s">
        <v>936</v>
      </c>
      <c r="I49" s="71"/>
      <c r="J49" s="71"/>
      <c r="K49" s="70" t="s">
        <v>936</v>
      </c>
      <c r="L49" s="74">
        <v>1.1595977160449684</v>
      </c>
      <c r="M49" s="75">
        <v>9187.7373046875</v>
      </c>
      <c r="N49" s="75">
        <v>7427.0029296875</v>
      </c>
      <c r="O49" s="76"/>
      <c r="P49" s="77"/>
      <c r="Q49" s="77"/>
      <c r="R49" s="48">
        <v>0</v>
      </c>
      <c r="S49" s="81"/>
      <c r="T49" s="81"/>
      <c r="U49" s="49">
        <v>0</v>
      </c>
      <c r="V49" s="49">
        <v>0</v>
      </c>
      <c r="W49" s="49">
        <v>0</v>
      </c>
      <c r="X49" s="49">
        <v>0</v>
      </c>
      <c r="Y49" s="49">
        <v>0</v>
      </c>
      <c r="Z49" s="49"/>
      <c r="AA49" s="72">
        <v>49</v>
      </c>
      <c r="AB49" s="72"/>
      <c r="AC49" s="73"/>
      <c r="AD49" s="79" t="s">
        <v>936</v>
      </c>
      <c r="AE49" s="79" t="s">
        <v>1547</v>
      </c>
      <c r="AF49" s="79" t="s">
        <v>2115</v>
      </c>
      <c r="AG49" s="79" t="s">
        <v>2564</v>
      </c>
      <c r="AH49" s="79" t="s">
        <v>2878</v>
      </c>
      <c r="AI49" s="79">
        <v>296</v>
      </c>
      <c r="AJ49" s="79">
        <v>5</v>
      </c>
      <c r="AK49" s="79">
        <v>37</v>
      </c>
      <c r="AL49" s="79">
        <v>0</v>
      </c>
      <c r="AM49" s="79" t="s">
        <v>4077</v>
      </c>
      <c r="AN49" s="100" t="s">
        <v>4124</v>
      </c>
      <c r="AO49" s="79" t="str">
        <f>REPLACE(INDEX(GroupVertices[Group],MATCH(Vertices[[#This Row],[Vertex]],GroupVertices[Vertex],0)),1,1,"")</f>
        <v>1</v>
      </c>
      <c r="AP49" s="48"/>
      <c r="AQ49" s="49"/>
      <c r="AR49" s="48"/>
      <c r="AS49" s="49"/>
      <c r="AT49" s="48"/>
      <c r="AU49" s="49"/>
      <c r="AV49" s="48"/>
      <c r="AW49" s="49"/>
      <c r="AX49" s="48"/>
      <c r="AY49" s="48"/>
      <c r="AZ49" s="48"/>
      <c r="BA49" s="48"/>
      <c r="BB49" s="48"/>
      <c r="BC49" s="48"/>
      <c r="BD49" s="48"/>
      <c r="BE49" s="48"/>
      <c r="BF49" s="48"/>
      <c r="BG49" s="48"/>
      <c r="BH49" s="48"/>
      <c r="BI49" s="2"/>
      <c r="BJ49" s="3"/>
      <c r="BK49" s="3"/>
      <c r="BL49" s="3"/>
      <c r="BM49" s="3"/>
    </row>
    <row r="50" spans="1:65" ht="15">
      <c r="A50" s="65" t="s">
        <v>303</v>
      </c>
      <c r="B50" s="66"/>
      <c r="C50" s="66" t="s">
        <v>65</v>
      </c>
      <c r="D50" s="67">
        <v>162.00126538848625</v>
      </c>
      <c r="E50" s="69"/>
      <c r="F50" s="98" t="s">
        <v>3500</v>
      </c>
      <c r="G50" s="66" t="s">
        <v>52</v>
      </c>
      <c r="H50" s="70" t="s">
        <v>937</v>
      </c>
      <c r="I50" s="71"/>
      <c r="J50" s="71"/>
      <c r="K50" s="70" t="s">
        <v>937</v>
      </c>
      <c r="L50" s="74">
        <v>1.015097081247497</v>
      </c>
      <c r="M50" s="75">
        <v>6446.12548828125</v>
      </c>
      <c r="N50" s="75">
        <v>9192.4599609375</v>
      </c>
      <c r="O50" s="76"/>
      <c r="P50" s="77"/>
      <c r="Q50" s="77"/>
      <c r="R50" s="48">
        <v>0</v>
      </c>
      <c r="S50" s="81"/>
      <c r="T50" s="81"/>
      <c r="U50" s="49">
        <v>0</v>
      </c>
      <c r="V50" s="49">
        <v>0</v>
      </c>
      <c r="W50" s="49">
        <v>0</v>
      </c>
      <c r="X50" s="49">
        <v>0</v>
      </c>
      <c r="Y50" s="49">
        <v>0</v>
      </c>
      <c r="Z50" s="49"/>
      <c r="AA50" s="72">
        <v>50</v>
      </c>
      <c r="AB50" s="72"/>
      <c r="AC50" s="73"/>
      <c r="AD50" s="79" t="s">
        <v>937</v>
      </c>
      <c r="AE50" s="79" t="s">
        <v>1548</v>
      </c>
      <c r="AF50" s="79"/>
      <c r="AG50" s="79" t="s">
        <v>2565</v>
      </c>
      <c r="AH50" s="79" t="s">
        <v>2879</v>
      </c>
      <c r="AI50" s="79">
        <v>28</v>
      </c>
      <c r="AJ50" s="79">
        <v>0</v>
      </c>
      <c r="AK50" s="79">
        <v>1</v>
      </c>
      <c r="AL50" s="79">
        <v>0</v>
      </c>
      <c r="AM50" s="79" t="s">
        <v>4077</v>
      </c>
      <c r="AN50" s="100" t="s">
        <v>4125</v>
      </c>
      <c r="AO50" s="79" t="str">
        <f>REPLACE(INDEX(GroupVertices[Group],MATCH(Vertices[[#This Row],[Vertex]],GroupVertices[Vertex],0)),1,1,"")</f>
        <v>1</v>
      </c>
      <c r="AP50" s="48"/>
      <c r="AQ50" s="49"/>
      <c r="AR50" s="48"/>
      <c r="AS50" s="49"/>
      <c r="AT50" s="48"/>
      <c r="AU50" s="49"/>
      <c r="AV50" s="48"/>
      <c r="AW50" s="49"/>
      <c r="AX50" s="48"/>
      <c r="AY50" s="48"/>
      <c r="AZ50" s="48"/>
      <c r="BA50" s="48"/>
      <c r="BB50" s="48"/>
      <c r="BC50" s="48"/>
      <c r="BD50" s="48"/>
      <c r="BE50" s="48"/>
      <c r="BF50" s="48"/>
      <c r="BG50" s="48"/>
      <c r="BH50" s="48"/>
      <c r="BI50" s="2"/>
      <c r="BJ50" s="3"/>
      <c r="BK50" s="3"/>
      <c r="BL50" s="3"/>
      <c r="BM50" s="3"/>
    </row>
    <row r="51" spans="1:65" ht="15">
      <c r="A51" s="65" t="s">
        <v>304</v>
      </c>
      <c r="B51" s="66"/>
      <c r="C51" s="66" t="s">
        <v>65</v>
      </c>
      <c r="D51" s="67">
        <v>162.02399718879258</v>
      </c>
      <c r="E51" s="69"/>
      <c r="F51" s="98" t="s">
        <v>3501</v>
      </c>
      <c r="G51" s="66" t="s">
        <v>52</v>
      </c>
      <c r="H51" s="70" t="s">
        <v>938</v>
      </c>
      <c r="I51" s="71"/>
      <c r="J51" s="71"/>
      <c r="K51" s="70" t="s">
        <v>938</v>
      </c>
      <c r="L51" s="74">
        <v>1.2863053622293186</v>
      </c>
      <c r="M51" s="75">
        <v>3704.5126953125</v>
      </c>
      <c r="N51" s="75">
        <v>6544.2744140625</v>
      </c>
      <c r="O51" s="76"/>
      <c r="P51" s="77"/>
      <c r="Q51" s="77"/>
      <c r="R51" s="48">
        <v>0</v>
      </c>
      <c r="S51" s="81"/>
      <c r="T51" s="81"/>
      <c r="U51" s="49">
        <v>0</v>
      </c>
      <c r="V51" s="49">
        <v>0</v>
      </c>
      <c r="W51" s="49">
        <v>0</v>
      </c>
      <c r="X51" s="49">
        <v>0</v>
      </c>
      <c r="Y51" s="49">
        <v>0</v>
      </c>
      <c r="Z51" s="49"/>
      <c r="AA51" s="72">
        <v>51</v>
      </c>
      <c r="AB51" s="72"/>
      <c r="AC51" s="73"/>
      <c r="AD51" s="79" t="s">
        <v>938</v>
      </c>
      <c r="AE51" s="79" t="s">
        <v>1549</v>
      </c>
      <c r="AF51" s="79" t="s">
        <v>2116</v>
      </c>
      <c r="AG51" s="79" t="s">
        <v>2566</v>
      </c>
      <c r="AH51" s="79" t="s">
        <v>2880</v>
      </c>
      <c r="AI51" s="79">
        <v>531</v>
      </c>
      <c r="AJ51" s="79">
        <v>13</v>
      </c>
      <c r="AK51" s="79">
        <v>46</v>
      </c>
      <c r="AL51" s="79">
        <v>1</v>
      </c>
      <c r="AM51" s="79" t="s">
        <v>4077</v>
      </c>
      <c r="AN51" s="100" t="s">
        <v>4126</v>
      </c>
      <c r="AO51" s="79" t="str">
        <f>REPLACE(INDEX(GroupVertices[Group],MATCH(Vertices[[#This Row],[Vertex]],GroupVertices[Vertex],0)),1,1,"")</f>
        <v>1</v>
      </c>
      <c r="AP51" s="48"/>
      <c r="AQ51" s="49"/>
      <c r="AR51" s="48"/>
      <c r="AS51" s="49"/>
      <c r="AT51" s="48"/>
      <c r="AU51" s="49"/>
      <c r="AV51" s="48"/>
      <c r="AW51" s="49"/>
      <c r="AX51" s="48"/>
      <c r="AY51" s="48"/>
      <c r="AZ51" s="48"/>
      <c r="BA51" s="48"/>
      <c r="BB51" s="48"/>
      <c r="BC51" s="48"/>
      <c r="BD51" s="48"/>
      <c r="BE51" s="48"/>
      <c r="BF51" s="48"/>
      <c r="BG51" s="48"/>
      <c r="BH51" s="48"/>
      <c r="BI51" s="2"/>
      <c r="BJ51" s="3"/>
      <c r="BK51" s="3"/>
      <c r="BL51" s="3"/>
      <c r="BM51" s="3"/>
    </row>
    <row r="52" spans="1:65" ht="15">
      <c r="A52" s="65" t="s">
        <v>305</v>
      </c>
      <c r="B52" s="66"/>
      <c r="C52" s="66" t="s">
        <v>65</v>
      </c>
      <c r="D52" s="67">
        <v>162.0020788525131</v>
      </c>
      <c r="E52" s="69"/>
      <c r="F52" s="98" t="s">
        <v>3502</v>
      </c>
      <c r="G52" s="66" t="s">
        <v>52</v>
      </c>
      <c r="H52" s="70" t="s">
        <v>939</v>
      </c>
      <c r="I52" s="71"/>
      <c r="J52" s="71"/>
      <c r="K52" s="70" t="s">
        <v>939</v>
      </c>
      <c r="L52" s="74">
        <v>1.0248023477637451</v>
      </c>
      <c r="M52" s="75">
        <v>3704.5126953125</v>
      </c>
      <c r="N52" s="75">
        <v>8751.095703125</v>
      </c>
      <c r="O52" s="76"/>
      <c r="P52" s="77"/>
      <c r="Q52" s="77"/>
      <c r="R52" s="48">
        <v>0</v>
      </c>
      <c r="S52" s="81"/>
      <c r="T52" s="81"/>
      <c r="U52" s="49">
        <v>0</v>
      </c>
      <c r="V52" s="49">
        <v>0</v>
      </c>
      <c r="W52" s="49">
        <v>0</v>
      </c>
      <c r="X52" s="49">
        <v>0</v>
      </c>
      <c r="Y52" s="49">
        <v>0</v>
      </c>
      <c r="Z52" s="49"/>
      <c r="AA52" s="72">
        <v>52</v>
      </c>
      <c r="AB52" s="72"/>
      <c r="AC52" s="73"/>
      <c r="AD52" s="79" t="s">
        <v>939</v>
      </c>
      <c r="AE52" s="79"/>
      <c r="AF52" s="79" t="s">
        <v>2117</v>
      </c>
      <c r="AG52" s="79" t="s">
        <v>2567</v>
      </c>
      <c r="AH52" s="79" t="s">
        <v>2881</v>
      </c>
      <c r="AI52" s="79">
        <v>46</v>
      </c>
      <c r="AJ52" s="79">
        <v>0</v>
      </c>
      <c r="AK52" s="79">
        <v>3</v>
      </c>
      <c r="AL52" s="79">
        <v>0</v>
      </c>
      <c r="AM52" s="79" t="s">
        <v>4077</v>
      </c>
      <c r="AN52" s="100" t="s">
        <v>4127</v>
      </c>
      <c r="AO52" s="79" t="str">
        <f>REPLACE(INDEX(GroupVertices[Group],MATCH(Vertices[[#This Row],[Vertex]],GroupVertices[Vertex],0)),1,1,"")</f>
        <v>1</v>
      </c>
      <c r="AP52" s="48"/>
      <c r="AQ52" s="49"/>
      <c r="AR52" s="48"/>
      <c r="AS52" s="49"/>
      <c r="AT52" s="48"/>
      <c r="AU52" s="49"/>
      <c r="AV52" s="48"/>
      <c r="AW52" s="49"/>
      <c r="AX52" s="48"/>
      <c r="AY52" s="48"/>
      <c r="AZ52" s="48"/>
      <c r="BA52" s="48"/>
      <c r="BB52" s="48"/>
      <c r="BC52" s="48"/>
      <c r="BD52" s="48"/>
      <c r="BE52" s="48"/>
      <c r="BF52" s="48"/>
      <c r="BG52" s="48"/>
      <c r="BH52" s="48"/>
      <c r="BI52" s="2"/>
      <c r="BJ52" s="3"/>
      <c r="BK52" s="3"/>
      <c r="BL52" s="3"/>
      <c r="BM52" s="3"/>
    </row>
    <row r="53" spans="1:65" ht="15">
      <c r="A53" s="65" t="s">
        <v>306</v>
      </c>
      <c r="B53" s="66"/>
      <c r="C53" s="66" t="s">
        <v>65</v>
      </c>
      <c r="D53" s="67">
        <v>162.13616483960834</v>
      </c>
      <c r="E53" s="69"/>
      <c r="F53" s="98" t="s">
        <v>3503</v>
      </c>
      <c r="G53" s="66" t="s">
        <v>52</v>
      </c>
      <c r="H53" s="70" t="s">
        <v>940</v>
      </c>
      <c r="I53" s="71"/>
      <c r="J53" s="71"/>
      <c r="K53" s="70" t="s">
        <v>940</v>
      </c>
      <c r="L53" s="74">
        <v>2.624553778525305</v>
      </c>
      <c r="M53" s="75">
        <v>7474.22998046875</v>
      </c>
      <c r="N53" s="75">
        <v>5661.54638671875</v>
      </c>
      <c r="O53" s="76"/>
      <c r="P53" s="77"/>
      <c r="Q53" s="77"/>
      <c r="R53" s="48">
        <v>0</v>
      </c>
      <c r="S53" s="81"/>
      <c r="T53" s="81"/>
      <c r="U53" s="49">
        <v>0</v>
      </c>
      <c r="V53" s="49">
        <v>0</v>
      </c>
      <c r="W53" s="49">
        <v>0</v>
      </c>
      <c r="X53" s="49">
        <v>0</v>
      </c>
      <c r="Y53" s="49">
        <v>0</v>
      </c>
      <c r="Z53" s="49"/>
      <c r="AA53" s="72">
        <v>53</v>
      </c>
      <c r="AB53" s="72"/>
      <c r="AC53" s="73"/>
      <c r="AD53" s="79" t="s">
        <v>940</v>
      </c>
      <c r="AE53" s="79" t="s">
        <v>1550</v>
      </c>
      <c r="AF53" s="79" t="s">
        <v>2118</v>
      </c>
      <c r="AG53" s="79" t="s">
        <v>2568</v>
      </c>
      <c r="AH53" s="79" t="s">
        <v>2882</v>
      </c>
      <c r="AI53" s="79">
        <v>3013</v>
      </c>
      <c r="AJ53" s="79">
        <v>14</v>
      </c>
      <c r="AK53" s="79">
        <v>338</v>
      </c>
      <c r="AL53" s="79">
        <v>1</v>
      </c>
      <c r="AM53" s="79" t="s">
        <v>4077</v>
      </c>
      <c r="AN53" s="100" t="s">
        <v>4128</v>
      </c>
      <c r="AO53" s="79" t="str">
        <f>REPLACE(INDEX(GroupVertices[Group],MATCH(Vertices[[#This Row],[Vertex]],GroupVertices[Vertex],0)),1,1,"")</f>
        <v>1</v>
      </c>
      <c r="AP53" s="48"/>
      <c r="AQ53" s="49"/>
      <c r="AR53" s="48"/>
      <c r="AS53" s="49"/>
      <c r="AT53" s="48"/>
      <c r="AU53" s="49"/>
      <c r="AV53" s="48"/>
      <c r="AW53" s="49"/>
      <c r="AX53" s="48"/>
      <c r="AY53" s="48"/>
      <c r="AZ53" s="48"/>
      <c r="BA53" s="48"/>
      <c r="BB53" s="48"/>
      <c r="BC53" s="48"/>
      <c r="BD53" s="48"/>
      <c r="BE53" s="48"/>
      <c r="BF53" s="48"/>
      <c r="BG53" s="48"/>
      <c r="BH53" s="48"/>
      <c r="BI53" s="2"/>
      <c r="BJ53" s="3"/>
      <c r="BK53" s="3"/>
      <c r="BL53" s="3"/>
      <c r="BM53" s="3"/>
    </row>
    <row r="54" spans="1:65" ht="15">
      <c r="A54" s="65" t="s">
        <v>307</v>
      </c>
      <c r="B54" s="66"/>
      <c r="C54" s="66" t="s">
        <v>65</v>
      </c>
      <c r="D54" s="67">
        <v>162.00732117624182</v>
      </c>
      <c r="E54" s="69"/>
      <c r="F54" s="98" t="s">
        <v>3504</v>
      </c>
      <c r="G54" s="66" t="s">
        <v>52</v>
      </c>
      <c r="H54" s="70" t="s">
        <v>941</v>
      </c>
      <c r="I54" s="71"/>
      <c r="J54" s="71"/>
      <c r="K54" s="70" t="s">
        <v>941</v>
      </c>
      <c r="L54" s="74">
        <v>1.0873473986462328</v>
      </c>
      <c r="M54" s="75">
        <v>7474.22998046875</v>
      </c>
      <c r="N54" s="75">
        <v>7868.3671875</v>
      </c>
      <c r="O54" s="76"/>
      <c r="P54" s="77"/>
      <c r="Q54" s="77"/>
      <c r="R54" s="48">
        <v>0</v>
      </c>
      <c r="S54" s="81"/>
      <c r="T54" s="81"/>
      <c r="U54" s="49">
        <v>0</v>
      </c>
      <c r="V54" s="49">
        <v>0</v>
      </c>
      <c r="W54" s="49">
        <v>0</v>
      </c>
      <c r="X54" s="49">
        <v>0</v>
      </c>
      <c r="Y54" s="49">
        <v>0</v>
      </c>
      <c r="Z54" s="49"/>
      <c r="AA54" s="72">
        <v>54</v>
      </c>
      <c r="AB54" s="72"/>
      <c r="AC54" s="73"/>
      <c r="AD54" s="79" t="s">
        <v>941</v>
      </c>
      <c r="AE54" s="79" t="s">
        <v>1551</v>
      </c>
      <c r="AF54" s="79" t="s">
        <v>2119</v>
      </c>
      <c r="AG54" s="79" t="s">
        <v>2569</v>
      </c>
      <c r="AH54" s="79" t="s">
        <v>2883</v>
      </c>
      <c r="AI54" s="79">
        <v>162</v>
      </c>
      <c r="AJ54" s="79">
        <v>1</v>
      </c>
      <c r="AK54" s="79">
        <v>15</v>
      </c>
      <c r="AL54" s="79">
        <v>0</v>
      </c>
      <c r="AM54" s="79" t="s">
        <v>4077</v>
      </c>
      <c r="AN54" s="100" t="s">
        <v>4129</v>
      </c>
      <c r="AO54" s="79" t="str">
        <f>REPLACE(INDEX(GroupVertices[Group],MATCH(Vertices[[#This Row],[Vertex]],GroupVertices[Vertex],0)),1,1,"")</f>
        <v>1</v>
      </c>
      <c r="AP54" s="48"/>
      <c r="AQ54" s="49"/>
      <c r="AR54" s="48"/>
      <c r="AS54" s="49"/>
      <c r="AT54" s="48"/>
      <c r="AU54" s="49"/>
      <c r="AV54" s="48"/>
      <c r="AW54" s="49"/>
      <c r="AX54" s="48"/>
      <c r="AY54" s="48"/>
      <c r="AZ54" s="48"/>
      <c r="BA54" s="48"/>
      <c r="BB54" s="48"/>
      <c r="BC54" s="48"/>
      <c r="BD54" s="48"/>
      <c r="BE54" s="48"/>
      <c r="BF54" s="48"/>
      <c r="BG54" s="48"/>
      <c r="BH54" s="48"/>
      <c r="BI54" s="2"/>
      <c r="BJ54" s="3"/>
      <c r="BK54" s="3"/>
      <c r="BL54" s="3"/>
      <c r="BM54" s="3"/>
    </row>
    <row r="55" spans="1:65" ht="15">
      <c r="A55" s="65" t="s">
        <v>308</v>
      </c>
      <c r="B55" s="66"/>
      <c r="C55" s="66" t="s">
        <v>65</v>
      </c>
      <c r="D55" s="67">
        <v>162.0185289028342</v>
      </c>
      <c r="E55" s="69"/>
      <c r="F55" s="98" t="s">
        <v>3505</v>
      </c>
      <c r="G55" s="66" t="s">
        <v>52</v>
      </c>
      <c r="H55" s="70" t="s">
        <v>942</v>
      </c>
      <c r="I55" s="71"/>
      <c r="J55" s="71"/>
      <c r="K55" s="70" t="s">
        <v>942</v>
      </c>
      <c r="L55" s="74">
        <v>1.2210644039812064</v>
      </c>
      <c r="M55" s="75">
        <v>9530.4384765625</v>
      </c>
      <c r="N55" s="75">
        <v>6985.638671875</v>
      </c>
      <c r="O55" s="76"/>
      <c r="P55" s="77"/>
      <c r="Q55" s="77"/>
      <c r="R55" s="48">
        <v>0</v>
      </c>
      <c r="S55" s="81"/>
      <c r="T55" s="81"/>
      <c r="U55" s="49">
        <v>0</v>
      </c>
      <c r="V55" s="49">
        <v>0</v>
      </c>
      <c r="W55" s="49">
        <v>0</v>
      </c>
      <c r="X55" s="49">
        <v>0</v>
      </c>
      <c r="Y55" s="49">
        <v>0</v>
      </c>
      <c r="Z55" s="49"/>
      <c r="AA55" s="72">
        <v>55</v>
      </c>
      <c r="AB55" s="72"/>
      <c r="AC55" s="73"/>
      <c r="AD55" s="79" t="s">
        <v>942</v>
      </c>
      <c r="AE55" s="79" t="s">
        <v>1552</v>
      </c>
      <c r="AF55" s="79"/>
      <c r="AG55" s="79" t="s">
        <v>2570</v>
      </c>
      <c r="AH55" s="79" t="s">
        <v>2884</v>
      </c>
      <c r="AI55" s="79">
        <v>410</v>
      </c>
      <c r="AJ55" s="79">
        <v>0</v>
      </c>
      <c r="AK55" s="79">
        <v>13</v>
      </c>
      <c r="AL55" s="79">
        <v>0</v>
      </c>
      <c r="AM55" s="79" t="s">
        <v>4077</v>
      </c>
      <c r="AN55" s="100" t="s">
        <v>4130</v>
      </c>
      <c r="AO55" s="79" t="str">
        <f>REPLACE(INDEX(GroupVertices[Group],MATCH(Vertices[[#This Row],[Vertex]],GroupVertices[Vertex],0)),1,1,"")</f>
        <v>1</v>
      </c>
      <c r="AP55" s="48"/>
      <c r="AQ55" s="49"/>
      <c r="AR55" s="48"/>
      <c r="AS55" s="49"/>
      <c r="AT55" s="48"/>
      <c r="AU55" s="49"/>
      <c r="AV55" s="48"/>
      <c r="AW55" s="49"/>
      <c r="AX55" s="48"/>
      <c r="AY55" s="48"/>
      <c r="AZ55" s="48"/>
      <c r="BA55" s="48"/>
      <c r="BB55" s="48"/>
      <c r="BC55" s="48"/>
      <c r="BD55" s="48"/>
      <c r="BE55" s="48"/>
      <c r="BF55" s="48"/>
      <c r="BG55" s="48"/>
      <c r="BH55" s="48"/>
      <c r="BI55" s="2"/>
      <c r="BJ55" s="3"/>
      <c r="BK55" s="3"/>
      <c r="BL55" s="3"/>
      <c r="BM55" s="3"/>
    </row>
    <row r="56" spans="1:65" ht="15">
      <c r="A56" s="65" t="s">
        <v>309</v>
      </c>
      <c r="B56" s="66"/>
      <c r="C56" s="66" t="s">
        <v>65</v>
      </c>
      <c r="D56" s="67">
        <v>162.0537790106651</v>
      </c>
      <c r="E56" s="69"/>
      <c r="F56" s="98" t="s">
        <v>3506</v>
      </c>
      <c r="G56" s="66" t="s">
        <v>52</v>
      </c>
      <c r="H56" s="70" t="s">
        <v>943</v>
      </c>
      <c r="I56" s="71"/>
      <c r="J56" s="71"/>
      <c r="K56" s="70" t="s">
        <v>943</v>
      </c>
      <c r="L56" s="74">
        <v>1.6416259530186235</v>
      </c>
      <c r="M56" s="75">
        <v>5760.7216796875</v>
      </c>
      <c r="N56" s="75">
        <v>6102.91064453125</v>
      </c>
      <c r="O56" s="76"/>
      <c r="P56" s="77"/>
      <c r="Q56" s="77"/>
      <c r="R56" s="48">
        <v>0</v>
      </c>
      <c r="S56" s="81"/>
      <c r="T56" s="81"/>
      <c r="U56" s="49">
        <v>0</v>
      </c>
      <c r="V56" s="49">
        <v>0</v>
      </c>
      <c r="W56" s="49">
        <v>0</v>
      </c>
      <c r="X56" s="49">
        <v>0</v>
      </c>
      <c r="Y56" s="49">
        <v>0</v>
      </c>
      <c r="Z56" s="49"/>
      <c r="AA56" s="72">
        <v>56</v>
      </c>
      <c r="AB56" s="72"/>
      <c r="AC56" s="73"/>
      <c r="AD56" s="79" t="s">
        <v>943</v>
      </c>
      <c r="AE56" s="79" t="s">
        <v>1553</v>
      </c>
      <c r="AF56" s="79" t="s">
        <v>2086</v>
      </c>
      <c r="AG56" s="79" t="s">
        <v>2534</v>
      </c>
      <c r="AH56" s="79" t="s">
        <v>2885</v>
      </c>
      <c r="AI56" s="79">
        <v>1190</v>
      </c>
      <c r="AJ56" s="79">
        <v>5</v>
      </c>
      <c r="AK56" s="79">
        <v>9</v>
      </c>
      <c r="AL56" s="79">
        <v>2</v>
      </c>
      <c r="AM56" s="79" t="s">
        <v>4077</v>
      </c>
      <c r="AN56" s="100" t="s">
        <v>4131</v>
      </c>
      <c r="AO56" s="79" t="str">
        <f>REPLACE(INDEX(GroupVertices[Group],MATCH(Vertices[[#This Row],[Vertex]],GroupVertices[Vertex],0)),1,1,"")</f>
        <v>1</v>
      </c>
      <c r="AP56" s="48"/>
      <c r="AQ56" s="49"/>
      <c r="AR56" s="48"/>
      <c r="AS56" s="49"/>
      <c r="AT56" s="48"/>
      <c r="AU56" s="49"/>
      <c r="AV56" s="48"/>
      <c r="AW56" s="49"/>
      <c r="AX56" s="48"/>
      <c r="AY56" s="48"/>
      <c r="AZ56" s="48"/>
      <c r="BA56" s="48"/>
      <c r="BB56" s="48"/>
      <c r="BC56" s="48"/>
      <c r="BD56" s="48"/>
      <c r="BE56" s="48"/>
      <c r="BF56" s="48"/>
      <c r="BG56" s="48"/>
      <c r="BH56" s="48"/>
      <c r="BI56" s="2"/>
      <c r="BJ56" s="3"/>
      <c r="BK56" s="3"/>
      <c r="BL56" s="3"/>
      <c r="BM56" s="3"/>
    </row>
    <row r="57" spans="1:65" ht="15">
      <c r="A57" s="65" t="s">
        <v>310</v>
      </c>
      <c r="B57" s="66"/>
      <c r="C57" s="66" t="s">
        <v>65</v>
      </c>
      <c r="D57" s="67">
        <v>162.00275673920217</v>
      </c>
      <c r="E57" s="69"/>
      <c r="F57" s="98" t="s">
        <v>3507</v>
      </c>
      <c r="G57" s="66" t="s">
        <v>52</v>
      </c>
      <c r="H57" s="70" t="s">
        <v>944</v>
      </c>
      <c r="I57" s="71"/>
      <c r="J57" s="71"/>
      <c r="K57" s="70" t="s">
        <v>944</v>
      </c>
      <c r="L57" s="74">
        <v>1.0328900698606185</v>
      </c>
      <c r="M57" s="75">
        <v>6103.42333984375</v>
      </c>
      <c r="N57" s="75">
        <v>8751.095703125</v>
      </c>
      <c r="O57" s="76"/>
      <c r="P57" s="77"/>
      <c r="Q57" s="77"/>
      <c r="R57" s="48">
        <v>0</v>
      </c>
      <c r="S57" s="81"/>
      <c r="T57" s="81"/>
      <c r="U57" s="49">
        <v>0</v>
      </c>
      <c r="V57" s="49">
        <v>0</v>
      </c>
      <c r="W57" s="49">
        <v>0</v>
      </c>
      <c r="X57" s="49">
        <v>0</v>
      </c>
      <c r="Y57" s="49">
        <v>0</v>
      </c>
      <c r="Z57" s="49"/>
      <c r="AA57" s="72">
        <v>57</v>
      </c>
      <c r="AB57" s="72"/>
      <c r="AC57" s="73"/>
      <c r="AD57" s="79" t="s">
        <v>944</v>
      </c>
      <c r="AE57" s="79" t="s">
        <v>1554</v>
      </c>
      <c r="AF57" s="79" t="s">
        <v>2120</v>
      </c>
      <c r="AG57" s="79" t="s">
        <v>2571</v>
      </c>
      <c r="AH57" s="79" t="s">
        <v>2886</v>
      </c>
      <c r="AI57" s="79">
        <v>61</v>
      </c>
      <c r="AJ57" s="79">
        <v>1</v>
      </c>
      <c r="AK57" s="79">
        <v>0</v>
      </c>
      <c r="AL57" s="79">
        <v>0</v>
      </c>
      <c r="AM57" s="79" t="s">
        <v>4077</v>
      </c>
      <c r="AN57" s="100" t="s">
        <v>4132</v>
      </c>
      <c r="AO57" s="79" t="str">
        <f>REPLACE(INDEX(GroupVertices[Group],MATCH(Vertices[[#This Row],[Vertex]],GroupVertices[Vertex],0)),1,1,"")</f>
        <v>1</v>
      </c>
      <c r="AP57" s="48"/>
      <c r="AQ57" s="49"/>
      <c r="AR57" s="48"/>
      <c r="AS57" s="49"/>
      <c r="AT57" s="48"/>
      <c r="AU57" s="49"/>
      <c r="AV57" s="48"/>
      <c r="AW57" s="49"/>
      <c r="AX57" s="48"/>
      <c r="AY57" s="48"/>
      <c r="AZ57" s="48"/>
      <c r="BA57" s="48"/>
      <c r="BB57" s="48"/>
      <c r="BC57" s="48"/>
      <c r="BD57" s="48"/>
      <c r="BE57" s="48"/>
      <c r="BF57" s="48"/>
      <c r="BG57" s="48"/>
      <c r="BH57" s="48"/>
      <c r="BI57" s="2"/>
      <c r="BJ57" s="3"/>
      <c r="BK57" s="3"/>
      <c r="BL57" s="3"/>
      <c r="BM57" s="3"/>
    </row>
    <row r="58" spans="1:65" ht="15">
      <c r="A58" s="65" t="s">
        <v>311</v>
      </c>
      <c r="B58" s="66"/>
      <c r="C58" s="66" t="s">
        <v>65</v>
      </c>
      <c r="D58" s="67">
        <v>162.07036463832398</v>
      </c>
      <c r="E58" s="69"/>
      <c r="F58" s="98" t="s">
        <v>3508</v>
      </c>
      <c r="G58" s="66" t="s">
        <v>52</v>
      </c>
      <c r="H58" s="70" t="s">
        <v>945</v>
      </c>
      <c r="I58" s="71"/>
      <c r="J58" s="71"/>
      <c r="K58" s="70" t="s">
        <v>945</v>
      </c>
      <c r="L58" s="74">
        <v>1.8395055536554594</v>
      </c>
      <c r="M58" s="75">
        <v>8502.333984375</v>
      </c>
      <c r="N58" s="75">
        <v>6102.91064453125</v>
      </c>
      <c r="O58" s="76"/>
      <c r="P58" s="77"/>
      <c r="Q58" s="77"/>
      <c r="R58" s="48">
        <v>0</v>
      </c>
      <c r="S58" s="81"/>
      <c r="T58" s="81"/>
      <c r="U58" s="49">
        <v>0</v>
      </c>
      <c r="V58" s="49">
        <v>0</v>
      </c>
      <c r="W58" s="49">
        <v>0</v>
      </c>
      <c r="X58" s="49">
        <v>0</v>
      </c>
      <c r="Y58" s="49">
        <v>0</v>
      </c>
      <c r="Z58" s="49"/>
      <c r="AA58" s="72">
        <v>58</v>
      </c>
      <c r="AB58" s="72"/>
      <c r="AC58" s="73"/>
      <c r="AD58" s="79" t="s">
        <v>945</v>
      </c>
      <c r="AE58" s="79" t="s">
        <v>1555</v>
      </c>
      <c r="AF58" s="79" t="s">
        <v>2121</v>
      </c>
      <c r="AG58" s="79" t="s">
        <v>2572</v>
      </c>
      <c r="AH58" s="79" t="s">
        <v>2887</v>
      </c>
      <c r="AI58" s="79">
        <v>1557</v>
      </c>
      <c r="AJ58" s="79">
        <v>2</v>
      </c>
      <c r="AK58" s="79">
        <v>3</v>
      </c>
      <c r="AL58" s="79">
        <v>0</v>
      </c>
      <c r="AM58" s="79" t="s">
        <v>4077</v>
      </c>
      <c r="AN58" s="100" t="s">
        <v>4133</v>
      </c>
      <c r="AO58" s="79" t="str">
        <f>REPLACE(INDEX(GroupVertices[Group],MATCH(Vertices[[#This Row],[Vertex]],GroupVertices[Vertex],0)),1,1,"")</f>
        <v>1</v>
      </c>
      <c r="AP58" s="48"/>
      <c r="AQ58" s="49"/>
      <c r="AR58" s="48"/>
      <c r="AS58" s="49"/>
      <c r="AT58" s="48"/>
      <c r="AU58" s="49"/>
      <c r="AV58" s="48"/>
      <c r="AW58" s="49"/>
      <c r="AX58" s="48"/>
      <c r="AY58" s="48"/>
      <c r="AZ58" s="48"/>
      <c r="BA58" s="48"/>
      <c r="BB58" s="48"/>
      <c r="BC58" s="48"/>
      <c r="BD58" s="48"/>
      <c r="BE58" s="48"/>
      <c r="BF58" s="48"/>
      <c r="BG58" s="48"/>
      <c r="BH58" s="48"/>
      <c r="BI58" s="2"/>
      <c r="BJ58" s="3"/>
      <c r="BK58" s="3"/>
      <c r="BL58" s="3"/>
      <c r="BM58" s="3"/>
    </row>
    <row r="59" spans="1:65" ht="15">
      <c r="A59" s="65" t="s">
        <v>312</v>
      </c>
      <c r="B59" s="66"/>
      <c r="C59" s="66" t="s">
        <v>65</v>
      </c>
      <c r="D59" s="67">
        <v>162.01410004313237</v>
      </c>
      <c r="E59" s="69"/>
      <c r="F59" s="98" t="s">
        <v>3509</v>
      </c>
      <c r="G59" s="66" t="s">
        <v>52</v>
      </c>
      <c r="H59" s="70" t="s">
        <v>946</v>
      </c>
      <c r="I59" s="71"/>
      <c r="J59" s="71"/>
      <c r="K59" s="70" t="s">
        <v>946</v>
      </c>
      <c r="L59" s="74">
        <v>1.1682246196149668</v>
      </c>
      <c r="M59" s="75">
        <v>962.9003295898438</v>
      </c>
      <c r="N59" s="75">
        <v>6985.638671875</v>
      </c>
      <c r="O59" s="76"/>
      <c r="P59" s="77"/>
      <c r="Q59" s="77"/>
      <c r="R59" s="48">
        <v>0</v>
      </c>
      <c r="S59" s="81"/>
      <c r="T59" s="81"/>
      <c r="U59" s="49">
        <v>0</v>
      </c>
      <c r="V59" s="49">
        <v>0</v>
      </c>
      <c r="W59" s="49">
        <v>0</v>
      </c>
      <c r="X59" s="49">
        <v>0</v>
      </c>
      <c r="Y59" s="49">
        <v>0</v>
      </c>
      <c r="Z59" s="49"/>
      <c r="AA59" s="72">
        <v>59</v>
      </c>
      <c r="AB59" s="72"/>
      <c r="AC59" s="73"/>
      <c r="AD59" s="79" t="s">
        <v>946</v>
      </c>
      <c r="AE59" s="79" t="s">
        <v>1556</v>
      </c>
      <c r="AF59" s="79" t="s">
        <v>2122</v>
      </c>
      <c r="AG59" s="79" t="s">
        <v>2573</v>
      </c>
      <c r="AH59" s="79" t="s">
        <v>2888</v>
      </c>
      <c r="AI59" s="79">
        <v>312</v>
      </c>
      <c r="AJ59" s="79">
        <v>2</v>
      </c>
      <c r="AK59" s="79">
        <v>7</v>
      </c>
      <c r="AL59" s="79">
        <v>3</v>
      </c>
      <c r="AM59" s="79" t="s">
        <v>4077</v>
      </c>
      <c r="AN59" s="100" t="s">
        <v>4134</v>
      </c>
      <c r="AO59" s="79" t="str">
        <f>REPLACE(INDEX(GroupVertices[Group],MATCH(Vertices[[#This Row],[Vertex]],GroupVertices[Vertex],0)),1,1,"")</f>
        <v>1</v>
      </c>
      <c r="AP59" s="48"/>
      <c r="AQ59" s="49"/>
      <c r="AR59" s="48"/>
      <c r="AS59" s="49"/>
      <c r="AT59" s="48"/>
      <c r="AU59" s="49"/>
      <c r="AV59" s="48"/>
      <c r="AW59" s="49"/>
      <c r="AX59" s="48"/>
      <c r="AY59" s="48"/>
      <c r="AZ59" s="48"/>
      <c r="BA59" s="48"/>
      <c r="BB59" s="48"/>
      <c r="BC59" s="48"/>
      <c r="BD59" s="48"/>
      <c r="BE59" s="48"/>
      <c r="BF59" s="48"/>
      <c r="BG59" s="48"/>
      <c r="BH59" s="48"/>
      <c r="BI59" s="2"/>
      <c r="BJ59" s="3"/>
      <c r="BK59" s="3"/>
      <c r="BL59" s="3"/>
      <c r="BM59" s="3"/>
    </row>
    <row r="60" spans="1:65" ht="15">
      <c r="A60" s="65" t="s">
        <v>313</v>
      </c>
      <c r="B60" s="66"/>
      <c r="C60" s="66" t="s">
        <v>65</v>
      </c>
      <c r="D60" s="67">
        <v>162.00081346402686</v>
      </c>
      <c r="E60" s="69"/>
      <c r="F60" s="98" t="s">
        <v>3510</v>
      </c>
      <c r="G60" s="66" t="s">
        <v>52</v>
      </c>
      <c r="H60" s="70" t="s">
        <v>947</v>
      </c>
      <c r="I60" s="71"/>
      <c r="J60" s="71"/>
      <c r="K60" s="70" t="s">
        <v>947</v>
      </c>
      <c r="L60" s="74">
        <v>1.009705266516248</v>
      </c>
      <c r="M60" s="75">
        <v>2333.70654296875</v>
      </c>
      <c r="N60" s="75">
        <v>9192.4599609375</v>
      </c>
      <c r="O60" s="76"/>
      <c r="P60" s="77"/>
      <c r="Q60" s="77"/>
      <c r="R60" s="48">
        <v>0</v>
      </c>
      <c r="S60" s="81"/>
      <c r="T60" s="81"/>
      <c r="U60" s="49">
        <v>0</v>
      </c>
      <c r="V60" s="49">
        <v>0</v>
      </c>
      <c r="W60" s="49">
        <v>0</v>
      </c>
      <c r="X60" s="49">
        <v>0</v>
      </c>
      <c r="Y60" s="49">
        <v>0</v>
      </c>
      <c r="Z60" s="49"/>
      <c r="AA60" s="72">
        <v>60</v>
      </c>
      <c r="AB60" s="72"/>
      <c r="AC60" s="73"/>
      <c r="AD60" s="79" t="s">
        <v>947</v>
      </c>
      <c r="AE60" s="79" t="s">
        <v>947</v>
      </c>
      <c r="AF60" s="79" t="s">
        <v>2123</v>
      </c>
      <c r="AG60" s="79" t="s">
        <v>2574</v>
      </c>
      <c r="AH60" s="79" t="s">
        <v>2889</v>
      </c>
      <c r="AI60" s="79">
        <v>18</v>
      </c>
      <c r="AJ60" s="79">
        <v>0</v>
      </c>
      <c r="AK60" s="79">
        <v>1</v>
      </c>
      <c r="AL60" s="79">
        <v>0</v>
      </c>
      <c r="AM60" s="79" t="s">
        <v>4077</v>
      </c>
      <c r="AN60" s="100" t="s">
        <v>4135</v>
      </c>
      <c r="AO60" s="79" t="str">
        <f>REPLACE(INDEX(GroupVertices[Group],MATCH(Vertices[[#This Row],[Vertex]],GroupVertices[Vertex],0)),1,1,"")</f>
        <v>1</v>
      </c>
      <c r="AP60" s="48"/>
      <c r="AQ60" s="49"/>
      <c r="AR60" s="48"/>
      <c r="AS60" s="49"/>
      <c r="AT60" s="48"/>
      <c r="AU60" s="49"/>
      <c r="AV60" s="48"/>
      <c r="AW60" s="49"/>
      <c r="AX60" s="48"/>
      <c r="AY60" s="48"/>
      <c r="AZ60" s="48"/>
      <c r="BA60" s="48"/>
      <c r="BB60" s="48"/>
      <c r="BC60" s="48"/>
      <c r="BD60" s="48"/>
      <c r="BE60" s="48"/>
      <c r="BF60" s="48"/>
      <c r="BG60" s="48"/>
      <c r="BH60" s="48"/>
      <c r="BI60" s="2"/>
      <c r="BJ60" s="3"/>
      <c r="BK60" s="3"/>
      <c r="BL60" s="3"/>
      <c r="BM60" s="3"/>
    </row>
    <row r="61" spans="1:65" ht="15">
      <c r="A61" s="65" t="s">
        <v>314</v>
      </c>
      <c r="B61" s="66"/>
      <c r="C61" s="66" t="s">
        <v>65</v>
      </c>
      <c r="D61" s="67">
        <v>162.0055134784043</v>
      </c>
      <c r="E61" s="69"/>
      <c r="F61" s="98" t="s">
        <v>3511</v>
      </c>
      <c r="G61" s="66" t="s">
        <v>52</v>
      </c>
      <c r="H61" s="70" t="s">
        <v>948</v>
      </c>
      <c r="I61" s="71"/>
      <c r="J61" s="71"/>
      <c r="K61" s="70" t="s">
        <v>948</v>
      </c>
      <c r="L61" s="74">
        <v>1.065780139721237</v>
      </c>
      <c r="M61" s="75">
        <v>8502.333984375</v>
      </c>
      <c r="N61" s="75">
        <v>8309.732421875</v>
      </c>
      <c r="O61" s="76"/>
      <c r="P61" s="77"/>
      <c r="Q61" s="77"/>
      <c r="R61" s="48">
        <v>0</v>
      </c>
      <c r="S61" s="81"/>
      <c r="T61" s="81"/>
      <c r="U61" s="49">
        <v>0</v>
      </c>
      <c r="V61" s="49">
        <v>0</v>
      </c>
      <c r="W61" s="49">
        <v>0</v>
      </c>
      <c r="X61" s="49">
        <v>0</v>
      </c>
      <c r="Y61" s="49">
        <v>0</v>
      </c>
      <c r="Z61" s="49"/>
      <c r="AA61" s="72">
        <v>61</v>
      </c>
      <c r="AB61" s="72"/>
      <c r="AC61" s="73"/>
      <c r="AD61" s="79" t="s">
        <v>948</v>
      </c>
      <c r="AE61" s="79" t="s">
        <v>1557</v>
      </c>
      <c r="AF61" s="79" t="s">
        <v>2124</v>
      </c>
      <c r="AG61" s="79" t="s">
        <v>2575</v>
      </c>
      <c r="AH61" s="79" t="s">
        <v>2890</v>
      </c>
      <c r="AI61" s="79">
        <v>122</v>
      </c>
      <c r="AJ61" s="79">
        <v>0</v>
      </c>
      <c r="AK61" s="79">
        <v>8</v>
      </c>
      <c r="AL61" s="79">
        <v>0</v>
      </c>
      <c r="AM61" s="79" t="s">
        <v>4077</v>
      </c>
      <c r="AN61" s="100" t="s">
        <v>4136</v>
      </c>
      <c r="AO61" s="79" t="str">
        <f>REPLACE(INDEX(GroupVertices[Group],MATCH(Vertices[[#This Row],[Vertex]],GroupVertices[Vertex],0)),1,1,"")</f>
        <v>1</v>
      </c>
      <c r="AP61" s="48"/>
      <c r="AQ61" s="49"/>
      <c r="AR61" s="48"/>
      <c r="AS61" s="49"/>
      <c r="AT61" s="48"/>
      <c r="AU61" s="49"/>
      <c r="AV61" s="48"/>
      <c r="AW61" s="49"/>
      <c r="AX61" s="48"/>
      <c r="AY61" s="48"/>
      <c r="AZ61" s="48"/>
      <c r="BA61" s="48"/>
      <c r="BB61" s="48"/>
      <c r="BC61" s="48"/>
      <c r="BD61" s="48"/>
      <c r="BE61" s="48"/>
      <c r="BF61" s="48"/>
      <c r="BG61" s="48"/>
      <c r="BH61" s="48"/>
      <c r="BI61" s="2"/>
      <c r="BJ61" s="3"/>
      <c r="BK61" s="3"/>
      <c r="BL61" s="3"/>
      <c r="BM61" s="3"/>
    </row>
    <row r="62" spans="1:65" ht="15">
      <c r="A62" s="65" t="s">
        <v>315</v>
      </c>
      <c r="B62" s="66"/>
      <c r="C62" s="66" t="s">
        <v>65</v>
      </c>
      <c r="D62" s="67">
        <v>162.0152750467267</v>
      </c>
      <c r="E62" s="69"/>
      <c r="F62" s="98" t="s">
        <v>3512</v>
      </c>
      <c r="G62" s="66" t="s">
        <v>52</v>
      </c>
      <c r="H62" s="70" t="s">
        <v>949</v>
      </c>
      <c r="I62" s="71"/>
      <c r="J62" s="71"/>
      <c r="K62" s="70" t="s">
        <v>949</v>
      </c>
      <c r="L62" s="74">
        <v>1.182243337916214</v>
      </c>
      <c r="M62" s="75">
        <v>3019.109619140625</v>
      </c>
      <c r="N62" s="75">
        <v>6985.638671875</v>
      </c>
      <c r="O62" s="76"/>
      <c r="P62" s="77"/>
      <c r="Q62" s="77"/>
      <c r="R62" s="48">
        <v>0</v>
      </c>
      <c r="S62" s="81"/>
      <c r="T62" s="81"/>
      <c r="U62" s="49">
        <v>0</v>
      </c>
      <c r="V62" s="49">
        <v>0</v>
      </c>
      <c r="W62" s="49">
        <v>0</v>
      </c>
      <c r="X62" s="49">
        <v>0</v>
      </c>
      <c r="Y62" s="49">
        <v>0</v>
      </c>
      <c r="Z62" s="49"/>
      <c r="AA62" s="72">
        <v>62</v>
      </c>
      <c r="AB62" s="72"/>
      <c r="AC62" s="73"/>
      <c r="AD62" s="79" t="s">
        <v>949</v>
      </c>
      <c r="AE62" s="79" t="s">
        <v>1558</v>
      </c>
      <c r="AF62" s="79" t="s">
        <v>2125</v>
      </c>
      <c r="AG62" s="79" t="s">
        <v>2576</v>
      </c>
      <c r="AH62" s="79" t="s">
        <v>2891</v>
      </c>
      <c r="AI62" s="79">
        <v>338</v>
      </c>
      <c r="AJ62" s="79">
        <v>1</v>
      </c>
      <c r="AK62" s="79">
        <v>17</v>
      </c>
      <c r="AL62" s="79">
        <v>0</v>
      </c>
      <c r="AM62" s="79" t="s">
        <v>4077</v>
      </c>
      <c r="AN62" s="100" t="s">
        <v>4137</v>
      </c>
      <c r="AO62" s="79" t="str">
        <f>REPLACE(INDEX(GroupVertices[Group],MATCH(Vertices[[#This Row],[Vertex]],GroupVertices[Vertex],0)),1,1,"")</f>
        <v>1</v>
      </c>
      <c r="AP62" s="48"/>
      <c r="AQ62" s="49"/>
      <c r="AR62" s="48"/>
      <c r="AS62" s="49"/>
      <c r="AT62" s="48"/>
      <c r="AU62" s="49"/>
      <c r="AV62" s="48"/>
      <c r="AW62" s="49"/>
      <c r="AX62" s="48"/>
      <c r="AY62" s="48"/>
      <c r="AZ62" s="48"/>
      <c r="BA62" s="48"/>
      <c r="BB62" s="48"/>
      <c r="BC62" s="48"/>
      <c r="BD62" s="48"/>
      <c r="BE62" s="48"/>
      <c r="BF62" s="48"/>
      <c r="BG62" s="48"/>
      <c r="BH62" s="48"/>
      <c r="BI62" s="2"/>
      <c r="BJ62" s="3"/>
      <c r="BK62" s="3"/>
      <c r="BL62" s="3"/>
      <c r="BM62" s="3"/>
    </row>
    <row r="63" spans="1:65" ht="15">
      <c r="A63" s="65" t="s">
        <v>316</v>
      </c>
      <c r="B63" s="66"/>
      <c r="C63" s="66" t="s">
        <v>65</v>
      </c>
      <c r="D63" s="67">
        <v>162.01848371038827</v>
      </c>
      <c r="E63" s="69"/>
      <c r="F63" s="98" t="s">
        <v>3513</v>
      </c>
      <c r="G63" s="66" t="s">
        <v>52</v>
      </c>
      <c r="H63" s="70" t="s">
        <v>950</v>
      </c>
      <c r="I63" s="71"/>
      <c r="J63" s="71"/>
      <c r="K63" s="70" t="s">
        <v>950</v>
      </c>
      <c r="L63" s="74">
        <v>1.2205252225080816</v>
      </c>
      <c r="M63" s="75">
        <v>9187.7373046875</v>
      </c>
      <c r="N63" s="75">
        <v>6985.638671875</v>
      </c>
      <c r="O63" s="76"/>
      <c r="P63" s="77"/>
      <c r="Q63" s="77"/>
      <c r="R63" s="48">
        <v>0</v>
      </c>
      <c r="S63" s="81"/>
      <c r="T63" s="81"/>
      <c r="U63" s="49">
        <v>0</v>
      </c>
      <c r="V63" s="49">
        <v>0</v>
      </c>
      <c r="W63" s="49">
        <v>0</v>
      </c>
      <c r="X63" s="49">
        <v>0</v>
      </c>
      <c r="Y63" s="49">
        <v>0</v>
      </c>
      <c r="Z63" s="49"/>
      <c r="AA63" s="72">
        <v>63</v>
      </c>
      <c r="AB63" s="72"/>
      <c r="AC63" s="73"/>
      <c r="AD63" s="79" t="s">
        <v>950</v>
      </c>
      <c r="AE63" s="79" t="s">
        <v>1559</v>
      </c>
      <c r="AF63" s="79"/>
      <c r="AG63" s="79" t="s">
        <v>2542</v>
      </c>
      <c r="AH63" s="79" t="s">
        <v>2892</v>
      </c>
      <c r="AI63" s="79">
        <v>409</v>
      </c>
      <c r="AJ63" s="79">
        <v>0</v>
      </c>
      <c r="AK63" s="79">
        <v>12</v>
      </c>
      <c r="AL63" s="79">
        <v>0</v>
      </c>
      <c r="AM63" s="79" t="s">
        <v>4077</v>
      </c>
      <c r="AN63" s="100" t="s">
        <v>4138</v>
      </c>
      <c r="AO63" s="79" t="str">
        <f>REPLACE(INDEX(GroupVertices[Group],MATCH(Vertices[[#This Row],[Vertex]],GroupVertices[Vertex],0)),1,1,"")</f>
        <v>1</v>
      </c>
      <c r="AP63" s="48"/>
      <c r="AQ63" s="49"/>
      <c r="AR63" s="48"/>
      <c r="AS63" s="49"/>
      <c r="AT63" s="48"/>
      <c r="AU63" s="49"/>
      <c r="AV63" s="48"/>
      <c r="AW63" s="49"/>
      <c r="AX63" s="48"/>
      <c r="AY63" s="48"/>
      <c r="AZ63" s="48"/>
      <c r="BA63" s="48"/>
      <c r="BB63" s="48"/>
      <c r="BC63" s="48"/>
      <c r="BD63" s="48"/>
      <c r="BE63" s="48"/>
      <c r="BF63" s="48"/>
      <c r="BG63" s="48"/>
      <c r="BH63" s="48"/>
      <c r="BI63" s="2"/>
      <c r="BJ63" s="3"/>
      <c r="BK63" s="3"/>
      <c r="BL63" s="3"/>
      <c r="BM63" s="3"/>
    </row>
    <row r="64" spans="1:65" ht="15">
      <c r="A64" s="65" t="s">
        <v>317</v>
      </c>
      <c r="B64" s="66"/>
      <c r="C64" s="66" t="s">
        <v>65</v>
      </c>
      <c r="D64" s="67">
        <v>162.50868617146747</v>
      </c>
      <c r="E64" s="69"/>
      <c r="F64" s="98" t="s">
        <v>3514</v>
      </c>
      <c r="G64" s="66" t="s">
        <v>52</v>
      </c>
      <c r="H64" s="70" t="s">
        <v>951</v>
      </c>
      <c r="I64" s="71"/>
      <c r="J64" s="71"/>
      <c r="K64" s="70" t="s">
        <v>951</v>
      </c>
      <c r="L64" s="74">
        <v>7.069026661493804</v>
      </c>
      <c r="M64" s="75">
        <v>3361.811279296875</v>
      </c>
      <c r="N64" s="75">
        <v>3896.089599609375</v>
      </c>
      <c r="O64" s="76"/>
      <c r="P64" s="77"/>
      <c r="Q64" s="77"/>
      <c r="R64" s="48">
        <v>0</v>
      </c>
      <c r="S64" s="81"/>
      <c r="T64" s="81"/>
      <c r="U64" s="49">
        <v>0</v>
      </c>
      <c r="V64" s="49">
        <v>0</v>
      </c>
      <c r="W64" s="49">
        <v>0</v>
      </c>
      <c r="X64" s="49">
        <v>0</v>
      </c>
      <c r="Y64" s="49">
        <v>0</v>
      </c>
      <c r="Z64" s="49"/>
      <c r="AA64" s="72">
        <v>64</v>
      </c>
      <c r="AB64" s="72"/>
      <c r="AC64" s="73"/>
      <c r="AD64" s="79" t="s">
        <v>951</v>
      </c>
      <c r="AE64" s="79" t="s">
        <v>1560</v>
      </c>
      <c r="AF64" s="79" t="s">
        <v>2126</v>
      </c>
      <c r="AG64" s="79" t="s">
        <v>2577</v>
      </c>
      <c r="AH64" s="79" t="s">
        <v>2893</v>
      </c>
      <c r="AI64" s="79">
        <v>11256</v>
      </c>
      <c r="AJ64" s="79">
        <v>88</v>
      </c>
      <c r="AK64" s="79">
        <v>697</v>
      </c>
      <c r="AL64" s="79">
        <v>4</v>
      </c>
      <c r="AM64" s="79" t="s">
        <v>4077</v>
      </c>
      <c r="AN64" s="100" t="s">
        <v>4139</v>
      </c>
      <c r="AO64" s="79" t="str">
        <f>REPLACE(INDEX(GroupVertices[Group],MATCH(Vertices[[#This Row],[Vertex]],GroupVertices[Vertex],0)),1,1,"")</f>
        <v>1</v>
      </c>
      <c r="AP64" s="48"/>
      <c r="AQ64" s="49"/>
      <c r="AR64" s="48"/>
      <c r="AS64" s="49"/>
      <c r="AT64" s="48"/>
      <c r="AU64" s="49"/>
      <c r="AV64" s="48"/>
      <c r="AW64" s="49"/>
      <c r="AX64" s="48"/>
      <c r="AY64" s="48"/>
      <c r="AZ64" s="48"/>
      <c r="BA64" s="48"/>
      <c r="BB64" s="48"/>
      <c r="BC64" s="48"/>
      <c r="BD64" s="48"/>
      <c r="BE64" s="48"/>
      <c r="BF64" s="48"/>
      <c r="BG64" s="48"/>
      <c r="BH64" s="48"/>
      <c r="BI64" s="2"/>
      <c r="BJ64" s="3"/>
      <c r="BK64" s="3"/>
      <c r="BL64" s="3"/>
      <c r="BM64" s="3"/>
    </row>
    <row r="65" spans="1:65" ht="15">
      <c r="A65" s="65" t="s">
        <v>318</v>
      </c>
      <c r="B65" s="66"/>
      <c r="C65" s="66" t="s">
        <v>65</v>
      </c>
      <c r="D65" s="67">
        <v>162.00325385610748</v>
      </c>
      <c r="E65" s="69"/>
      <c r="F65" s="98" t="s">
        <v>3515</v>
      </c>
      <c r="G65" s="66" t="s">
        <v>52</v>
      </c>
      <c r="H65" s="70" t="s">
        <v>952</v>
      </c>
      <c r="I65" s="71"/>
      <c r="J65" s="71"/>
      <c r="K65" s="70" t="s">
        <v>952</v>
      </c>
      <c r="L65" s="74">
        <v>1.0388210660649924</v>
      </c>
      <c r="M65" s="75">
        <v>8502.333984375</v>
      </c>
      <c r="N65" s="75">
        <v>8751.095703125</v>
      </c>
      <c r="O65" s="76"/>
      <c r="P65" s="77"/>
      <c r="Q65" s="77"/>
      <c r="R65" s="48">
        <v>0</v>
      </c>
      <c r="S65" s="81"/>
      <c r="T65" s="81"/>
      <c r="U65" s="49">
        <v>0</v>
      </c>
      <c r="V65" s="49">
        <v>0</v>
      </c>
      <c r="W65" s="49">
        <v>0</v>
      </c>
      <c r="X65" s="49">
        <v>0</v>
      </c>
      <c r="Y65" s="49">
        <v>0</v>
      </c>
      <c r="Z65" s="49"/>
      <c r="AA65" s="72">
        <v>65</v>
      </c>
      <c r="AB65" s="72"/>
      <c r="AC65" s="73"/>
      <c r="AD65" s="79" t="s">
        <v>952</v>
      </c>
      <c r="AE65" s="79" t="s">
        <v>1561</v>
      </c>
      <c r="AF65" s="79" t="s">
        <v>2127</v>
      </c>
      <c r="AG65" s="79" t="s">
        <v>2578</v>
      </c>
      <c r="AH65" s="79" t="s">
        <v>2894</v>
      </c>
      <c r="AI65" s="79">
        <v>72</v>
      </c>
      <c r="AJ65" s="79">
        <v>0</v>
      </c>
      <c r="AK65" s="79">
        <v>6</v>
      </c>
      <c r="AL65" s="79">
        <v>0</v>
      </c>
      <c r="AM65" s="79" t="s">
        <v>4077</v>
      </c>
      <c r="AN65" s="100" t="s">
        <v>4140</v>
      </c>
      <c r="AO65" s="79" t="str">
        <f>REPLACE(INDEX(GroupVertices[Group],MATCH(Vertices[[#This Row],[Vertex]],GroupVertices[Vertex],0)),1,1,"")</f>
        <v>1</v>
      </c>
      <c r="AP65" s="48"/>
      <c r="AQ65" s="49"/>
      <c r="AR65" s="48"/>
      <c r="AS65" s="49"/>
      <c r="AT65" s="48"/>
      <c r="AU65" s="49"/>
      <c r="AV65" s="48"/>
      <c r="AW65" s="49"/>
      <c r="AX65" s="48"/>
      <c r="AY65" s="48"/>
      <c r="AZ65" s="48"/>
      <c r="BA65" s="48"/>
      <c r="BB65" s="48"/>
      <c r="BC65" s="48"/>
      <c r="BD65" s="48"/>
      <c r="BE65" s="48"/>
      <c r="BF65" s="48"/>
      <c r="BG65" s="48"/>
      <c r="BH65" s="48"/>
      <c r="BI65" s="2"/>
      <c r="BJ65" s="3"/>
      <c r="BK65" s="3"/>
      <c r="BL65" s="3"/>
      <c r="BM65" s="3"/>
    </row>
    <row r="66" spans="1:65" ht="15">
      <c r="A66" s="65" t="s">
        <v>319</v>
      </c>
      <c r="B66" s="66"/>
      <c r="C66" s="66" t="s">
        <v>65</v>
      </c>
      <c r="D66" s="67">
        <v>170.1588634196919</v>
      </c>
      <c r="E66" s="69"/>
      <c r="F66" s="98" t="s">
        <v>3516</v>
      </c>
      <c r="G66" s="66" t="s">
        <v>52</v>
      </c>
      <c r="H66" s="70" t="s">
        <v>953</v>
      </c>
      <c r="I66" s="71"/>
      <c r="J66" s="71"/>
      <c r="K66" s="70" t="s">
        <v>953</v>
      </c>
      <c r="L66" s="74">
        <v>98.34166643207581</v>
      </c>
      <c r="M66" s="75">
        <v>5418.02001953125</v>
      </c>
      <c r="N66" s="75">
        <v>1247.90478515625</v>
      </c>
      <c r="O66" s="76"/>
      <c r="P66" s="77"/>
      <c r="Q66" s="77"/>
      <c r="R66" s="48">
        <v>0</v>
      </c>
      <c r="S66" s="81"/>
      <c r="T66" s="81"/>
      <c r="U66" s="49">
        <v>0</v>
      </c>
      <c r="V66" s="49">
        <v>0</v>
      </c>
      <c r="W66" s="49">
        <v>0</v>
      </c>
      <c r="X66" s="49">
        <v>0</v>
      </c>
      <c r="Y66" s="49">
        <v>0</v>
      </c>
      <c r="Z66" s="49"/>
      <c r="AA66" s="72">
        <v>66</v>
      </c>
      <c r="AB66" s="72"/>
      <c r="AC66" s="73"/>
      <c r="AD66" s="79" t="s">
        <v>953</v>
      </c>
      <c r="AE66" s="79" t="s">
        <v>1562</v>
      </c>
      <c r="AF66" s="79" t="s">
        <v>2128</v>
      </c>
      <c r="AG66" s="79" t="s">
        <v>2579</v>
      </c>
      <c r="AH66" s="79" t="s">
        <v>2895</v>
      </c>
      <c r="AI66" s="79">
        <v>180536</v>
      </c>
      <c r="AJ66" s="79">
        <v>282</v>
      </c>
      <c r="AK66" s="79">
        <v>4078</v>
      </c>
      <c r="AL66" s="79">
        <v>61</v>
      </c>
      <c r="AM66" s="79" t="s">
        <v>4077</v>
      </c>
      <c r="AN66" s="100" t="s">
        <v>4141</v>
      </c>
      <c r="AO66" s="79" t="str">
        <f>REPLACE(INDEX(GroupVertices[Group],MATCH(Vertices[[#This Row],[Vertex]],GroupVertices[Vertex],0)),1,1,"")</f>
        <v>1</v>
      </c>
      <c r="AP66" s="48"/>
      <c r="AQ66" s="49"/>
      <c r="AR66" s="48"/>
      <c r="AS66" s="49"/>
      <c r="AT66" s="48"/>
      <c r="AU66" s="49"/>
      <c r="AV66" s="48"/>
      <c r="AW66" s="49"/>
      <c r="AX66" s="48"/>
      <c r="AY66" s="48"/>
      <c r="AZ66" s="48"/>
      <c r="BA66" s="48"/>
      <c r="BB66" s="48"/>
      <c r="BC66" s="48"/>
      <c r="BD66" s="48"/>
      <c r="BE66" s="48"/>
      <c r="BF66" s="48"/>
      <c r="BG66" s="48"/>
      <c r="BH66" s="48"/>
      <c r="BI66" s="2"/>
      <c r="BJ66" s="3"/>
      <c r="BK66" s="3"/>
      <c r="BL66" s="3"/>
      <c r="BM66" s="3"/>
    </row>
    <row r="67" spans="1:65" ht="15">
      <c r="A67" s="65" t="s">
        <v>320</v>
      </c>
      <c r="B67" s="66"/>
      <c r="C67" s="66" t="s">
        <v>65</v>
      </c>
      <c r="D67" s="67">
        <v>162.04862707182826</v>
      </c>
      <c r="E67" s="69"/>
      <c r="F67" s="98" t="s">
        <v>3517</v>
      </c>
      <c r="G67" s="66" t="s">
        <v>52</v>
      </c>
      <c r="H67" s="70" t="s">
        <v>954</v>
      </c>
      <c r="I67" s="71"/>
      <c r="J67" s="71"/>
      <c r="K67" s="70" t="s">
        <v>954</v>
      </c>
      <c r="L67" s="74">
        <v>1.5801592650823855</v>
      </c>
      <c r="M67" s="75">
        <v>5075.31884765625</v>
      </c>
      <c r="N67" s="75">
        <v>6102.91064453125</v>
      </c>
      <c r="O67" s="76"/>
      <c r="P67" s="77"/>
      <c r="Q67" s="77"/>
      <c r="R67" s="48">
        <v>0</v>
      </c>
      <c r="S67" s="81"/>
      <c r="T67" s="81"/>
      <c r="U67" s="49">
        <v>0</v>
      </c>
      <c r="V67" s="49">
        <v>0</v>
      </c>
      <c r="W67" s="49">
        <v>0</v>
      </c>
      <c r="X67" s="49">
        <v>0</v>
      </c>
      <c r="Y67" s="49">
        <v>0</v>
      </c>
      <c r="Z67" s="49"/>
      <c r="AA67" s="72">
        <v>67</v>
      </c>
      <c r="AB67" s="72"/>
      <c r="AC67" s="73"/>
      <c r="AD67" s="79" t="s">
        <v>954</v>
      </c>
      <c r="AE67" s="79" t="s">
        <v>1555</v>
      </c>
      <c r="AF67" s="79" t="s">
        <v>2121</v>
      </c>
      <c r="AG67" s="79" t="s">
        <v>2572</v>
      </c>
      <c r="AH67" s="79" t="s">
        <v>2896</v>
      </c>
      <c r="AI67" s="79">
        <v>1076</v>
      </c>
      <c r="AJ67" s="79">
        <v>1</v>
      </c>
      <c r="AK67" s="79">
        <v>1</v>
      </c>
      <c r="AL67" s="79">
        <v>0</v>
      </c>
      <c r="AM67" s="79" t="s">
        <v>4077</v>
      </c>
      <c r="AN67" s="100" t="s">
        <v>4142</v>
      </c>
      <c r="AO67" s="79" t="str">
        <f>REPLACE(INDEX(GroupVertices[Group],MATCH(Vertices[[#This Row],[Vertex]],GroupVertices[Vertex],0)),1,1,"")</f>
        <v>1</v>
      </c>
      <c r="AP67" s="48"/>
      <c r="AQ67" s="49"/>
      <c r="AR67" s="48"/>
      <c r="AS67" s="49"/>
      <c r="AT67" s="48"/>
      <c r="AU67" s="49"/>
      <c r="AV67" s="48"/>
      <c r="AW67" s="49"/>
      <c r="AX67" s="48"/>
      <c r="AY67" s="48"/>
      <c r="AZ67" s="48"/>
      <c r="BA67" s="48"/>
      <c r="BB67" s="48"/>
      <c r="BC67" s="48"/>
      <c r="BD67" s="48"/>
      <c r="BE67" s="48"/>
      <c r="BF67" s="48"/>
      <c r="BG67" s="48"/>
      <c r="BH67" s="48"/>
      <c r="BI67" s="2"/>
      <c r="BJ67" s="3"/>
      <c r="BK67" s="3"/>
      <c r="BL67" s="3"/>
      <c r="BM67" s="3"/>
    </row>
    <row r="68" spans="1:65" ht="15">
      <c r="A68" s="65" t="s">
        <v>321</v>
      </c>
      <c r="B68" s="66"/>
      <c r="C68" s="66" t="s">
        <v>65</v>
      </c>
      <c r="D68" s="67">
        <v>162.04297801608612</v>
      </c>
      <c r="E68" s="69"/>
      <c r="F68" s="98" t="s">
        <v>3518</v>
      </c>
      <c r="G68" s="66" t="s">
        <v>52</v>
      </c>
      <c r="H68" s="70" t="s">
        <v>955</v>
      </c>
      <c r="I68" s="71"/>
      <c r="J68" s="71"/>
      <c r="K68" s="70" t="s">
        <v>955</v>
      </c>
      <c r="L68" s="74">
        <v>1.512761580941774</v>
      </c>
      <c r="M68" s="75">
        <v>3019.109619140625</v>
      </c>
      <c r="N68" s="75">
        <v>6102.91064453125</v>
      </c>
      <c r="O68" s="76"/>
      <c r="P68" s="77"/>
      <c r="Q68" s="77"/>
      <c r="R68" s="48">
        <v>0</v>
      </c>
      <c r="S68" s="81"/>
      <c r="T68" s="81"/>
      <c r="U68" s="49">
        <v>0</v>
      </c>
      <c r="V68" s="49">
        <v>0</v>
      </c>
      <c r="W68" s="49">
        <v>0</v>
      </c>
      <c r="X68" s="49">
        <v>0</v>
      </c>
      <c r="Y68" s="49">
        <v>0</v>
      </c>
      <c r="Z68" s="49"/>
      <c r="AA68" s="72">
        <v>68</v>
      </c>
      <c r="AB68" s="72"/>
      <c r="AC68" s="73"/>
      <c r="AD68" s="79" t="s">
        <v>955</v>
      </c>
      <c r="AE68" s="79" t="s">
        <v>1563</v>
      </c>
      <c r="AF68" s="79" t="s">
        <v>2129</v>
      </c>
      <c r="AG68" s="79" t="s">
        <v>2569</v>
      </c>
      <c r="AH68" s="79" t="s">
        <v>2897</v>
      </c>
      <c r="AI68" s="79">
        <v>951</v>
      </c>
      <c r="AJ68" s="79">
        <v>4</v>
      </c>
      <c r="AK68" s="79">
        <v>87</v>
      </c>
      <c r="AL68" s="79">
        <v>2</v>
      </c>
      <c r="AM68" s="79" t="s">
        <v>4077</v>
      </c>
      <c r="AN68" s="100" t="s">
        <v>4143</v>
      </c>
      <c r="AO68" s="79" t="str">
        <f>REPLACE(INDEX(GroupVertices[Group],MATCH(Vertices[[#This Row],[Vertex]],GroupVertices[Vertex],0)),1,1,"")</f>
        <v>1</v>
      </c>
      <c r="AP68" s="48"/>
      <c r="AQ68" s="49"/>
      <c r="AR68" s="48"/>
      <c r="AS68" s="49"/>
      <c r="AT68" s="48"/>
      <c r="AU68" s="49"/>
      <c r="AV68" s="48"/>
      <c r="AW68" s="49"/>
      <c r="AX68" s="48"/>
      <c r="AY68" s="48"/>
      <c r="AZ68" s="48"/>
      <c r="BA68" s="48"/>
      <c r="BB68" s="48"/>
      <c r="BC68" s="48"/>
      <c r="BD68" s="48"/>
      <c r="BE68" s="48"/>
      <c r="BF68" s="48"/>
      <c r="BG68" s="48"/>
      <c r="BH68" s="48"/>
      <c r="BI68" s="2"/>
      <c r="BJ68" s="3"/>
      <c r="BK68" s="3"/>
      <c r="BL68" s="3"/>
      <c r="BM68" s="3"/>
    </row>
    <row r="69" spans="1:65" ht="15">
      <c r="A69" s="65" t="s">
        <v>322</v>
      </c>
      <c r="B69" s="66"/>
      <c r="C69" s="66" t="s">
        <v>65</v>
      </c>
      <c r="D69" s="67">
        <v>162.00935483630897</v>
      </c>
      <c r="E69" s="69"/>
      <c r="F69" s="98" t="s">
        <v>3519</v>
      </c>
      <c r="G69" s="66" t="s">
        <v>52</v>
      </c>
      <c r="H69" s="70" t="s">
        <v>956</v>
      </c>
      <c r="I69" s="71"/>
      <c r="J69" s="71"/>
      <c r="K69" s="70" t="s">
        <v>956</v>
      </c>
      <c r="L69" s="74">
        <v>1.111610564936853</v>
      </c>
      <c r="M69" s="75">
        <v>4047.214111328125</v>
      </c>
      <c r="N69" s="75">
        <v>7427.0029296875</v>
      </c>
      <c r="O69" s="76"/>
      <c r="P69" s="77"/>
      <c r="Q69" s="77"/>
      <c r="R69" s="48">
        <v>0</v>
      </c>
      <c r="S69" s="81"/>
      <c r="T69" s="81"/>
      <c r="U69" s="49">
        <v>0</v>
      </c>
      <c r="V69" s="49">
        <v>0</v>
      </c>
      <c r="W69" s="49">
        <v>0</v>
      </c>
      <c r="X69" s="49">
        <v>0</v>
      </c>
      <c r="Y69" s="49">
        <v>0</v>
      </c>
      <c r="Z69" s="49"/>
      <c r="AA69" s="72">
        <v>69</v>
      </c>
      <c r="AB69" s="72"/>
      <c r="AC69" s="73"/>
      <c r="AD69" s="79" t="s">
        <v>956</v>
      </c>
      <c r="AE69" s="79" t="s">
        <v>1564</v>
      </c>
      <c r="AF69" s="79" t="s">
        <v>2130</v>
      </c>
      <c r="AG69" s="79" t="s">
        <v>2580</v>
      </c>
      <c r="AH69" s="79" t="s">
        <v>2898</v>
      </c>
      <c r="AI69" s="79">
        <v>207</v>
      </c>
      <c r="AJ69" s="79">
        <v>1</v>
      </c>
      <c r="AK69" s="79">
        <v>3</v>
      </c>
      <c r="AL69" s="79">
        <v>0</v>
      </c>
      <c r="AM69" s="79" t="s">
        <v>4077</v>
      </c>
      <c r="AN69" s="100" t="s">
        <v>4144</v>
      </c>
      <c r="AO69" s="79" t="str">
        <f>REPLACE(INDEX(GroupVertices[Group],MATCH(Vertices[[#This Row],[Vertex]],GroupVertices[Vertex],0)),1,1,"")</f>
        <v>1</v>
      </c>
      <c r="AP69" s="48"/>
      <c r="AQ69" s="49"/>
      <c r="AR69" s="48"/>
      <c r="AS69" s="49"/>
      <c r="AT69" s="48"/>
      <c r="AU69" s="49"/>
      <c r="AV69" s="48"/>
      <c r="AW69" s="49"/>
      <c r="AX69" s="48"/>
      <c r="AY69" s="48"/>
      <c r="AZ69" s="48"/>
      <c r="BA69" s="48"/>
      <c r="BB69" s="48"/>
      <c r="BC69" s="48"/>
      <c r="BD69" s="48"/>
      <c r="BE69" s="48"/>
      <c r="BF69" s="48"/>
      <c r="BG69" s="48"/>
      <c r="BH69" s="48"/>
      <c r="BI69" s="2"/>
      <c r="BJ69" s="3"/>
      <c r="BK69" s="3"/>
      <c r="BL69" s="3"/>
      <c r="BM69" s="3"/>
    </row>
    <row r="70" spans="1:65" ht="15">
      <c r="A70" s="65" t="s">
        <v>323</v>
      </c>
      <c r="B70" s="66"/>
      <c r="C70" s="66" t="s">
        <v>65</v>
      </c>
      <c r="D70" s="67">
        <v>162.00085865647281</v>
      </c>
      <c r="E70" s="69"/>
      <c r="F70" s="98" t="s">
        <v>3520</v>
      </c>
      <c r="G70" s="66" t="s">
        <v>52</v>
      </c>
      <c r="H70" s="70" t="s">
        <v>957</v>
      </c>
      <c r="I70" s="71"/>
      <c r="J70" s="71"/>
      <c r="K70" s="70" t="s">
        <v>957</v>
      </c>
      <c r="L70" s="74">
        <v>1.010244447989373</v>
      </c>
      <c r="M70" s="75">
        <v>3361.811279296875</v>
      </c>
      <c r="N70" s="75">
        <v>9192.4599609375</v>
      </c>
      <c r="O70" s="76"/>
      <c r="P70" s="77"/>
      <c r="Q70" s="77"/>
      <c r="R70" s="48">
        <v>0</v>
      </c>
      <c r="S70" s="81"/>
      <c r="T70" s="81"/>
      <c r="U70" s="49">
        <v>0</v>
      </c>
      <c r="V70" s="49">
        <v>0</v>
      </c>
      <c r="W70" s="49">
        <v>0</v>
      </c>
      <c r="X70" s="49">
        <v>0</v>
      </c>
      <c r="Y70" s="49">
        <v>0</v>
      </c>
      <c r="Z70" s="49"/>
      <c r="AA70" s="72">
        <v>70</v>
      </c>
      <c r="AB70" s="72"/>
      <c r="AC70" s="73"/>
      <c r="AD70" s="79" t="s">
        <v>957</v>
      </c>
      <c r="AE70" s="79"/>
      <c r="AF70" s="79"/>
      <c r="AG70" s="79" t="s">
        <v>2581</v>
      </c>
      <c r="AH70" s="79" t="s">
        <v>2899</v>
      </c>
      <c r="AI70" s="79">
        <v>19</v>
      </c>
      <c r="AJ70" s="79">
        <v>0</v>
      </c>
      <c r="AK70" s="79">
        <v>2</v>
      </c>
      <c r="AL70" s="79">
        <v>0</v>
      </c>
      <c r="AM70" s="79" t="s">
        <v>4077</v>
      </c>
      <c r="AN70" s="100" t="s">
        <v>4145</v>
      </c>
      <c r="AO70" s="79" t="str">
        <f>REPLACE(INDEX(GroupVertices[Group],MATCH(Vertices[[#This Row],[Vertex]],GroupVertices[Vertex],0)),1,1,"")</f>
        <v>1</v>
      </c>
      <c r="AP70" s="48"/>
      <c r="AQ70" s="49"/>
      <c r="AR70" s="48"/>
      <c r="AS70" s="49"/>
      <c r="AT70" s="48"/>
      <c r="AU70" s="49"/>
      <c r="AV70" s="48"/>
      <c r="AW70" s="49"/>
      <c r="AX70" s="48"/>
      <c r="AY70" s="48"/>
      <c r="AZ70" s="48"/>
      <c r="BA70" s="48"/>
      <c r="BB70" s="48"/>
      <c r="BC70" s="48"/>
      <c r="BD70" s="48"/>
      <c r="BE70" s="48"/>
      <c r="BF70" s="48"/>
      <c r="BG70" s="48"/>
      <c r="BH70" s="48"/>
      <c r="BI70" s="2"/>
      <c r="BJ70" s="3"/>
      <c r="BK70" s="3"/>
      <c r="BL70" s="3"/>
      <c r="BM70" s="3"/>
    </row>
    <row r="71" spans="1:65" ht="15">
      <c r="A71" s="65" t="s">
        <v>324</v>
      </c>
      <c r="B71" s="66"/>
      <c r="C71" s="66" t="s">
        <v>65</v>
      </c>
      <c r="D71" s="67">
        <v>162.0130606168758</v>
      </c>
      <c r="E71" s="69"/>
      <c r="F71" s="98" t="s">
        <v>3521</v>
      </c>
      <c r="G71" s="66" t="s">
        <v>52</v>
      </c>
      <c r="H71" s="70" t="s">
        <v>958</v>
      </c>
      <c r="I71" s="71"/>
      <c r="J71" s="71"/>
      <c r="K71" s="70" t="s">
        <v>958</v>
      </c>
      <c r="L71" s="74">
        <v>1.1558234457330943</v>
      </c>
      <c r="M71" s="75">
        <v>8159.6328125</v>
      </c>
      <c r="N71" s="75">
        <v>7427.0029296875</v>
      </c>
      <c r="O71" s="76"/>
      <c r="P71" s="77"/>
      <c r="Q71" s="77"/>
      <c r="R71" s="48">
        <v>0</v>
      </c>
      <c r="S71" s="81"/>
      <c r="T71" s="81"/>
      <c r="U71" s="49">
        <v>0</v>
      </c>
      <c r="V71" s="49">
        <v>0</v>
      </c>
      <c r="W71" s="49">
        <v>0</v>
      </c>
      <c r="X71" s="49">
        <v>0</v>
      </c>
      <c r="Y71" s="49">
        <v>0</v>
      </c>
      <c r="Z71" s="49"/>
      <c r="AA71" s="72">
        <v>71</v>
      </c>
      <c r="AB71" s="72"/>
      <c r="AC71" s="73"/>
      <c r="AD71" s="79" t="s">
        <v>958</v>
      </c>
      <c r="AE71" s="79" t="s">
        <v>1565</v>
      </c>
      <c r="AF71" s="79" t="s">
        <v>2086</v>
      </c>
      <c r="AG71" s="79" t="s">
        <v>2534</v>
      </c>
      <c r="AH71" s="79" t="s">
        <v>2900</v>
      </c>
      <c r="AI71" s="79">
        <v>289</v>
      </c>
      <c r="AJ71" s="79">
        <v>1</v>
      </c>
      <c r="AK71" s="79">
        <v>4</v>
      </c>
      <c r="AL71" s="79">
        <v>0</v>
      </c>
      <c r="AM71" s="79" t="s">
        <v>4077</v>
      </c>
      <c r="AN71" s="100" t="s">
        <v>4146</v>
      </c>
      <c r="AO71" s="79" t="str">
        <f>REPLACE(INDEX(GroupVertices[Group],MATCH(Vertices[[#This Row],[Vertex]],GroupVertices[Vertex],0)),1,1,"")</f>
        <v>1</v>
      </c>
      <c r="AP71" s="48"/>
      <c r="AQ71" s="49"/>
      <c r="AR71" s="48"/>
      <c r="AS71" s="49"/>
      <c r="AT71" s="48"/>
      <c r="AU71" s="49"/>
      <c r="AV71" s="48"/>
      <c r="AW71" s="49"/>
      <c r="AX71" s="48"/>
      <c r="AY71" s="48"/>
      <c r="AZ71" s="48"/>
      <c r="BA71" s="48"/>
      <c r="BB71" s="48"/>
      <c r="BC71" s="48"/>
      <c r="BD71" s="48"/>
      <c r="BE71" s="48"/>
      <c r="BF71" s="48"/>
      <c r="BG71" s="48"/>
      <c r="BH71" s="48"/>
      <c r="BI71" s="2"/>
      <c r="BJ71" s="3"/>
      <c r="BK71" s="3"/>
      <c r="BL71" s="3"/>
      <c r="BM71" s="3"/>
    </row>
    <row r="72" spans="1:65" ht="15">
      <c r="A72" s="65" t="s">
        <v>325</v>
      </c>
      <c r="B72" s="66"/>
      <c r="C72" s="66" t="s">
        <v>65</v>
      </c>
      <c r="D72" s="67">
        <v>162.00750194602554</v>
      </c>
      <c r="E72" s="69"/>
      <c r="F72" s="98" t="s">
        <v>3522</v>
      </c>
      <c r="G72" s="66" t="s">
        <v>52</v>
      </c>
      <c r="H72" s="70" t="s">
        <v>959</v>
      </c>
      <c r="I72" s="71"/>
      <c r="J72" s="71"/>
      <c r="K72" s="70" t="s">
        <v>959</v>
      </c>
      <c r="L72" s="74">
        <v>1.0895041245387325</v>
      </c>
      <c r="M72" s="75">
        <v>8502.333984375</v>
      </c>
      <c r="N72" s="75">
        <v>7868.3671875</v>
      </c>
      <c r="O72" s="76"/>
      <c r="P72" s="77"/>
      <c r="Q72" s="77"/>
      <c r="R72" s="48">
        <v>0</v>
      </c>
      <c r="S72" s="81"/>
      <c r="T72" s="81"/>
      <c r="U72" s="49">
        <v>0</v>
      </c>
      <c r="V72" s="49">
        <v>0</v>
      </c>
      <c r="W72" s="49">
        <v>0</v>
      </c>
      <c r="X72" s="49">
        <v>0</v>
      </c>
      <c r="Y72" s="49">
        <v>0</v>
      </c>
      <c r="Z72" s="49"/>
      <c r="AA72" s="72">
        <v>72</v>
      </c>
      <c r="AB72" s="72"/>
      <c r="AC72" s="73"/>
      <c r="AD72" s="79" t="s">
        <v>959</v>
      </c>
      <c r="AE72" s="79" t="s">
        <v>1566</v>
      </c>
      <c r="AF72" s="79" t="s">
        <v>2131</v>
      </c>
      <c r="AG72" s="79" t="s">
        <v>2582</v>
      </c>
      <c r="AH72" s="79" t="s">
        <v>2901</v>
      </c>
      <c r="AI72" s="79">
        <v>166</v>
      </c>
      <c r="AJ72" s="79">
        <v>0</v>
      </c>
      <c r="AK72" s="79">
        <v>2</v>
      </c>
      <c r="AL72" s="79">
        <v>1</v>
      </c>
      <c r="AM72" s="79" t="s">
        <v>4077</v>
      </c>
      <c r="AN72" s="100" t="s">
        <v>4147</v>
      </c>
      <c r="AO72" s="79" t="str">
        <f>REPLACE(INDEX(GroupVertices[Group],MATCH(Vertices[[#This Row],[Vertex]],GroupVertices[Vertex],0)),1,1,"")</f>
        <v>1</v>
      </c>
      <c r="AP72" s="48"/>
      <c r="AQ72" s="49"/>
      <c r="AR72" s="48"/>
      <c r="AS72" s="49"/>
      <c r="AT72" s="48"/>
      <c r="AU72" s="49"/>
      <c r="AV72" s="48"/>
      <c r="AW72" s="49"/>
      <c r="AX72" s="48"/>
      <c r="AY72" s="48"/>
      <c r="AZ72" s="48"/>
      <c r="BA72" s="48"/>
      <c r="BB72" s="48"/>
      <c r="BC72" s="48"/>
      <c r="BD72" s="48"/>
      <c r="BE72" s="48"/>
      <c r="BF72" s="48"/>
      <c r="BG72" s="48"/>
      <c r="BH72" s="48"/>
      <c r="BI72" s="2"/>
      <c r="BJ72" s="3"/>
      <c r="BK72" s="3"/>
      <c r="BL72" s="3"/>
      <c r="BM72" s="3"/>
    </row>
    <row r="73" spans="1:65" ht="15">
      <c r="A73" s="65" t="s">
        <v>326</v>
      </c>
      <c r="B73" s="66"/>
      <c r="C73" s="66" t="s">
        <v>65</v>
      </c>
      <c r="D73" s="67">
        <v>162.06426365812248</v>
      </c>
      <c r="E73" s="69"/>
      <c r="F73" s="98" t="s">
        <v>3523</v>
      </c>
      <c r="G73" s="66" t="s">
        <v>52</v>
      </c>
      <c r="H73" s="70" t="s">
        <v>960</v>
      </c>
      <c r="I73" s="71"/>
      <c r="J73" s="71"/>
      <c r="K73" s="70" t="s">
        <v>960</v>
      </c>
      <c r="L73" s="74">
        <v>1.7667160547835987</v>
      </c>
      <c r="M73" s="75">
        <v>7131.5283203125</v>
      </c>
      <c r="N73" s="75">
        <v>6102.91064453125</v>
      </c>
      <c r="O73" s="76"/>
      <c r="P73" s="77"/>
      <c r="Q73" s="77"/>
      <c r="R73" s="48">
        <v>0</v>
      </c>
      <c r="S73" s="81"/>
      <c r="T73" s="81"/>
      <c r="U73" s="49">
        <v>0</v>
      </c>
      <c r="V73" s="49">
        <v>0</v>
      </c>
      <c r="W73" s="49">
        <v>0</v>
      </c>
      <c r="X73" s="49">
        <v>0</v>
      </c>
      <c r="Y73" s="49">
        <v>0</v>
      </c>
      <c r="Z73" s="49"/>
      <c r="AA73" s="72">
        <v>73</v>
      </c>
      <c r="AB73" s="72"/>
      <c r="AC73" s="73"/>
      <c r="AD73" s="79" t="s">
        <v>960</v>
      </c>
      <c r="AE73" s="79" t="s">
        <v>1567</v>
      </c>
      <c r="AF73" s="79" t="s">
        <v>2132</v>
      </c>
      <c r="AG73" s="79" t="s">
        <v>2583</v>
      </c>
      <c r="AH73" s="79" t="s">
        <v>2902</v>
      </c>
      <c r="AI73" s="79">
        <v>1422</v>
      </c>
      <c r="AJ73" s="79">
        <v>4</v>
      </c>
      <c r="AK73" s="79">
        <v>28</v>
      </c>
      <c r="AL73" s="79">
        <v>2</v>
      </c>
      <c r="AM73" s="79" t="s">
        <v>4077</v>
      </c>
      <c r="AN73" s="100" t="s">
        <v>4148</v>
      </c>
      <c r="AO73" s="79" t="str">
        <f>REPLACE(INDEX(GroupVertices[Group],MATCH(Vertices[[#This Row],[Vertex]],GroupVertices[Vertex],0)),1,1,"")</f>
        <v>1</v>
      </c>
      <c r="AP73" s="48"/>
      <c r="AQ73" s="49"/>
      <c r="AR73" s="48"/>
      <c r="AS73" s="49"/>
      <c r="AT73" s="48"/>
      <c r="AU73" s="49"/>
      <c r="AV73" s="48"/>
      <c r="AW73" s="49"/>
      <c r="AX73" s="48"/>
      <c r="AY73" s="48"/>
      <c r="AZ73" s="48"/>
      <c r="BA73" s="48"/>
      <c r="BB73" s="48"/>
      <c r="BC73" s="48"/>
      <c r="BD73" s="48"/>
      <c r="BE73" s="48"/>
      <c r="BF73" s="48"/>
      <c r="BG73" s="48"/>
      <c r="BH73" s="48"/>
      <c r="BI73" s="2"/>
      <c r="BJ73" s="3"/>
      <c r="BK73" s="3"/>
      <c r="BL73" s="3"/>
      <c r="BM73" s="3"/>
    </row>
    <row r="74" spans="1:65" ht="15">
      <c r="A74" s="65" t="s">
        <v>327</v>
      </c>
      <c r="B74" s="66"/>
      <c r="C74" s="66" t="s">
        <v>65</v>
      </c>
      <c r="D74" s="67">
        <v>162.08008101420046</v>
      </c>
      <c r="E74" s="69"/>
      <c r="F74" s="98" t="s">
        <v>3524</v>
      </c>
      <c r="G74" s="66" t="s">
        <v>52</v>
      </c>
      <c r="H74" s="70" t="s">
        <v>961</v>
      </c>
      <c r="I74" s="71"/>
      <c r="J74" s="71"/>
      <c r="K74" s="70" t="s">
        <v>961</v>
      </c>
      <c r="L74" s="74">
        <v>1.9554295703773117</v>
      </c>
      <c r="M74" s="75">
        <v>9187.7373046875</v>
      </c>
      <c r="N74" s="75">
        <v>6102.91064453125</v>
      </c>
      <c r="O74" s="76"/>
      <c r="P74" s="77"/>
      <c r="Q74" s="77"/>
      <c r="R74" s="48">
        <v>0</v>
      </c>
      <c r="S74" s="81"/>
      <c r="T74" s="81"/>
      <c r="U74" s="49">
        <v>0</v>
      </c>
      <c r="V74" s="49">
        <v>0</v>
      </c>
      <c r="W74" s="49">
        <v>0</v>
      </c>
      <c r="X74" s="49">
        <v>0</v>
      </c>
      <c r="Y74" s="49">
        <v>0</v>
      </c>
      <c r="Z74" s="49"/>
      <c r="AA74" s="72">
        <v>74</v>
      </c>
      <c r="AB74" s="72"/>
      <c r="AC74" s="73"/>
      <c r="AD74" s="79" t="s">
        <v>961</v>
      </c>
      <c r="AE74" s="79" t="s">
        <v>1568</v>
      </c>
      <c r="AF74" s="79" t="s">
        <v>2133</v>
      </c>
      <c r="AG74" s="79" t="s">
        <v>2584</v>
      </c>
      <c r="AH74" s="79" t="s">
        <v>2903</v>
      </c>
      <c r="AI74" s="79">
        <v>1772</v>
      </c>
      <c r="AJ74" s="79">
        <v>21</v>
      </c>
      <c r="AK74" s="79">
        <v>197</v>
      </c>
      <c r="AL74" s="79">
        <v>2</v>
      </c>
      <c r="AM74" s="79" t="s">
        <v>4077</v>
      </c>
      <c r="AN74" s="100" t="s">
        <v>4149</v>
      </c>
      <c r="AO74" s="79" t="str">
        <f>REPLACE(INDEX(GroupVertices[Group],MATCH(Vertices[[#This Row],[Vertex]],GroupVertices[Vertex],0)),1,1,"")</f>
        <v>1</v>
      </c>
      <c r="AP74" s="48"/>
      <c r="AQ74" s="49"/>
      <c r="AR74" s="48"/>
      <c r="AS74" s="49"/>
      <c r="AT74" s="48"/>
      <c r="AU74" s="49"/>
      <c r="AV74" s="48"/>
      <c r="AW74" s="49"/>
      <c r="AX74" s="48"/>
      <c r="AY74" s="48"/>
      <c r="AZ74" s="48"/>
      <c r="BA74" s="48"/>
      <c r="BB74" s="48"/>
      <c r="BC74" s="48"/>
      <c r="BD74" s="48"/>
      <c r="BE74" s="48"/>
      <c r="BF74" s="48"/>
      <c r="BG74" s="48"/>
      <c r="BH74" s="48"/>
      <c r="BI74" s="2"/>
      <c r="BJ74" s="3"/>
      <c r="BK74" s="3"/>
      <c r="BL74" s="3"/>
      <c r="BM74" s="3"/>
    </row>
    <row r="75" spans="1:65" ht="15">
      <c r="A75" s="65" t="s">
        <v>328</v>
      </c>
      <c r="B75" s="66"/>
      <c r="C75" s="66" t="s">
        <v>65</v>
      </c>
      <c r="D75" s="67">
        <v>162.01631447298328</v>
      </c>
      <c r="E75" s="69"/>
      <c r="F75" s="98" t="s">
        <v>3525</v>
      </c>
      <c r="G75" s="66" t="s">
        <v>52</v>
      </c>
      <c r="H75" s="70" t="s">
        <v>962</v>
      </c>
      <c r="I75" s="71"/>
      <c r="J75" s="71"/>
      <c r="K75" s="70" t="s">
        <v>962</v>
      </c>
      <c r="L75" s="74">
        <v>1.1946445117980866</v>
      </c>
      <c r="M75" s="75">
        <v>4732.6171875</v>
      </c>
      <c r="N75" s="75">
        <v>6985.638671875</v>
      </c>
      <c r="O75" s="76"/>
      <c r="P75" s="77"/>
      <c r="Q75" s="77"/>
      <c r="R75" s="48">
        <v>0</v>
      </c>
      <c r="S75" s="81"/>
      <c r="T75" s="81"/>
      <c r="U75" s="49">
        <v>0</v>
      </c>
      <c r="V75" s="49">
        <v>0</v>
      </c>
      <c r="W75" s="49">
        <v>0</v>
      </c>
      <c r="X75" s="49">
        <v>0</v>
      </c>
      <c r="Y75" s="49">
        <v>0</v>
      </c>
      <c r="Z75" s="49"/>
      <c r="AA75" s="72">
        <v>75</v>
      </c>
      <c r="AB75" s="72"/>
      <c r="AC75" s="73"/>
      <c r="AD75" s="79" t="s">
        <v>962</v>
      </c>
      <c r="AE75" s="79" t="s">
        <v>1569</v>
      </c>
      <c r="AF75" s="79" t="s">
        <v>2086</v>
      </c>
      <c r="AG75" s="79" t="s">
        <v>2534</v>
      </c>
      <c r="AH75" s="79" t="s">
        <v>2904</v>
      </c>
      <c r="AI75" s="79">
        <v>361</v>
      </c>
      <c r="AJ75" s="79">
        <v>0</v>
      </c>
      <c r="AK75" s="79">
        <v>3</v>
      </c>
      <c r="AL75" s="79">
        <v>0</v>
      </c>
      <c r="AM75" s="79" t="s">
        <v>4077</v>
      </c>
      <c r="AN75" s="100" t="s">
        <v>4150</v>
      </c>
      <c r="AO75" s="79" t="str">
        <f>REPLACE(INDEX(GroupVertices[Group],MATCH(Vertices[[#This Row],[Vertex]],GroupVertices[Vertex],0)),1,1,"")</f>
        <v>1</v>
      </c>
      <c r="AP75" s="48"/>
      <c r="AQ75" s="49"/>
      <c r="AR75" s="48"/>
      <c r="AS75" s="49"/>
      <c r="AT75" s="48"/>
      <c r="AU75" s="49"/>
      <c r="AV75" s="48"/>
      <c r="AW75" s="49"/>
      <c r="AX75" s="48"/>
      <c r="AY75" s="48"/>
      <c r="AZ75" s="48"/>
      <c r="BA75" s="48"/>
      <c r="BB75" s="48"/>
      <c r="BC75" s="48"/>
      <c r="BD75" s="48"/>
      <c r="BE75" s="48"/>
      <c r="BF75" s="48"/>
      <c r="BG75" s="48"/>
      <c r="BH75" s="48"/>
      <c r="BI75" s="2"/>
      <c r="BJ75" s="3"/>
      <c r="BK75" s="3"/>
      <c r="BL75" s="3"/>
      <c r="BM75" s="3"/>
    </row>
    <row r="76" spans="1:65" ht="15">
      <c r="A76" s="65" t="s">
        <v>329</v>
      </c>
      <c r="B76" s="66"/>
      <c r="C76" s="66" t="s">
        <v>65</v>
      </c>
      <c r="D76" s="67">
        <v>162.00085865647281</v>
      </c>
      <c r="E76" s="69"/>
      <c r="F76" s="98" t="s">
        <v>3526</v>
      </c>
      <c r="G76" s="66" t="s">
        <v>52</v>
      </c>
      <c r="H76" s="70" t="s">
        <v>963</v>
      </c>
      <c r="I76" s="71"/>
      <c r="J76" s="71"/>
      <c r="K76" s="70" t="s">
        <v>963</v>
      </c>
      <c r="L76" s="74">
        <v>1.010244447989373</v>
      </c>
      <c r="M76" s="75">
        <v>2676.408203125</v>
      </c>
      <c r="N76" s="75">
        <v>9192.4599609375</v>
      </c>
      <c r="O76" s="76"/>
      <c r="P76" s="77"/>
      <c r="Q76" s="77"/>
      <c r="R76" s="48">
        <v>0</v>
      </c>
      <c r="S76" s="81"/>
      <c r="T76" s="81"/>
      <c r="U76" s="49">
        <v>0</v>
      </c>
      <c r="V76" s="49">
        <v>0</v>
      </c>
      <c r="W76" s="49">
        <v>0</v>
      </c>
      <c r="X76" s="49">
        <v>0</v>
      </c>
      <c r="Y76" s="49">
        <v>0</v>
      </c>
      <c r="Z76" s="49"/>
      <c r="AA76" s="72">
        <v>76</v>
      </c>
      <c r="AB76" s="72"/>
      <c r="AC76" s="73"/>
      <c r="AD76" s="79" t="s">
        <v>963</v>
      </c>
      <c r="AE76" s="79"/>
      <c r="AF76" s="79"/>
      <c r="AG76" s="79" t="s">
        <v>2585</v>
      </c>
      <c r="AH76" s="79" t="s">
        <v>2905</v>
      </c>
      <c r="AI76" s="79">
        <v>19</v>
      </c>
      <c r="AJ76" s="79">
        <v>0</v>
      </c>
      <c r="AK76" s="79">
        <v>0</v>
      </c>
      <c r="AL76" s="79">
        <v>0</v>
      </c>
      <c r="AM76" s="79" t="s">
        <v>4077</v>
      </c>
      <c r="AN76" s="100" t="s">
        <v>4151</v>
      </c>
      <c r="AO76" s="79" t="str">
        <f>REPLACE(INDEX(GroupVertices[Group],MATCH(Vertices[[#This Row],[Vertex]],GroupVertices[Vertex],0)),1,1,"")</f>
        <v>1</v>
      </c>
      <c r="AP76" s="48"/>
      <c r="AQ76" s="49"/>
      <c r="AR76" s="48"/>
      <c r="AS76" s="49"/>
      <c r="AT76" s="48"/>
      <c r="AU76" s="49"/>
      <c r="AV76" s="48"/>
      <c r="AW76" s="49"/>
      <c r="AX76" s="48"/>
      <c r="AY76" s="48"/>
      <c r="AZ76" s="48"/>
      <c r="BA76" s="48"/>
      <c r="BB76" s="48"/>
      <c r="BC76" s="48"/>
      <c r="BD76" s="48"/>
      <c r="BE76" s="48"/>
      <c r="BF76" s="48"/>
      <c r="BG76" s="48"/>
      <c r="BH76" s="48"/>
      <c r="BI76" s="2"/>
      <c r="BJ76" s="3"/>
      <c r="BK76" s="3"/>
      <c r="BL76" s="3"/>
      <c r="BM76" s="3"/>
    </row>
    <row r="77" spans="1:65" ht="15">
      <c r="A77" s="65" t="s">
        <v>330</v>
      </c>
      <c r="B77" s="66"/>
      <c r="C77" s="66" t="s">
        <v>65</v>
      </c>
      <c r="D77" s="67">
        <v>162.84600258794165</v>
      </c>
      <c r="E77" s="69"/>
      <c r="F77" s="98" t="s">
        <v>3527</v>
      </c>
      <c r="G77" s="66" t="s">
        <v>52</v>
      </c>
      <c r="H77" s="70" t="s">
        <v>964</v>
      </c>
      <c r="I77" s="71"/>
      <c r="J77" s="71"/>
      <c r="K77" s="70" t="s">
        <v>964</v>
      </c>
      <c r="L77" s="74">
        <v>11.09347717689801</v>
      </c>
      <c r="M77" s="75">
        <v>6446.12548828125</v>
      </c>
      <c r="N77" s="75">
        <v>3454.725341796875</v>
      </c>
      <c r="O77" s="76"/>
      <c r="P77" s="77"/>
      <c r="Q77" s="77"/>
      <c r="R77" s="48">
        <v>0</v>
      </c>
      <c r="S77" s="81"/>
      <c r="T77" s="81"/>
      <c r="U77" s="49">
        <v>0</v>
      </c>
      <c r="V77" s="49">
        <v>0</v>
      </c>
      <c r="W77" s="49">
        <v>0</v>
      </c>
      <c r="X77" s="49">
        <v>0</v>
      </c>
      <c r="Y77" s="49">
        <v>0</v>
      </c>
      <c r="Z77" s="49"/>
      <c r="AA77" s="72">
        <v>77</v>
      </c>
      <c r="AB77" s="72"/>
      <c r="AC77" s="73"/>
      <c r="AD77" s="79" t="s">
        <v>964</v>
      </c>
      <c r="AE77" s="79" t="s">
        <v>1570</v>
      </c>
      <c r="AF77" s="79" t="s">
        <v>2134</v>
      </c>
      <c r="AG77" s="79" t="s">
        <v>2586</v>
      </c>
      <c r="AH77" s="79" t="s">
        <v>2906</v>
      </c>
      <c r="AI77" s="79">
        <v>18720</v>
      </c>
      <c r="AJ77" s="79">
        <v>1</v>
      </c>
      <c r="AK77" s="79">
        <v>4</v>
      </c>
      <c r="AL77" s="79">
        <v>5</v>
      </c>
      <c r="AM77" s="79" t="s">
        <v>4077</v>
      </c>
      <c r="AN77" s="100" t="s">
        <v>4152</v>
      </c>
      <c r="AO77" s="79" t="str">
        <f>REPLACE(INDEX(GroupVertices[Group],MATCH(Vertices[[#This Row],[Vertex]],GroupVertices[Vertex],0)),1,1,"")</f>
        <v>1</v>
      </c>
      <c r="AP77" s="48"/>
      <c r="AQ77" s="49"/>
      <c r="AR77" s="48"/>
      <c r="AS77" s="49"/>
      <c r="AT77" s="48"/>
      <c r="AU77" s="49"/>
      <c r="AV77" s="48"/>
      <c r="AW77" s="49"/>
      <c r="AX77" s="48"/>
      <c r="AY77" s="48"/>
      <c r="AZ77" s="48"/>
      <c r="BA77" s="48"/>
      <c r="BB77" s="48"/>
      <c r="BC77" s="48"/>
      <c r="BD77" s="48"/>
      <c r="BE77" s="48"/>
      <c r="BF77" s="48"/>
      <c r="BG77" s="48"/>
      <c r="BH77" s="48"/>
      <c r="BI77" s="2"/>
      <c r="BJ77" s="3"/>
      <c r="BK77" s="3"/>
      <c r="BL77" s="3"/>
      <c r="BM77" s="3"/>
    </row>
    <row r="78" spans="1:65" ht="15">
      <c r="A78" s="65" t="s">
        <v>331</v>
      </c>
      <c r="B78" s="66"/>
      <c r="C78" s="66" t="s">
        <v>65</v>
      </c>
      <c r="D78" s="67">
        <v>162.04406263478862</v>
      </c>
      <c r="E78" s="69"/>
      <c r="F78" s="98" t="s">
        <v>3528</v>
      </c>
      <c r="G78" s="66" t="s">
        <v>52</v>
      </c>
      <c r="H78" s="70" t="s">
        <v>965</v>
      </c>
      <c r="I78" s="71"/>
      <c r="J78" s="71"/>
      <c r="K78" s="70" t="s">
        <v>965</v>
      </c>
      <c r="L78" s="74">
        <v>1.5257019362967714</v>
      </c>
      <c r="M78" s="75">
        <v>3704.5126953125</v>
      </c>
      <c r="N78" s="75">
        <v>6102.91064453125</v>
      </c>
      <c r="O78" s="76"/>
      <c r="P78" s="77"/>
      <c r="Q78" s="77"/>
      <c r="R78" s="48">
        <v>0</v>
      </c>
      <c r="S78" s="81"/>
      <c r="T78" s="81"/>
      <c r="U78" s="49">
        <v>0</v>
      </c>
      <c r="V78" s="49">
        <v>0</v>
      </c>
      <c r="W78" s="49">
        <v>0</v>
      </c>
      <c r="X78" s="49">
        <v>0</v>
      </c>
      <c r="Y78" s="49">
        <v>0</v>
      </c>
      <c r="Z78" s="49"/>
      <c r="AA78" s="72">
        <v>78</v>
      </c>
      <c r="AB78" s="72"/>
      <c r="AC78" s="73"/>
      <c r="AD78" s="79" t="s">
        <v>965</v>
      </c>
      <c r="AE78" s="79" t="s">
        <v>1555</v>
      </c>
      <c r="AF78" s="79" t="s">
        <v>2121</v>
      </c>
      <c r="AG78" s="79" t="s">
        <v>2572</v>
      </c>
      <c r="AH78" s="79" t="s">
        <v>2907</v>
      </c>
      <c r="AI78" s="79">
        <v>975</v>
      </c>
      <c r="AJ78" s="79">
        <v>1</v>
      </c>
      <c r="AK78" s="79">
        <v>1</v>
      </c>
      <c r="AL78" s="79">
        <v>1</v>
      </c>
      <c r="AM78" s="79" t="s">
        <v>4077</v>
      </c>
      <c r="AN78" s="100" t="s">
        <v>4153</v>
      </c>
      <c r="AO78" s="79" t="str">
        <f>REPLACE(INDEX(GroupVertices[Group],MATCH(Vertices[[#This Row],[Vertex]],GroupVertices[Vertex],0)),1,1,"")</f>
        <v>1</v>
      </c>
      <c r="AP78" s="48"/>
      <c r="AQ78" s="49"/>
      <c r="AR78" s="48"/>
      <c r="AS78" s="49"/>
      <c r="AT78" s="48"/>
      <c r="AU78" s="49"/>
      <c r="AV78" s="48"/>
      <c r="AW78" s="49"/>
      <c r="AX78" s="48"/>
      <c r="AY78" s="48"/>
      <c r="AZ78" s="48"/>
      <c r="BA78" s="48"/>
      <c r="BB78" s="48"/>
      <c r="BC78" s="48"/>
      <c r="BD78" s="48"/>
      <c r="BE78" s="48"/>
      <c r="BF78" s="48"/>
      <c r="BG78" s="48"/>
      <c r="BH78" s="48"/>
      <c r="BI78" s="2"/>
      <c r="BJ78" s="3"/>
      <c r="BK78" s="3"/>
      <c r="BL78" s="3"/>
      <c r="BM78" s="3"/>
    </row>
    <row r="79" spans="1:65" ht="15">
      <c r="A79" s="65" t="s">
        <v>332</v>
      </c>
      <c r="B79" s="66"/>
      <c r="C79" s="66" t="s">
        <v>65</v>
      </c>
      <c r="D79" s="67">
        <v>162.4526023460596</v>
      </c>
      <c r="E79" s="69"/>
      <c r="F79" s="98" t="s">
        <v>3529</v>
      </c>
      <c r="G79" s="66" t="s">
        <v>52</v>
      </c>
      <c r="H79" s="70" t="s">
        <v>966</v>
      </c>
      <c r="I79" s="71"/>
      <c r="J79" s="71"/>
      <c r="K79" s="70" t="s">
        <v>966</v>
      </c>
      <c r="L79" s="74">
        <v>6.399902453345811</v>
      </c>
      <c r="M79" s="75">
        <v>962.9003295898438</v>
      </c>
      <c r="N79" s="75">
        <v>3896.089599609375</v>
      </c>
      <c r="O79" s="76"/>
      <c r="P79" s="77"/>
      <c r="Q79" s="77"/>
      <c r="R79" s="48">
        <v>0</v>
      </c>
      <c r="S79" s="81"/>
      <c r="T79" s="81"/>
      <c r="U79" s="49">
        <v>0</v>
      </c>
      <c r="V79" s="49">
        <v>0</v>
      </c>
      <c r="W79" s="49">
        <v>0</v>
      </c>
      <c r="X79" s="49">
        <v>0</v>
      </c>
      <c r="Y79" s="49">
        <v>0</v>
      </c>
      <c r="Z79" s="49"/>
      <c r="AA79" s="72">
        <v>79</v>
      </c>
      <c r="AB79" s="72"/>
      <c r="AC79" s="73"/>
      <c r="AD79" s="79" t="s">
        <v>966</v>
      </c>
      <c r="AE79" s="79" t="s">
        <v>1571</v>
      </c>
      <c r="AF79" s="79" t="s">
        <v>2135</v>
      </c>
      <c r="AG79" s="79" t="s">
        <v>2531</v>
      </c>
      <c r="AH79" s="79" t="s">
        <v>2908</v>
      </c>
      <c r="AI79" s="79">
        <v>10015</v>
      </c>
      <c r="AJ79" s="79">
        <v>3</v>
      </c>
      <c r="AK79" s="79">
        <v>55</v>
      </c>
      <c r="AL79" s="79">
        <v>6</v>
      </c>
      <c r="AM79" s="79" t="s">
        <v>4077</v>
      </c>
      <c r="AN79" s="100" t="s">
        <v>4154</v>
      </c>
      <c r="AO79" s="79" t="str">
        <f>REPLACE(INDEX(GroupVertices[Group],MATCH(Vertices[[#This Row],[Vertex]],GroupVertices[Vertex],0)),1,1,"")</f>
        <v>1</v>
      </c>
      <c r="AP79" s="48"/>
      <c r="AQ79" s="49"/>
      <c r="AR79" s="48"/>
      <c r="AS79" s="49"/>
      <c r="AT79" s="48"/>
      <c r="AU79" s="49"/>
      <c r="AV79" s="48"/>
      <c r="AW79" s="49"/>
      <c r="AX79" s="48"/>
      <c r="AY79" s="48"/>
      <c r="AZ79" s="48"/>
      <c r="BA79" s="48"/>
      <c r="BB79" s="48"/>
      <c r="BC79" s="48"/>
      <c r="BD79" s="48"/>
      <c r="BE79" s="48"/>
      <c r="BF79" s="48"/>
      <c r="BG79" s="48"/>
      <c r="BH79" s="48"/>
      <c r="BI79" s="2"/>
      <c r="BJ79" s="3"/>
      <c r="BK79" s="3"/>
      <c r="BL79" s="3"/>
      <c r="BM79" s="3"/>
    </row>
    <row r="80" spans="1:65" ht="15">
      <c r="A80" s="65" t="s">
        <v>333</v>
      </c>
      <c r="B80" s="66"/>
      <c r="C80" s="66" t="s">
        <v>65</v>
      </c>
      <c r="D80" s="67">
        <v>162.0047452068234</v>
      </c>
      <c r="E80" s="69"/>
      <c r="F80" s="98" t="s">
        <v>3530</v>
      </c>
      <c r="G80" s="66" t="s">
        <v>52</v>
      </c>
      <c r="H80" s="70" t="s">
        <v>967</v>
      </c>
      <c r="I80" s="71"/>
      <c r="J80" s="71"/>
      <c r="K80" s="70" t="s">
        <v>967</v>
      </c>
      <c r="L80" s="74">
        <v>1.0566140546781138</v>
      </c>
      <c r="M80" s="75">
        <v>5418.02001953125</v>
      </c>
      <c r="N80" s="75">
        <v>8309.732421875</v>
      </c>
      <c r="O80" s="76"/>
      <c r="P80" s="77"/>
      <c r="Q80" s="77"/>
      <c r="R80" s="48">
        <v>0</v>
      </c>
      <c r="S80" s="81"/>
      <c r="T80" s="81"/>
      <c r="U80" s="49">
        <v>0</v>
      </c>
      <c r="V80" s="49">
        <v>0</v>
      </c>
      <c r="W80" s="49">
        <v>0</v>
      </c>
      <c r="X80" s="49">
        <v>0</v>
      </c>
      <c r="Y80" s="49">
        <v>0</v>
      </c>
      <c r="Z80" s="49"/>
      <c r="AA80" s="72">
        <v>80</v>
      </c>
      <c r="AB80" s="72"/>
      <c r="AC80" s="73"/>
      <c r="AD80" s="79" t="s">
        <v>967</v>
      </c>
      <c r="AE80" s="79" t="s">
        <v>1572</v>
      </c>
      <c r="AF80" s="79" t="s">
        <v>2136</v>
      </c>
      <c r="AG80" s="79" t="s">
        <v>2587</v>
      </c>
      <c r="AH80" s="79" t="s">
        <v>2909</v>
      </c>
      <c r="AI80" s="79">
        <v>105</v>
      </c>
      <c r="AJ80" s="79">
        <v>3</v>
      </c>
      <c r="AK80" s="79">
        <v>4</v>
      </c>
      <c r="AL80" s="79">
        <v>0</v>
      </c>
      <c r="AM80" s="79" t="s">
        <v>4077</v>
      </c>
      <c r="AN80" s="100" t="s">
        <v>4155</v>
      </c>
      <c r="AO80" s="79" t="str">
        <f>REPLACE(INDEX(GroupVertices[Group],MATCH(Vertices[[#This Row],[Vertex]],GroupVertices[Vertex],0)),1,1,"")</f>
        <v>1</v>
      </c>
      <c r="AP80" s="48"/>
      <c r="AQ80" s="49"/>
      <c r="AR80" s="48"/>
      <c r="AS80" s="49"/>
      <c r="AT80" s="48"/>
      <c r="AU80" s="49"/>
      <c r="AV80" s="48"/>
      <c r="AW80" s="49"/>
      <c r="AX80" s="48"/>
      <c r="AY80" s="48"/>
      <c r="AZ80" s="48"/>
      <c r="BA80" s="48"/>
      <c r="BB80" s="48"/>
      <c r="BC80" s="48"/>
      <c r="BD80" s="48"/>
      <c r="BE80" s="48"/>
      <c r="BF80" s="48"/>
      <c r="BG80" s="48"/>
      <c r="BH80" s="48"/>
      <c r="BI80" s="2"/>
      <c r="BJ80" s="3"/>
      <c r="BK80" s="3"/>
      <c r="BL80" s="3"/>
      <c r="BM80" s="3"/>
    </row>
    <row r="81" spans="1:65" ht="15">
      <c r="A81" s="65" t="s">
        <v>334</v>
      </c>
      <c r="B81" s="66"/>
      <c r="C81" s="66" t="s">
        <v>65</v>
      </c>
      <c r="D81" s="67">
        <v>162.18090536108602</v>
      </c>
      <c r="E81" s="69"/>
      <c r="F81" s="98" t="s">
        <v>3531</v>
      </c>
      <c r="G81" s="66" t="s">
        <v>52</v>
      </c>
      <c r="H81" s="70" t="s">
        <v>968</v>
      </c>
      <c r="I81" s="71"/>
      <c r="J81" s="71"/>
      <c r="K81" s="70" t="s">
        <v>968</v>
      </c>
      <c r="L81" s="74">
        <v>3.1583434369189494</v>
      </c>
      <c r="M81" s="75">
        <v>3361.811279296875</v>
      </c>
      <c r="N81" s="75">
        <v>5220.18212890625</v>
      </c>
      <c r="O81" s="76"/>
      <c r="P81" s="77"/>
      <c r="Q81" s="77"/>
      <c r="R81" s="48">
        <v>0</v>
      </c>
      <c r="S81" s="81"/>
      <c r="T81" s="81"/>
      <c r="U81" s="49">
        <v>0</v>
      </c>
      <c r="V81" s="49">
        <v>0</v>
      </c>
      <c r="W81" s="49">
        <v>0</v>
      </c>
      <c r="X81" s="49">
        <v>0</v>
      </c>
      <c r="Y81" s="49">
        <v>0</v>
      </c>
      <c r="Z81" s="49"/>
      <c r="AA81" s="72">
        <v>81</v>
      </c>
      <c r="AB81" s="72"/>
      <c r="AC81" s="73"/>
      <c r="AD81" s="79" t="s">
        <v>968</v>
      </c>
      <c r="AE81" s="79" t="s">
        <v>1573</v>
      </c>
      <c r="AF81" s="79" t="s">
        <v>2137</v>
      </c>
      <c r="AG81" s="79" t="s">
        <v>2588</v>
      </c>
      <c r="AH81" s="79" t="s">
        <v>2910</v>
      </c>
      <c r="AI81" s="79">
        <v>4003</v>
      </c>
      <c r="AJ81" s="79">
        <v>114</v>
      </c>
      <c r="AK81" s="79">
        <v>220</v>
      </c>
      <c r="AL81" s="79">
        <v>6</v>
      </c>
      <c r="AM81" s="79" t="s">
        <v>4077</v>
      </c>
      <c r="AN81" s="100" t="s">
        <v>4156</v>
      </c>
      <c r="AO81" s="79" t="str">
        <f>REPLACE(INDEX(GroupVertices[Group],MATCH(Vertices[[#This Row],[Vertex]],GroupVertices[Vertex],0)),1,1,"")</f>
        <v>1</v>
      </c>
      <c r="AP81" s="48"/>
      <c r="AQ81" s="49"/>
      <c r="AR81" s="48"/>
      <c r="AS81" s="49"/>
      <c r="AT81" s="48"/>
      <c r="AU81" s="49"/>
      <c r="AV81" s="48"/>
      <c r="AW81" s="49"/>
      <c r="AX81" s="48"/>
      <c r="AY81" s="48"/>
      <c r="AZ81" s="48"/>
      <c r="BA81" s="48"/>
      <c r="BB81" s="48"/>
      <c r="BC81" s="48"/>
      <c r="BD81" s="48"/>
      <c r="BE81" s="48"/>
      <c r="BF81" s="48"/>
      <c r="BG81" s="48"/>
      <c r="BH81" s="48"/>
      <c r="BI81" s="2"/>
      <c r="BJ81" s="3"/>
      <c r="BK81" s="3"/>
      <c r="BL81" s="3"/>
      <c r="BM81" s="3"/>
    </row>
    <row r="82" spans="1:65" ht="15">
      <c r="A82" s="65" t="s">
        <v>335</v>
      </c>
      <c r="B82" s="66"/>
      <c r="C82" s="66" t="s">
        <v>65</v>
      </c>
      <c r="D82" s="67">
        <v>162.00795387048493</v>
      </c>
      <c r="E82" s="69"/>
      <c r="F82" s="98" t="s">
        <v>3532</v>
      </c>
      <c r="G82" s="66" t="s">
        <v>52</v>
      </c>
      <c r="H82" s="70" t="s">
        <v>969</v>
      </c>
      <c r="I82" s="71"/>
      <c r="J82" s="71"/>
      <c r="K82" s="70" t="s">
        <v>969</v>
      </c>
      <c r="L82" s="74">
        <v>1.0948959392699813</v>
      </c>
      <c r="M82" s="75">
        <v>277.49725341796875</v>
      </c>
      <c r="N82" s="75">
        <v>7427.0029296875</v>
      </c>
      <c r="O82" s="76"/>
      <c r="P82" s="77"/>
      <c r="Q82" s="77"/>
      <c r="R82" s="48">
        <v>0</v>
      </c>
      <c r="S82" s="81"/>
      <c r="T82" s="81"/>
      <c r="U82" s="49">
        <v>0</v>
      </c>
      <c r="V82" s="49">
        <v>0</v>
      </c>
      <c r="W82" s="49">
        <v>0</v>
      </c>
      <c r="X82" s="49">
        <v>0</v>
      </c>
      <c r="Y82" s="49">
        <v>0</v>
      </c>
      <c r="Z82" s="49"/>
      <c r="AA82" s="72">
        <v>82</v>
      </c>
      <c r="AB82" s="72"/>
      <c r="AC82" s="73"/>
      <c r="AD82" s="79" t="s">
        <v>969</v>
      </c>
      <c r="AE82" s="79" t="s">
        <v>1574</v>
      </c>
      <c r="AF82" s="79" t="s">
        <v>2138</v>
      </c>
      <c r="AG82" s="79" t="s">
        <v>2589</v>
      </c>
      <c r="AH82" s="79" t="s">
        <v>2911</v>
      </c>
      <c r="AI82" s="79">
        <v>176</v>
      </c>
      <c r="AJ82" s="79">
        <v>0</v>
      </c>
      <c r="AK82" s="79">
        <v>0</v>
      </c>
      <c r="AL82" s="79">
        <v>1</v>
      </c>
      <c r="AM82" s="79" t="s">
        <v>4077</v>
      </c>
      <c r="AN82" s="100" t="s">
        <v>4157</v>
      </c>
      <c r="AO82" s="79" t="str">
        <f>REPLACE(INDEX(GroupVertices[Group],MATCH(Vertices[[#This Row],[Vertex]],GroupVertices[Vertex],0)),1,1,"")</f>
        <v>1</v>
      </c>
      <c r="AP82" s="48"/>
      <c r="AQ82" s="49"/>
      <c r="AR82" s="48"/>
      <c r="AS82" s="49"/>
      <c r="AT82" s="48"/>
      <c r="AU82" s="49"/>
      <c r="AV82" s="48"/>
      <c r="AW82" s="49"/>
      <c r="AX82" s="48"/>
      <c r="AY82" s="48"/>
      <c r="AZ82" s="48"/>
      <c r="BA82" s="48"/>
      <c r="BB82" s="48"/>
      <c r="BC82" s="48"/>
      <c r="BD82" s="48"/>
      <c r="BE82" s="48"/>
      <c r="BF82" s="48"/>
      <c r="BG82" s="48"/>
      <c r="BH82" s="48"/>
      <c r="BI82" s="2"/>
      <c r="BJ82" s="3"/>
      <c r="BK82" s="3"/>
      <c r="BL82" s="3"/>
      <c r="BM82" s="3"/>
    </row>
    <row r="83" spans="1:65" ht="15">
      <c r="A83" s="65" t="s">
        <v>336</v>
      </c>
      <c r="B83" s="66"/>
      <c r="C83" s="66" t="s">
        <v>65</v>
      </c>
      <c r="D83" s="67">
        <v>162.0026663543103</v>
      </c>
      <c r="E83" s="69"/>
      <c r="F83" s="98" t="s">
        <v>3533</v>
      </c>
      <c r="G83" s="66" t="s">
        <v>52</v>
      </c>
      <c r="H83" s="70" t="s">
        <v>970</v>
      </c>
      <c r="I83" s="71"/>
      <c r="J83" s="71"/>
      <c r="K83" s="70" t="s">
        <v>970</v>
      </c>
      <c r="L83" s="74">
        <v>1.0318117069143686</v>
      </c>
      <c r="M83" s="75">
        <v>5418.02001953125</v>
      </c>
      <c r="N83" s="75">
        <v>8751.095703125</v>
      </c>
      <c r="O83" s="76"/>
      <c r="P83" s="77"/>
      <c r="Q83" s="77"/>
      <c r="R83" s="48">
        <v>0</v>
      </c>
      <c r="S83" s="81"/>
      <c r="T83" s="81"/>
      <c r="U83" s="49">
        <v>0</v>
      </c>
      <c r="V83" s="49">
        <v>0</v>
      </c>
      <c r="W83" s="49">
        <v>0</v>
      </c>
      <c r="X83" s="49">
        <v>0</v>
      </c>
      <c r="Y83" s="49">
        <v>0</v>
      </c>
      <c r="Z83" s="49"/>
      <c r="AA83" s="72">
        <v>83</v>
      </c>
      <c r="AB83" s="72"/>
      <c r="AC83" s="73"/>
      <c r="AD83" s="79" t="s">
        <v>970</v>
      </c>
      <c r="AE83" s="79" t="s">
        <v>1575</v>
      </c>
      <c r="AF83" s="79" t="s">
        <v>2139</v>
      </c>
      <c r="AG83" s="79" t="s">
        <v>2590</v>
      </c>
      <c r="AH83" s="79" t="s">
        <v>2912</v>
      </c>
      <c r="AI83" s="79">
        <v>59</v>
      </c>
      <c r="AJ83" s="79">
        <v>0</v>
      </c>
      <c r="AK83" s="79">
        <v>4</v>
      </c>
      <c r="AL83" s="79">
        <v>0</v>
      </c>
      <c r="AM83" s="79" t="s">
        <v>4077</v>
      </c>
      <c r="AN83" s="100" t="s">
        <v>4158</v>
      </c>
      <c r="AO83" s="79" t="str">
        <f>REPLACE(INDEX(GroupVertices[Group],MATCH(Vertices[[#This Row],[Vertex]],GroupVertices[Vertex],0)),1,1,"")</f>
        <v>1</v>
      </c>
      <c r="AP83" s="48"/>
      <c r="AQ83" s="49"/>
      <c r="AR83" s="48"/>
      <c r="AS83" s="49"/>
      <c r="AT83" s="48"/>
      <c r="AU83" s="49"/>
      <c r="AV83" s="48"/>
      <c r="AW83" s="49"/>
      <c r="AX83" s="48"/>
      <c r="AY83" s="48"/>
      <c r="AZ83" s="48"/>
      <c r="BA83" s="48"/>
      <c r="BB83" s="48"/>
      <c r="BC83" s="48"/>
      <c r="BD83" s="48"/>
      <c r="BE83" s="48"/>
      <c r="BF83" s="48"/>
      <c r="BG83" s="48"/>
      <c r="BH83" s="48"/>
      <c r="BI83" s="2"/>
      <c r="BJ83" s="3"/>
      <c r="BK83" s="3"/>
      <c r="BL83" s="3"/>
      <c r="BM83" s="3"/>
    </row>
    <row r="84" spans="1:65" ht="15">
      <c r="A84" s="65" t="s">
        <v>337</v>
      </c>
      <c r="B84" s="66"/>
      <c r="C84" s="66" t="s">
        <v>65</v>
      </c>
      <c r="D84" s="67">
        <v>162.1152407371395</v>
      </c>
      <c r="E84" s="69"/>
      <c r="F84" s="98" t="s">
        <v>3534</v>
      </c>
      <c r="G84" s="66" t="s">
        <v>52</v>
      </c>
      <c r="H84" s="70" t="s">
        <v>971</v>
      </c>
      <c r="I84" s="71"/>
      <c r="J84" s="71"/>
      <c r="K84" s="70" t="s">
        <v>971</v>
      </c>
      <c r="L84" s="74">
        <v>2.374912756468479</v>
      </c>
      <c r="M84" s="75">
        <v>4047.214111328125</v>
      </c>
      <c r="N84" s="75">
        <v>5661.54638671875</v>
      </c>
      <c r="O84" s="76"/>
      <c r="P84" s="77"/>
      <c r="Q84" s="77"/>
      <c r="R84" s="48">
        <v>0</v>
      </c>
      <c r="S84" s="81"/>
      <c r="T84" s="81"/>
      <c r="U84" s="49">
        <v>0</v>
      </c>
      <c r="V84" s="49">
        <v>0</v>
      </c>
      <c r="W84" s="49">
        <v>0</v>
      </c>
      <c r="X84" s="49">
        <v>0</v>
      </c>
      <c r="Y84" s="49">
        <v>0</v>
      </c>
      <c r="Z84" s="49"/>
      <c r="AA84" s="72">
        <v>84</v>
      </c>
      <c r="AB84" s="72"/>
      <c r="AC84" s="73"/>
      <c r="AD84" s="79" t="s">
        <v>971</v>
      </c>
      <c r="AE84" s="79" t="s">
        <v>1576</v>
      </c>
      <c r="AF84" s="79" t="s">
        <v>2140</v>
      </c>
      <c r="AG84" s="79" t="s">
        <v>2591</v>
      </c>
      <c r="AH84" s="79" t="s">
        <v>2913</v>
      </c>
      <c r="AI84" s="79">
        <v>2550</v>
      </c>
      <c r="AJ84" s="79">
        <v>35</v>
      </c>
      <c r="AK84" s="79">
        <v>167</v>
      </c>
      <c r="AL84" s="79">
        <v>5</v>
      </c>
      <c r="AM84" s="79" t="s">
        <v>4077</v>
      </c>
      <c r="AN84" s="100" t="s">
        <v>4159</v>
      </c>
      <c r="AO84" s="79" t="str">
        <f>REPLACE(INDEX(GroupVertices[Group],MATCH(Vertices[[#This Row],[Vertex]],GroupVertices[Vertex],0)),1,1,"")</f>
        <v>1</v>
      </c>
      <c r="AP84" s="48"/>
      <c r="AQ84" s="49"/>
      <c r="AR84" s="48"/>
      <c r="AS84" s="49"/>
      <c r="AT84" s="48"/>
      <c r="AU84" s="49"/>
      <c r="AV84" s="48"/>
      <c r="AW84" s="49"/>
      <c r="AX84" s="48"/>
      <c r="AY84" s="48"/>
      <c r="AZ84" s="48"/>
      <c r="BA84" s="48"/>
      <c r="BB84" s="48"/>
      <c r="BC84" s="48"/>
      <c r="BD84" s="48"/>
      <c r="BE84" s="48"/>
      <c r="BF84" s="48"/>
      <c r="BG84" s="48"/>
      <c r="BH84" s="48"/>
      <c r="BI84" s="2"/>
      <c r="BJ84" s="3"/>
      <c r="BK84" s="3"/>
      <c r="BL84" s="3"/>
      <c r="BM84" s="3"/>
    </row>
    <row r="85" spans="1:65" ht="15">
      <c r="A85" s="65" t="s">
        <v>338</v>
      </c>
      <c r="B85" s="66"/>
      <c r="C85" s="66" t="s">
        <v>65</v>
      </c>
      <c r="D85" s="67">
        <v>162.13435714177086</v>
      </c>
      <c r="E85" s="69"/>
      <c r="F85" s="98" t="s">
        <v>3535</v>
      </c>
      <c r="G85" s="66" t="s">
        <v>52</v>
      </c>
      <c r="H85" s="70" t="s">
        <v>972</v>
      </c>
      <c r="I85" s="71"/>
      <c r="J85" s="71"/>
      <c r="K85" s="70" t="s">
        <v>972</v>
      </c>
      <c r="L85" s="74">
        <v>2.602986519600309</v>
      </c>
      <c r="M85" s="75">
        <v>6788.82666015625</v>
      </c>
      <c r="N85" s="75">
        <v>5661.54638671875</v>
      </c>
      <c r="O85" s="76"/>
      <c r="P85" s="77"/>
      <c r="Q85" s="77"/>
      <c r="R85" s="48">
        <v>0</v>
      </c>
      <c r="S85" s="81"/>
      <c r="T85" s="81"/>
      <c r="U85" s="49">
        <v>0</v>
      </c>
      <c r="V85" s="49">
        <v>0</v>
      </c>
      <c r="W85" s="49">
        <v>0</v>
      </c>
      <c r="X85" s="49">
        <v>0</v>
      </c>
      <c r="Y85" s="49">
        <v>0</v>
      </c>
      <c r="Z85" s="49"/>
      <c r="AA85" s="72">
        <v>85</v>
      </c>
      <c r="AB85" s="72"/>
      <c r="AC85" s="73"/>
      <c r="AD85" s="79" t="s">
        <v>972</v>
      </c>
      <c r="AE85" s="79" t="s">
        <v>1577</v>
      </c>
      <c r="AF85" s="79" t="s">
        <v>2141</v>
      </c>
      <c r="AG85" s="79" t="s">
        <v>2569</v>
      </c>
      <c r="AH85" s="79" t="s">
        <v>2914</v>
      </c>
      <c r="AI85" s="79">
        <v>2973</v>
      </c>
      <c r="AJ85" s="79">
        <v>13</v>
      </c>
      <c r="AK85" s="79">
        <v>228</v>
      </c>
      <c r="AL85" s="79">
        <v>2</v>
      </c>
      <c r="AM85" s="79" t="s">
        <v>4077</v>
      </c>
      <c r="AN85" s="100" t="s">
        <v>4160</v>
      </c>
      <c r="AO85" s="79" t="str">
        <f>REPLACE(INDEX(GroupVertices[Group],MATCH(Vertices[[#This Row],[Vertex]],GroupVertices[Vertex],0)),1,1,"")</f>
        <v>1</v>
      </c>
      <c r="AP85" s="48"/>
      <c r="AQ85" s="49"/>
      <c r="AR85" s="48"/>
      <c r="AS85" s="49"/>
      <c r="AT85" s="48"/>
      <c r="AU85" s="49"/>
      <c r="AV85" s="48"/>
      <c r="AW85" s="49"/>
      <c r="AX85" s="48"/>
      <c r="AY85" s="48"/>
      <c r="AZ85" s="48"/>
      <c r="BA85" s="48"/>
      <c r="BB85" s="48"/>
      <c r="BC85" s="48"/>
      <c r="BD85" s="48"/>
      <c r="BE85" s="48"/>
      <c r="BF85" s="48"/>
      <c r="BG85" s="48"/>
      <c r="BH85" s="48"/>
      <c r="BI85" s="2"/>
      <c r="BJ85" s="3"/>
      <c r="BK85" s="3"/>
      <c r="BL85" s="3"/>
      <c r="BM85" s="3"/>
    </row>
    <row r="86" spans="1:65" ht="15">
      <c r="A86" s="65" t="s">
        <v>339</v>
      </c>
      <c r="B86" s="66"/>
      <c r="C86" s="66" t="s">
        <v>65</v>
      </c>
      <c r="D86" s="67">
        <v>162.0004971169053</v>
      </c>
      <c r="E86" s="69"/>
      <c r="F86" s="98" t="s">
        <v>3536</v>
      </c>
      <c r="G86" s="66" t="s">
        <v>52</v>
      </c>
      <c r="H86" s="70" t="s">
        <v>973</v>
      </c>
      <c r="I86" s="71"/>
      <c r="J86" s="71"/>
      <c r="K86" s="70" t="s">
        <v>973</v>
      </c>
      <c r="L86" s="74">
        <v>1.0059309962043739</v>
      </c>
      <c r="M86" s="75">
        <v>6103.42333984375</v>
      </c>
      <c r="N86" s="75">
        <v>9633.8232421875</v>
      </c>
      <c r="O86" s="76"/>
      <c r="P86" s="77"/>
      <c r="Q86" s="77"/>
      <c r="R86" s="48">
        <v>0</v>
      </c>
      <c r="S86" s="81"/>
      <c r="T86" s="81"/>
      <c r="U86" s="49">
        <v>0</v>
      </c>
      <c r="V86" s="49">
        <v>0</v>
      </c>
      <c r="W86" s="49">
        <v>0</v>
      </c>
      <c r="X86" s="49">
        <v>0</v>
      </c>
      <c r="Y86" s="49">
        <v>0</v>
      </c>
      <c r="Z86" s="49"/>
      <c r="AA86" s="72">
        <v>86</v>
      </c>
      <c r="AB86" s="72"/>
      <c r="AC86" s="73"/>
      <c r="AD86" s="79" t="s">
        <v>973</v>
      </c>
      <c r="AE86" s="79" t="s">
        <v>1578</v>
      </c>
      <c r="AF86" s="79" t="s">
        <v>2142</v>
      </c>
      <c r="AG86" s="79" t="s">
        <v>2592</v>
      </c>
      <c r="AH86" s="79" t="s">
        <v>2915</v>
      </c>
      <c r="AI86" s="79">
        <v>11</v>
      </c>
      <c r="AJ86" s="79">
        <v>0</v>
      </c>
      <c r="AK86" s="79">
        <v>1</v>
      </c>
      <c r="AL86" s="79">
        <v>0</v>
      </c>
      <c r="AM86" s="79" t="s">
        <v>4077</v>
      </c>
      <c r="AN86" s="100" t="s">
        <v>4161</v>
      </c>
      <c r="AO86" s="79" t="str">
        <f>REPLACE(INDEX(GroupVertices[Group],MATCH(Vertices[[#This Row],[Vertex]],GroupVertices[Vertex],0)),1,1,"")</f>
        <v>1</v>
      </c>
      <c r="AP86" s="48"/>
      <c r="AQ86" s="49"/>
      <c r="AR86" s="48"/>
      <c r="AS86" s="49"/>
      <c r="AT86" s="48"/>
      <c r="AU86" s="49"/>
      <c r="AV86" s="48"/>
      <c r="AW86" s="49"/>
      <c r="AX86" s="48"/>
      <c r="AY86" s="48"/>
      <c r="AZ86" s="48"/>
      <c r="BA86" s="48"/>
      <c r="BB86" s="48"/>
      <c r="BC86" s="48"/>
      <c r="BD86" s="48"/>
      <c r="BE86" s="48"/>
      <c r="BF86" s="48"/>
      <c r="BG86" s="48"/>
      <c r="BH86" s="48"/>
      <c r="BI86" s="2"/>
      <c r="BJ86" s="3"/>
      <c r="BK86" s="3"/>
      <c r="BL86" s="3"/>
      <c r="BM86" s="3"/>
    </row>
    <row r="87" spans="1:65" ht="15">
      <c r="A87" s="65" t="s">
        <v>340</v>
      </c>
      <c r="B87" s="66"/>
      <c r="C87" s="66" t="s">
        <v>65</v>
      </c>
      <c r="D87" s="67">
        <v>162.0075471384715</v>
      </c>
      <c r="E87" s="69"/>
      <c r="F87" s="98" t="s">
        <v>3537</v>
      </c>
      <c r="G87" s="66" t="s">
        <v>52</v>
      </c>
      <c r="H87" s="70" t="s">
        <v>974</v>
      </c>
      <c r="I87" s="71"/>
      <c r="J87" s="71"/>
      <c r="K87" s="70" t="s">
        <v>974</v>
      </c>
      <c r="L87" s="74">
        <v>1.0900433060118573</v>
      </c>
      <c r="M87" s="75">
        <v>8845.0361328125</v>
      </c>
      <c r="N87" s="75">
        <v>7868.3671875</v>
      </c>
      <c r="O87" s="76"/>
      <c r="P87" s="77"/>
      <c r="Q87" s="77"/>
      <c r="R87" s="48">
        <v>0</v>
      </c>
      <c r="S87" s="81"/>
      <c r="T87" s="81"/>
      <c r="U87" s="49">
        <v>0</v>
      </c>
      <c r="V87" s="49">
        <v>0</v>
      </c>
      <c r="W87" s="49">
        <v>0</v>
      </c>
      <c r="X87" s="49">
        <v>0</v>
      </c>
      <c r="Y87" s="49">
        <v>0</v>
      </c>
      <c r="Z87" s="49"/>
      <c r="AA87" s="72">
        <v>87</v>
      </c>
      <c r="AB87" s="72"/>
      <c r="AC87" s="73"/>
      <c r="AD87" s="79" t="s">
        <v>974</v>
      </c>
      <c r="AE87" s="79" t="s">
        <v>1579</v>
      </c>
      <c r="AF87" s="79" t="s">
        <v>2098</v>
      </c>
      <c r="AG87" s="79" t="s">
        <v>2534</v>
      </c>
      <c r="AH87" s="79" t="s">
        <v>2916</v>
      </c>
      <c r="AI87" s="79">
        <v>167</v>
      </c>
      <c r="AJ87" s="79">
        <v>0</v>
      </c>
      <c r="AK87" s="79">
        <v>0</v>
      </c>
      <c r="AL87" s="79">
        <v>0</v>
      </c>
      <c r="AM87" s="79" t="s">
        <v>4077</v>
      </c>
      <c r="AN87" s="100" t="s">
        <v>4162</v>
      </c>
      <c r="AO87" s="79" t="str">
        <f>REPLACE(INDEX(GroupVertices[Group],MATCH(Vertices[[#This Row],[Vertex]],GroupVertices[Vertex],0)),1,1,"")</f>
        <v>1</v>
      </c>
      <c r="AP87" s="48"/>
      <c r="AQ87" s="49"/>
      <c r="AR87" s="48"/>
      <c r="AS87" s="49"/>
      <c r="AT87" s="48"/>
      <c r="AU87" s="49"/>
      <c r="AV87" s="48"/>
      <c r="AW87" s="49"/>
      <c r="AX87" s="48"/>
      <c r="AY87" s="48"/>
      <c r="AZ87" s="48"/>
      <c r="BA87" s="48"/>
      <c r="BB87" s="48"/>
      <c r="BC87" s="48"/>
      <c r="BD87" s="48"/>
      <c r="BE87" s="48"/>
      <c r="BF87" s="48"/>
      <c r="BG87" s="48"/>
      <c r="BH87" s="48"/>
      <c r="BI87" s="2"/>
      <c r="BJ87" s="3"/>
      <c r="BK87" s="3"/>
      <c r="BL87" s="3"/>
      <c r="BM87" s="3"/>
    </row>
    <row r="88" spans="1:65" ht="15">
      <c r="A88" s="65" t="s">
        <v>341</v>
      </c>
      <c r="B88" s="66"/>
      <c r="C88" s="66" t="s">
        <v>65</v>
      </c>
      <c r="D88" s="67">
        <v>162.00998753055208</v>
      </c>
      <c r="E88" s="69"/>
      <c r="F88" s="98" t="s">
        <v>3538</v>
      </c>
      <c r="G88" s="66" t="s">
        <v>52</v>
      </c>
      <c r="H88" s="70" t="s">
        <v>975</v>
      </c>
      <c r="I88" s="71"/>
      <c r="J88" s="71"/>
      <c r="K88" s="70" t="s">
        <v>975</v>
      </c>
      <c r="L88" s="74">
        <v>1.1191591055606016</v>
      </c>
      <c r="M88" s="75">
        <v>4732.6171875</v>
      </c>
      <c r="N88" s="75">
        <v>7427.0029296875</v>
      </c>
      <c r="O88" s="76"/>
      <c r="P88" s="77"/>
      <c r="Q88" s="77"/>
      <c r="R88" s="48">
        <v>0</v>
      </c>
      <c r="S88" s="81"/>
      <c r="T88" s="81"/>
      <c r="U88" s="49">
        <v>0</v>
      </c>
      <c r="V88" s="49">
        <v>0</v>
      </c>
      <c r="W88" s="49">
        <v>0</v>
      </c>
      <c r="X88" s="49">
        <v>0</v>
      </c>
      <c r="Y88" s="49">
        <v>0</v>
      </c>
      <c r="Z88" s="49"/>
      <c r="AA88" s="72">
        <v>88</v>
      </c>
      <c r="AB88" s="72"/>
      <c r="AC88" s="73"/>
      <c r="AD88" s="79" t="s">
        <v>975</v>
      </c>
      <c r="AE88" s="79" t="s">
        <v>1580</v>
      </c>
      <c r="AF88" s="79" t="s">
        <v>2086</v>
      </c>
      <c r="AG88" s="79" t="s">
        <v>2534</v>
      </c>
      <c r="AH88" s="79" t="s">
        <v>2917</v>
      </c>
      <c r="AI88" s="79">
        <v>221</v>
      </c>
      <c r="AJ88" s="79">
        <v>0</v>
      </c>
      <c r="AK88" s="79">
        <v>1</v>
      </c>
      <c r="AL88" s="79">
        <v>0</v>
      </c>
      <c r="AM88" s="79" t="s">
        <v>4077</v>
      </c>
      <c r="AN88" s="100" t="s">
        <v>4163</v>
      </c>
      <c r="AO88" s="79" t="str">
        <f>REPLACE(INDEX(GroupVertices[Group],MATCH(Vertices[[#This Row],[Vertex]],GroupVertices[Vertex],0)),1,1,"")</f>
        <v>1</v>
      </c>
      <c r="AP88" s="48"/>
      <c r="AQ88" s="49"/>
      <c r="AR88" s="48"/>
      <c r="AS88" s="49"/>
      <c r="AT88" s="48"/>
      <c r="AU88" s="49"/>
      <c r="AV88" s="48"/>
      <c r="AW88" s="49"/>
      <c r="AX88" s="48"/>
      <c r="AY88" s="48"/>
      <c r="AZ88" s="48"/>
      <c r="BA88" s="48"/>
      <c r="BB88" s="48"/>
      <c r="BC88" s="48"/>
      <c r="BD88" s="48"/>
      <c r="BE88" s="48"/>
      <c r="BF88" s="48"/>
      <c r="BG88" s="48"/>
      <c r="BH88" s="48"/>
      <c r="BI88" s="2"/>
      <c r="BJ88" s="3"/>
      <c r="BK88" s="3"/>
      <c r="BL88" s="3"/>
      <c r="BM88" s="3"/>
    </row>
    <row r="89" spans="1:65" ht="15">
      <c r="A89" s="65" t="s">
        <v>342</v>
      </c>
      <c r="B89" s="66"/>
      <c r="C89" s="66" t="s">
        <v>65</v>
      </c>
      <c r="D89" s="67">
        <v>162.01708274456422</v>
      </c>
      <c r="E89" s="69"/>
      <c r="F89" s="98" t="s">
        <v>3539</v>
      </c>
      <c r="G89" s="66" t="s">
        <v>52</v>
      </c>
      <c r="H89" s="70" t="s">
        <v>976</v>
      </c>
      <c r="I89" s="71"/>
      <c r="J89" s="71"/>
      <c r="K89" s="70" t="s">
        <v>976</v>
      </c>
      <c r="L89" s="74">
        <v>1.2038105968412098</v>
      </c>
      <c r="M89" s="75">
        <v>6103.42333984375</v>
      </c>
      <c r="N89" s="75">
        <v>6985.638671875</v>
      </c>
      <c r="O89" s="76"/>
      <c r="P89" s="77"/>
      <c r="Q89" s="77"/>
      <c r="R89" s="48">
        <v>0</v>
      </c>
      <c r="S89" s="81"/>
      <c r="T89" s="81"/>
      <c r="U89" s="49">
        <v>0</v>
      </c>
      <c r="V89" s="49">
        <v>0</v>
      </c>
      <c r="W89" s="49">
        <v>0</v>
      </c>
      <c r="X89" s="49">
        <v>0</v>
      </c>
      <c r="Y89" s="49">
        <v>0</v>
      </c>
      <c r="Z89" s="49"/>
      <c r="AA89" s="72">
        <v>89</v>
      </c>
      <c r="AB89" s="72"/>
      <c r="AC89" s="73"/>
      <c r="AD89" s="79" t="s">
        <v>976</v>
      </c>
      <c r="AE89" s="79" t="s">
        <v>1581</v>
      </c>
      <c r="AF89" s="79"/>
      <c r="AG89" s="79" t="s">
        <v>2593</v>
      </c>
      <c r="AH89" s="79" t="s">
        <v>2918</v>
      </c>
      <c r="AI89" s="79">
        <v>378</v>
      </c>
      <c r="AJ89" s="79">
        <v>29</v>
      </c>
      <c r="AK89" s="79">
        <v>32</v>
      </c>
      <c r="AL89" s="79">
        <v>0</v>
      </c>
      <c r="AM89" s="79" t="s">
        <v>4077</v>
      </c>
      <c r="AN89" s="100" t="s">
        <v>4164</v>
      </c>
      <c r="AO89" s="79" t="str">
        <f>REPLACE(INDEX(GroupVertices[Group],MATCH(Vertices[[#This Row],[Vertex]],GroupVertices[Vertex],0)),1,1,"")</f>
        <v>1</v>
      </c>
      <c r="AP89" s="48"/>
      <c r="AQ89" s="49"/>
      <c r="AR89" s="48"/>
      <c r="AS89" s="49"/>
      <c r="AT89" s="48"/>
      <c r="AU89" s="49"/>
      <c r="AV89" s="48"/>
      <c r="AW89" s="49"/>
      <c r="AX89" s="48"/>
      <c r="AY89" s="48"/>
      <c r="AZ89" s="48"/>
      <c r="BA89" s="48"/>
      <c r="BB89" s="48"/>
      <c r="BC89" s="48"/>
      <c r="BD89" s="48"/>
      <c r="BE89" s="48"/>
      <c r="BF89" s="48"/>
      <c r="BG89" s="48"/>
      <c r="BH89" s="48"/>
      <c r="BI89" s="2"/>
      <c r="BJ89" s="3"/>
      <c r="BK89" s="3"/>
      <c r="BL89" s="3"/>
      <c r="BM89" s="3"/>
    </row>
    <row r="90" spans="1:65" ht="15">
      <c r="A90" s="65" t="s">
        <v>343</v>
      </c>
      <c r="B90" s="66"/>
      <c r="C90" s="66" t="s">
        <v>65</v>
      </c>
      <c r="D90" s="67">
        <v>162</v>
      </c>
      <c r="E90" s="69"/>
      <c r="F90" s="98" t="s">
        <v>3540</v>
      </c>
      <c r="G90" s="66" t="s">
        <v>52</v>
      </c>
      <c r="H90" s="70" t="s">
        <v>977</v>
      </c>
      <c r="I90" s="71"/>
      <c r="J90" s="71"/>
      <c r="K90" s="70" t="s">
        <v>977</v>
      </c>
      <c r="L90" s="74">
        <v>1</v>
      </c>
      <c r="M90" s="75">
        <v>277.49725341796875</v>
      </c>
      <c r="N90" s="75">
        <v>9633.8232421875</v>
      </c>
      <c r="O90" s="76"/>
      <c r="P90" s="77"/>
      <c r="Q90" s="77"/>
      <c r="R90" s="48">
        <v>0</v>
      </c>
      <c r="S90" s="81"/>
      <c r="T90" s="81"/>
      <c r="U90" s="49">
        <v>0</v>
      </c>
      <c r="V90" s="49">
        <v>0</v>
      </c>
      <c r="W90" s="49">
        <v>0</v>
      </c>
      <c r="X90" s="49">
        <v>0</v>
      </c>
      <c r="Y90" s="49">
        <v>0</v>
      </c>
      <c r="Z90" s="49"/>
      <c r="AA90" s="72">
        <v>90</v>
      </c>
      <c r="AB90" s="72"/>
      <c r="AC90" s="73"/>
      <c r="AD90" s="79" t="s">
        <v>977</v>
      </c>
      <c r="AE90" s="79" t="s">
        <v>1582</v>
      </c>
      <c r="AF90" s="79" t="s">
        <v>2143</v>
      </c>
      <c r="AG90" s="79" t="s">
        <v>2594</v>
      </c>
      <c r="AH90" s="79" t="s">
        <v>2919</v>
      </c>
      <c r="AI90" s="79">
        <v>0</v>
      </c>
      <c r="AJ90" s="79">
        <v>0</v>
      </c>
      <c r="AK90" s="79">
        <v>0</v>
      </c>
      <c r="AL90" s="79">
        <v>0</v>
      </c>
      <c r="AM90" s="79" t="s">
        <v>4077</v>
      </c>
      <c r="AN90" s="100" t="s">
        <v>4165</v>
      </c>
      <c r="AO90" s="79" t="str">
        <f>REPLACE(INDEX(GroupVertices[Group],MATCH(Vertices[[#This Row],[Vertex]],GroupVertices[Vertex],0)),1,1,"")</f>
        <v>1</v>
      </c>
      <c r="AP90" s="48"/>
      <c r="AQ90" s="49"/>
      <c r="AR90" s="48"/>
      <c r="AS90" s="49"/>
      <c r="AT90" s="48"/>
      <c r="AU90" s="49"/>
      <c r="AV90" s="48"/>
      <c r="AW90" s="49"/>
      <c r="AX90" s="48"/>
      <c r="AY90" s="48"/>
      <c r="AZ90" s="48"/>
      <c r="BA90" s="48"/>
      <c r="BB90" s="48"/>
      <c r="BC90" s="48"/>
      <c r="BD90" s="48"/>
      <c r="BE90" s="48"/>
      <c r="BF90" s="48"/>
      <c r="BG90" s="48"/>
      <c r="BH90" s="48"/>
      <c r="BI90" s="2"/>
      <c r="BJ90" s="3"/>
      <c r="BK90" s="3"/>
      <c r="BL90" s="3"/>
      <c r="BM90" s="3"/>
    </row>
    <row r="91" spans="1:65" ht="15">
      <c r="A91" s="65" t="s">
        <v>344</v>
      </c>
      <c r="B91" s="66"/>
      <c r="C91" s="66" t="s">
        <v>65</v>
      </c>
      <c r="D91" s="67">
        <v>162.0004971169053</v>
      </c>
      <c r="E91" s="69"/>
      <c r="F91" s="98" t="s">
        <v>3541</v>
      </c>
      <c r="G91" s="66" t="s">
        <v>52</v>
      </c>
      <c r="H91" s="70" t="s">
        <v>978</v>
      </c>
      <c r="I91" s="71"/>
      <c r="J91" s="71"/>
      <c r="K91" s="70" t="s">
        <v>978</v>
      </c>
      <c r="L91" s="74">
        <v>1.0059309962043739</v>
      </c>
      <c r="M91" s="75">
        <v>7131.5283203125</v>
      </c>
      <c r="N91" s="75">
        <v>9633.8232421875</v>
      </c>
      <c r="O91" s="76"/>
      <c r="P91" s="77"/>
      <c r="Q91" s="77"/>
      <c r="R91" s="48">
        <v>0</v>
      </c>
      <c r="S91" s="81"/>
      <c r="T91" s="81"/>
      <c r="U91" s="49">
        <v>0</v>
      </c>
      <c r="V91" s="49">
        <v>0</v>
      </c>
      <c r="W91" s="49">
        <v>0</v>
      </c>
      <c r="X91" s="49">
        <v>0</v>
      </c>
      <c r="Y91" s="49">
        <v>0</v>
      </c>
      <c r="Z91" s="49"/>
      <c r="AA91" s="72">
        <v>91</v>
      </c>
      <c r="AB91" s="72"/>
      <c r="AC91" s="73"/>
      <c r="AD91" s="79" t="s">
        <v>978</v>
      </c>
      <c r="AE91" s="79" t="s">
        <v>1578</v>
      </c>
      <c r="AF91" s="79" t="s">
        <v>2142</v>
      </c>
      <c r="AG91" s="79" t="s">
        <v>2592</v>
      </c>
      <c r="AH91" s="79" t="s">
        <v>2920</v>
      </c>
      <c r="AI91" s="79">
        <v>11</v>
      </c>
      <c r="AJ91" s="79">
        <v>0</v>
      </c>
      <c r="AK91" s="79">
        <v>1</v>
      </c>
      <c r="AL91" s="79">
        <v>0</v>
      </c>
      <c r="AM91" s="79" t="s">
        <v>4077</v>
      </c>
      <c r="AN91" s="100" t="s">
        <v>4166</v>
      </c>
      <c r="AO91" s="79" t="str">
        <f>REPLACE(INDEX(GroupVertices[Group],MATCH(Vertices[[#This Row],[Vertex]],GroupVertices[Vertex],0)),1,1,"")</f>
        <v>1</v>
      </c>
      <c r="AP91" s="48"/>
      <c r="AQ91" s="49"/>
      <c r="AR91" s="48"/>
      <c r="AS91" s="49"/>
      <c r="AT91" s="48"/>
      <c r="AU91" s="49"/>
      <c r="AV91" s="48"/>
      <c r="AW91" s="49"/>
      <c r="AX91" s="48"/>
      <c r="AY91" s="48"/>
      <c r="AZ91" s="48"/>
      <c r="BA91" s="48"/>
      <c r="BB91" s="48"/>
      <c r="BC91" s="48"/>
      <c r="BD91" s="48"/>
      <c r="BE91" s="48"/>
      <c r="BF91" s="48"/>
      <c r="BG91" s="48"/>
      <c r="BH91" s="48"/>
      <c r="BI91" s="2"/>
      <c r="BJ91" s="3"/>
      <c r="BK91" s="3"/>
      <c r="BL91" s="3"/>
      <c r="BM91" s="3"/>
    </row>
    <row r="92" spans="1:65" ht="15">
      <c r="A92" s="65" t="s">
        <v>345</v>
      </c>
      <c r="B92" s="66"/>
      <c r="C92" s="66" t="s">
        <v>65</v>
      </c>
      <c r="D92" s="67">
        <v>162.00117500359437</v>
      </c>
      <c r="E92" s="69"/>
      <c r="F92" s="98" t="s">
        <v>3542</v>
      </c>
      <c r="G92" s="66" t="s">
        <v>52</v>
      </c>
      <c r="H92" s="70" t="s">
        <v>979</v>
      </c>
      <c r="I92" s="71"/>
      <c r="J92" s="71"/>
      <c r="K92" s="70" t="s">
        <v>979</v>
      </c>
      <c r="L92" s="74">
        <v>1.0140187183012472</v>
      </c>
      <c r="M92" s="75">
        <v>5760.7216796875</v>
      </c>
      <c r="N92" s="75">
        <v>9192.4599609375</v>
      </c>
      <c r="O92" s="76"/>
      <c r="P92" s="77"/>
      <c r="Q92" s="77"/>
      <c r="R92" s="48">
        <v>0</v>
      </c>
      <c r="S92" s="81"/>
      <c r="T92" s="81"/>
      <c r="U92" s="49">
        <v>0</v>
      </c>
      <c r="V92" s="49">
        <v>0</v>
      </c>
      <c r="W92" s="49">
        <v>0</v>
      </c>
      <c r="X92" s="49">
        <v>0</v>
      </c>
      <c r="Y92" s="49">
        <v>0</v>
      </c>
      <c r="Z92" s="49"/>
      <c r="AA92" s="72">
        <v>92</v>
      </c>
      <c r="AB92" s="72"/>
      <c r="AC92" s="73"/>
      <c r="AD92" s="79" t="s">
        <v>979</v>
      </c>
      <c r="AE92" s="79" t="s">
        <v>1583</v>
      </c>
      <c r="AF92" s="79" t="s">
        <v>2144</v>
      </c>
      <c r="AG92" s="79" t="s">
        <v>2595</v>
      </c>
      <c r="AH92" s="79" t="s">
        <v>2921</v>
      </c>
      <c r="AI92" s="79">
        <v>26</v>
      </c>
      <c r="AJ92" s="79">
        <v>0</v>
      </c>
      <c r="AK92" s="79">
        <v>0</v>
      </c>
      <c r="AL92" s="79">
        <v>0</v>
      </c>
      <c r="AM92" s="79" t="s">
        <v>4077</v>
      </c>
      <c r="AN92" s="100" t="s">
        <v>4167</v>
      </c>
      <c r="AO92" s="79" t="str">
        <f>REPLACE(INDEX(GroupVertices[Group],MATCH(Vertices[[#This Row],[Vertex]],GroupVertices[Vertex],0)),1,1,"")</f>
        <v>1</v>
      </c>
      <c r="AP92" s="48"/>
      <c r="AQ92" s="49"/>
      <c r="AR92" s="48"/>
      <c r="AS92" s="49"/>
      <c r="AT92" s="48"/>
      <c r="AU92" s="49"/>
      <c r="AV92" s="48"/>
      <c r="AW92" s="49"/>
      <c r="AX92" s="48"/>
      <c r="AY92" s="48"/>
      <c r="AZ92" s="48"/>
      <c r="BA92" s="48"/>
      <c r="BB92" s="48"/>
      <c r="BC92" s="48"/>
      <c r="BD92" s="48"/>
      <c r="BE92" s="48"/>
      <c r="BF92" s="48"/>
      <c r="BG92" s="48"/>
      <c r="BH92" s="48"/>
      <c r="BI92" s="2"/>
      <c r="BJ92" s="3"/>
      <c r="BK92" s="3"/>
      <c r="BL92" s="3"/>
      <c r="BM92" s="3"/>
    </row>
    <row r="93" spans="1:65" ht="15">
      <c r="A93" s="65" t="s">
        <v>346</v>
      </c>
      <c r="B93" s="66"/>
      <c r="C93" s="66" t="s">
        <v>65</v>
      </c>
      <c r="D93" s="67">
        <v>162.00040673201343</v>
      </c>
      <c r="E93" s="69"/>
      <c r="F93" s="98" t="s">
        <v>3543</v>
      </c>
      <c r="G93" s="66" t="s">
        <v>52</v>
      </c>
      <c r="H93" s="70" t="s">
        <v>980</v>
      </c>
      <c r="I93" s="71"/>
      <c r="J93" s="71"/>
      <c r="K93" s="70" t="s">
        <v>980</v>
      </c>
      <c r="L93" s="74">
        <v>1.004852633258124</v>
      </c>
      <c r="M93" s="75">
        <v>4389.916015625</v>
      </c>
      <c r="N93" s="75">
        <v>9633.8232421875</v>
      </c>
      <c r="O93" s="76"/>
      <c r="P93" s="77"/>
      <c r="Q93" s="77"/>
      <c r="R93" s="48">
        <v>0</v>
      </c>
      <c r="S93" s="81"/>
      <c r="T93" s="81"/>
      <c r="U93" s="49">
        <v>0</v>
      </c>
      <c r="V93" s="49">
        <v>0</v>
      </c>
      <c r="W93" s="49">
        <v>0</v>
      </c>
      <c r="X93" s="49">
        <v>0</v>
      </c>
      <c r="Y93" s="49">
        <v>0</v>
      </c>
      <c r="Z93" s="49"/>
      <c r="AA93" s="72">
        <v>93</v>
      </c>
      <c r="AB93" s="72"/>
      <c r="AC93" s="73"/>
      <c r="AD93" s="79" t="s">
        <v>980</v>
      </c>
      <c r="AE93" s="79"/>
      <c r="AF93" s="79"/>
      <c r="AG93" s="79" t="s">
        <v>2596</v>
      </c>
      <c r="AH93" s="79" t="s">
        <v>2922</v>
      </c>
      <c r="AI93" s="79">
        <v>9</v>
      </c>
      <c r="AJ93" s="79">
        <v>0</v>
      </c>
      <c r="AK93" s="79">
        <v>1</v>
      </c>
      <c r="AL93" s="79">
        <v>0</v>
      </c>
      <c r="AM93" s="79" t="s">
        <v>4077</v>
      </c>
      <c r="AN93" s="100" t="s">
        <v>4168</v>
      </c>
      <c r="AO93" s="79" t="str">
        <f>REPLACE(INDEX(GroupVertices[Group],MATCH(Vertices[[#This Row],[Vertex]],GroupVertices[Vertex],0)),1,1,"")</f>
        <v>1</v>
      </c>
      <c r="AP93" s="48"/>
      <c r="AQ93" s="49"/>
      <c r="AR93" s="48"/>
      <c r="AS93" s="49"/>
      <c r="AT93" s="48"/>
      <c r="AU93" s="49"/>
      <c r="AV93" s="48"/>
      <c r="AW93" s="49"/>
      <c r="AX93" s="48"/>
      <c r="AY93" s="48"/>
      <c r="AZ93" s="48"/>
      <c r="BA93" s="48"/>
      <c r="BB93" s="48"/>
      <c r="BC93" s="48"/>
      <c r="BD93" s="48"/>
      <c r="BE93" s="48"/>
      <c r="BF93" s="48"/>
      <c r="BG93" s="48"/>
      <c r="BH93" s="48"/>
      <c r="BI93" s="2"/>
      <c r="BJ93" s="3"/>
      <c r="BK93" s="3"/>
      <c r="BL93" s="3"/>
      <c r="BM93" s="3"/>
    </row>
    <row r="94" spans="1:65" ht="15">
      <c r="A94" s="65" t="s">
        <v>347</v>
      </c>
      <c r="B94" s="66"/>
      <c r="C94" s="66" t="s">
        <v>65</v>
      </c>
      <c r="D94" s="67">
        <v>162.00320866366152</v>
      </c>
      <c r="E94" s="69"/>
      <c r="F94" s="98" t="s">
        <v>3544</v>
      </c>
      <c r="G94" s="66" t="s">
        <v>52</v>
      </c>
      <c r="H94" s="70" t="s">
        <v>981</v>
      </c>
      <c r="I94" s="71"/>
      <c r="J94" s="71"/>
      <c r="K94" s="70" t="s">
        <v>981</v>
      </c>
      <c r="L94" s="74">
        <v>1.0382818845918675</v>
      </c>
      <c r="M94" s="75">
        <v>8159.6328125</v>
      </c>
      <c r="N94" s="75">
        <v>8751.095703125</v>
      </c>
      <c r="O94" s="76"/>
      <c r="P94" s="77"/>
      <c r="Q94" s="77"/>
      <c r="R94" s="48">
        <v>0</v>
      </c>
      <c r="S94" s="81"/>
      <c r="T94" s="81"/>
      <c r="U94" s="49">
        <v>0</v>
      </c>
      <c r="V94" s="49">
        <v>0</v>
      </c>
      <c r="W94" s="49">
        <v>0</v>
      </c>
      <c r="X94" s="49">
        <v>0</v>
      </c>
      <c r="Y94" s="49">
        <v>0</v>
      </c>
      <c r="Z94" s="49"/>
      <c r="AA94" s="72">
        <v>94</v>
      </c>
      <c r="AB94" s="72"/>
      <c r="AC94" s="73"/>
      <c r="AD94" s="79" t="s">
        <v>981</v>
      </c>
      <c r="AE94" s="79" t="s">
        <v>1584</v>
      </c>
      <c r="AF94" s="79" t="s">
        <v>2145</v>
      </c>
      <c r="AG94" s="79" t="s">
        <v>2597</v>
      </c>
      <c r="AH94" s="79" t="s">
        <v>2923</v>
      </c>
      <c r="AI94" s="79">
        <v>71</v>
      </c>
      <c r="AJ94" s="79">
        <v>3</v>
      </c>
      <c r="AK94" s="79">
        <v>16</v>
      </c>
      <c r="AL94" s="79">
        <v>0</v>
      </c>
      <c r="AM94" s="79" t="s">
        <v>4077</v>
      </c>
      <c r="AN94" s="100" t="s">
        <v>4169</v>
      </c>
      <c r="AO94" s="79" t="str">
        <f>REPLACE(INDEX(GroupVertices[Group],MATCH(Vertices[[#This Row],[Vertex]],GroupVertices[Vertex],0)),1,1,"")</f>
        <v>1</v>
      </c>
      <c r="AP94" s="48"/>
      <c r="AQ94" s="49"/>
      <c r="AR94" s="48"/>
      <c r="AS94" s="49"/>
      <c r="AT94" s="48"/>
      <c r="AU94" s="49"/>
      <c r="AV94" s="48"/>
      <c r="AW94" s="49"/>
      <c r="AX94" s="48"/>
      <c r="AY94" s="48"/>
      <c r="AZ94" s="48"/>
      <c r="BA94" s="48"/>
      <c r="BB94" s="48"/>
      <c r="BC94" s="48"/>
      <c r="BD94" s="48"/>
      <c r="BE94" s="48"/>
      <c r="BF94" s="48"/>
      <c r="BG94" s="48"/>
      <c r="BH94" s="48"/>
      <c r="BI94" s="2"/>
      <c r="BJ94" s="3"/>
      <c r="BK94" s="3"/>
      <c r="BL94" s="3"/>
      <c r="BM94" s="3"/>
    </row>
    <row r="95" spans="1:65" ht="15">
      <c r="A95" s="65" t="s">
        <v>348</v>
      </c>
      <c r="B95" s="66"/>
      <c r="C95" s="66" t="s">
        <v>65</v>
      </c>
      <c r="D95" s="67">
        <v>162.0375549225737</v>
      </c>
      <c r="E95" s="69"/>
      <c r="F95" s="98" t="s">
        <v>3545</v>
      </c>
      <c r="G95" s="66" t="s">
        <v>52</v>
      </c>
      <c r="H95" s="70" t="s">
        <v>982</v>
      </c>
      <c r="I95" s="71"/>
      <c r="J95" s="71"/>
      <c r="K95" s="70" t="s">
        <v>982</v>
      </c>
      <c r="L95" s="74">
        <v>1.4480598041667867</v>
      </c>
      <c r="M95" s="75">
        <v>1991.0050048828125</v>
      </c>
      <c r="N95" s="75">
        <v>6102.91064453125</v>
      </c>
      <c r="O95" s="76"/>
      <c r="P95" s="77"/>
      <c r="Q95" s="77"/>
      <c r="R95" s="48">
        <v>0</v>
      </c>
      <c r="S95" s="81"/>
      <c r="T95" s="81"/>
      <c r="U95" s="49">
        <v>0</v>
      </c>
      <c r="V95" s="49">
        <v>0</v>
      </c>
      <c r="W95" s="49">
        <v>0</v>
      </c>
      <c r="X95" s="49">
        <v>0</v>
      </c>
      <c r="Y95" s="49">
        <v>0</v>
      </c>
      <c r="Z95" s="49"/>
      <c r="AA95" s="72">
        <v>95</v>
      </c>
      <c r="AB95" s="72"/>
      <c r="AC95" s="73"/>
      <c r="AD95" s="79" t="s">
        <v>982</v>
      </c>
      <c r="AE95" s="79" t="s">
        <v>1585</v>
      </c>
      <c r="AF95" s="79" t="s">
        <v>2146</v>
      </c>
      <c r="AG95" s="79" t="s">
        <v>2569</v>
      </c>
      <c r="AH95" s="79" t="s">
        <v>2924</v>
      </c>
      <c r="AI95" s="79">
        <v>831</v>
      </c>
      <c r="AJ95" s="79">
        <v>11</v>
      </c>
      <c r="AK95" s="79">
        <v>170</v>
      </c>
      <c r="AL95" s="79">
        <v>0</v>
      </c>
      <c r="AM95" s="79" t="s">
        <v>4077</v>
      </c>
      <c r="AN95" s="100" t="s">
        <v>4170</v>
      </c>
      <c r="AO95" s="79" t="str">
        <f>REPLACE(INDEX(GroupVertices[Group],MATCH(Vertices[[#This Row],[Vertex]],GroupVertices[Vertex],0)),1,1,"")</f>
        <v>1</v>
      </c>
      <c r="AP95" s="48"/>
      <c r="AQ95" s="49"/>
      <c r="AR95" s="48"/>
      <c r="AS95" s="49"/>
      <c r="AT95" s="48"/>
      <c r="AU95" s="49"/>
      <c r="AV95" s="48"/>
      <c r="AW95" s="49"/>
      <c r="AX95" s="48"/>
      <c r="AY95" s="48"/>
      <c r="AZ95" s="48"/>
      <c r="BA95" s="48"/>
      <c r="BB95" s="48"/>
      <c r="BC95" s="48"/>
      <c r="BD95" s="48"/>
      <c r="BE95" s="48"/>
      <c r="BF95" s="48"/>
      <c r="BG95" s="48"/>
      <c r="BH95" s="48"/>
      <c r="BI95" s="2"/>
      <c r="BJ95" s="3"/>
      <c r="BK95" s="3"/>
      <c r="BL95" s="3"/>
      <c r="BM95" s="3"/>
    </row>
    <row r="96" spans="1:65" ht="15">
      <c r="A96" s="65" t="s">
        <v>349</v>
      </c>
      <c r="B96" s="66"/>
      <c r="C96" s="66" t="s">
        <v>65</v>
      </c>
      <c r="D96" s="67">
        <v>162.00564905574214</v>
      </c>
      <c r="E96" s="69"/>
      <c r="F96" s="98" t="s">
        <v>3546</v>
      </c>
      <c r="G96" s="66" t="s">
        <v>52</v>
      </c>
      <c r="H96" s="70" t="s">
        <v>983</v>
      </c>
      <c r="I96" s="71"/>
      <c r="J96" s="71"/>
      <c r="K96" s="70" t="s">
        <v>983</v>
      </c>
      <c r="L96" s="74">
        <v>1.0673976841406116</v>
      </c>
      <c r="M96" s="75">
        <v>9187.7373046875</v>
      </c>
      <c r="N96" s="75">
        <v>8309.732421875</v>
      </c>
      <c r="O96" s="76"/>
      <c r="P96" s="77"/>
      <c r="Q96" s="77"/>
      <c r="R96" s="48">
        <v>0</v>
      </c>
      <c r="S96" s="81"/>
      <c r="T96" s="81"/>
      <c r="U96" s="49">
        <v>0</v>
      </c>
      <c r="V96" s="49">
        <v>0</v>
      </c>
      <c r="W96" s="49">
        <v>0</v>
      </c>
      <c r="X96" s="49">
        <v>0</v>
      </c>
      <c r="Y96" s="49">
        <v>0</v>
      </c>
      <c r="Z96" s="49"/>
      <c r="AA96" s="72">
        <v>96</v>
      </c>
      <c r="AB96" s="72"/>
      <c r="AC96" s="73"/>
      <c r="AD96" s="79" t="s">
        <v>983</v>
      </c>
      <c r="AE96" s="79" t="s">
        <v>1586</v>
      </c>
      <c r="AF96" s="79" t="s">
        <v>2086</v>
      </c>
      <c r="AG96" s="79" t="s">
        <v>2534</v>
      </c>
      <c r="AH96" s="79" t="s">
        <v>2925</v>
      </c>
      <c r="AI96" s="79">
        <v>125</v>
      </c>
      <c r="AJ96" s="79">
        <v>1</v>
      </c>
      <c r="AK96" s="79">
        <v>3</v>
      </c>
      <c r="AL96" s="79">
        <v>0</v>
      </c>
      <c r="AM96" s="79" t="s">
        <v>4077</v>
      </c>
      <c r="AN96" s="100" t="s">
        <v>4171</v>
      </c>
      <c r="AO96" s="79" t="str">
        <f>REPLACE(INDEX(GroupVertices[Group],MATCH(Vertices[[#This Row],[Vertex]],GroupVertices[Vertex],0)),1,1,"")</f>
        <v>1</v>
      </c>
      <c r="AP96" s="48"/>
      <c r="AQ96" s="49"/>
      <c r="AR96" s="48"/>
      <c r="AS96" s="49"/>
      <c r="AT96" s="48"/>
      <c r="AU96" s="49"/>
      <c r="AV96" s="48"/>
      <c r="AW96" s="49"/>
      <c r="AX96" s="48"/>
      <c r="AY96" s="48"/>
      <c r="AZ96" s="48"/>
      <c r="BA96" s="48"/>
      <c r="BB96" s="48"/>
      <c r="BC96" s="48"/>
      <c r="BD96" s="48"/>
      <c r="BE96" s="48"/>
      <c r="BF96" s="48"/>
      <c r="BG96" s="48"/>
      <c r="BH96" s="48"/>
      <c r="BI96" s="2"/>
      <c r="BJ96" s="3"/>
      <c r="BK96" s="3"/>
      <c r="BL96" s="3"/>
      <c r="BM96" s="3"/>
    </row>
    <row r="97" spans="1:65" ht="15">
      <c r="A97" s="65" t="s">
        <v>350</v>
      </c>
      <c r="B97" s="66"/>
      <c r="C97" s="66" t="s">
        <v>65</v>
      </c>
      <c r="D97" s="67">
        <v>162.01346734888924</v>
      </c>
      <c r="E97" s="69"/>
      <c r="F97" s="98" t="s">
        <v>3547</v>
      </c>
      <c r="G97" s="66" t="s">
        <v>52</v>
      </c>
      <c r="H97" s="70" t="s">
        <v>984</v>
      </c>
      <c r="I97" s="71"/>
      <c r="J97" s="71"/>
      <c r="K97" s="70" t="s">
        <v>984</v>
      </c>
      <c r="L97" s="74">
        <v>1.1606760789912183</v>
      </c>
      <c r="M97" s="75">
        <v>9530.4384765625</v>
      </c>
      <c r="N97" s="75">
        <v>7427.0029296875</v>
      </c>
      <c r="O97" s="76"/>
      <c r="P97" s="77"/>
      <c r="Q97" s="77"/>
      <c r="R97" s="48">
        <v>0</v>
      </c>
      <c r="S97" s="81"/>
      <c r="T97" s="81"/>
      <c r="U97" s="49">
        <v>0</v>
      </c>
      <c r="V97" s="49">
        <v>0</v>
      </c>
      <c r="W97" s="49">
        <v>0</v>
      </c>
      <c r="X97" s="49">
        <v>0</v>
      </c>
      <c r="Y97" s="49">
        <v>0</v>
      </c>
      <c r="Z97" s="49"/>
      <c r="AA97" s="72">
        <v>97</v>
      </c>
      <c r="AB97" s="72"/>
      <c r="AC97" s="73"/>
      <c r="AD97" s="79" t="s">
        <v>984</v>
      </c>
      <c r="AE97" s="79" t="s">
        <v>1587</v>
      </c>
      <c r="AF97" s="79" t="s">
        <v>2147</v>
      </c>
      <c r="AG97" s="79" t="s">
        <v>2555</v>
      </c>
      <c r="AH97" s="79" t="s">
        <v>2926</v>
      </c>
      <c r="AI97" s="79">
        <v>298</v>
      </c>
      <c r="AJ97" s="79">
        <v>2</v>
      </c>
      <c r="AK97" s="79">
        <v>3</v>
      </c>
      <c r="AL97" s="79">
        <v>1</v>
      </c>
      <c r="AM97" s="79" t="s">
        <v>4077</v>
      </c>
      <c r="AN97" s="100" t="s">
        <v>4172</v>
      </c>
      <c r="AO97" s="79" t="str">
        <f>REPLACE(INDEX(GroupVertices[Group],MATCH(Vertices[[#This Row],[Vertex]],GroupVertices[Vertex],0)),1,1,"")</f>
        <v>1</v>
      </c>
      <c r="AP97" s="48"/>
      <c r="AQ97" s="49"/>
      <c r="AR97" s="48"/>
      <c r="AS97" s="49"/>
      <c r="AT97" s="48"/>
      <c r="AU97" s="49"/>
      <c r="AV97" s="48"/>
      <c r="AW97" s="49"/>
      <c r="AX97" s="48"/>
      <c r="AY97" s="48"/>
      <c r="AZ97" s="48"/>
      <c r="BA97" s="48"/>
      <c r="BB97" s="48"/>
      <c r="BC97" s="48"/>
      <c r="BD97" s="48"/>
      <c r="BE97" s="48"/>
      <c r="BF97" s="48"/>
      <c r="BG97" s="48"/>
      <c r="BH97" s="48"/>
      <c r="BI97" s="2"/>
      <c r="BJ97" s="3"/>
      <c r="BK97" s="3"/>
      <c r="BL97" s="3"/>
      <c r="BM97" s="3"/>
    </row>
    <row r="98" spans="1:65" ht="15">
      <c r="A98" s="65" t="s">
        <v>351</v>
      </c>
      <c r="B98" s="66"/>
      <c r="C98" s="66" t="s">
        <v>65</v>
      </c>
      <c r="D98" s="67">
        <v>162.4140531896753</v>
      </c>
      <c r="E98" s="69"/>
      <c r="F98" s="98" t="s">
        <v>3548</v>
      </c>
      <c r="G98" s="66" t="s">
        <v>52</v>
      </c>
      <c r="H98" s="70" t="s">
        <v>985</v>
      </c>
      <c r="I98" s="71"/>
      <c r="J98" s="71"/>
      <c r="K98" s="70" t="s">
        <v>985</v>
      </c>
      <c r="L98" s="74">
        <v>5.939980656770276</v>
      </c>
      <c r="M98" s="75">
        <v>8502.333984375</v>
      </c>
      <c r="N98" s="75">
        <v>4337.45361328125</v>
      </c>
      <c r="O98" s="76"/>
      <c r="P98" s="77"/>
      <c r="Q98" s="77"/>
      <c r="R98" s="48">
        <v>0</v>
      </c>
      <c r="S98" s="81"/>
      <c r="T98" s="81"/>
      <c r="U98" s="49">
        <v>0</v>
      </c>
      <c r="V98" s="49">
        <v>0</v>
      </c>
      <c r="W98" s="49">
        <v>0</v>
      </c>
      <c r="X98" s="49">
        <v>0</v>
      </c>
      <c r="Y98" s="49">
        <v>0</v>
      </c>
      <c r="Z98" s="49"/>
      <c r="AA98" s="72">
        <v>98</v>
      </c>
      <c r="AB98" s="72"/>
      <c r="AC98" s="73"/>
      <c r="AD98" s="79" t="s">
        <v>985</v>
      </c>
      <c r="AE98" s="79" t="s">
        <v>1588</v>
      </c>
      <c r="AF98" s="79" t="s">
        <v>2148</v>
      </c>
      <c r="AG98" s="79" t="s">
        <v>2598</v>
      </c>
      <c r="AH98" s="79" t="s">
        <v>2927</v>
      </c>
      <c r="AI98" s="79">
        <v>9162</v>
      </c>
      <c r="AJ98" s="79">
        <v>3</v>
      </c>
      <c r="AK98" s="79">
        <v>20</v>
      </c>
      <c r="AL98" s="79">
        <v>2</v>
      </c>
      <c r="AM98" s="79" t="s">
        <v>4077</v>
      </c>
      <c r="AN98" s="100" t="s">
        <v>4173</v>
      </c>
      <c r="AO98" s="79" t="str">
        <f>REPLACE(INDEX(GroupVertices[Group],MATCH(Vertices[[#This Row],[Vertex]],GroupVertices[Vertex],0)),1,1,"")</f>
        <v>1</v>
      </c>
      <c r="AP98" s="48"/>
      <c r="AQ98" s="49"/>
      <c r="AR98" s="48"/>
      <c r="AS98" s="49"/>
      <c r="AT98" s="48"/>
      <c r="AU98" s="49"/>
      <c r="AV98" s="48"/>
      <c r="AW98" s="49"/>
      <c r="AX98" s="48"/>
      <c r="AY98" s="48"/>
      <c r="AZ98" s="48"/>
      <c r="BA98" s="48"/>
      <c r="BB98" s="48"/>
      <c r="BC98" s="48"/>
      <c r="BD98" s="48"/>
      <c r="BE98" s="48"/>
      <c r="BF98" s="48"/>
      <c r="BG98" s="48"/>
      <c r="BH98" s="48"/>
      <c r="BI98" s="2"/>
      <c r="BJ98" s="3"/>
      <c r="BK98" s="3"/>
      <c r="BL98" s="3"/>
      <c r="BM98" s="3"/>
    </row>
    <row r="99" spans="1:65" ht="15">
      <c r="A99" s="65" t="s">
        <v>352</v>
      </c>
      <c r="B99" s="66"/>
      <c r="C99" s="66" t="s">
        <v>65</v>
      </c>
      <c r="D99" s="67">
        <v>162.02566930929225</v>
      </c>
      <c r="E99" s="69"/>
      <c r="F99" s="98" t="s">
        <v>3549</v>
      </c>
      <c r="G99" s="66" t="s">
        <v>52</v>
      </c>
      <c r="H99" s="70" t="s">
        <v>986</v>
      </c>
      <c r="I99" s="71"/>
      <c r="J99" s="71"/>
      <c r="K99" s="70" t="s">
        <v>986</v>
      </c>
      <c r="L99" s="74">
        <v>1.3062550767349397</v>
      </c>
      <c r="M99" s="75">
        <v>4389.916015625</v>
      </c>
      <c r="N99" s="75">
        <v>6544.2744140625</v>
      </c>
      <c r="O99" s="76"/>
      <c r="P99" s="77"/>
      <c r="Q99" s="77"/>
      <c r="R99" s="48">
        <v>0</v>
      </c>
      <c r="S99" s="81"/>
      <c r="T99" s="81"/>
      <c r="U99" s="49">
        <v>0</v>
      </c>
      <c r="V99" s="49">
        <v>0</v>
      </c>
      <c r="W99" s="49">
        <v>0</v>
      </c>
      <c r="X99" s="49">
        <v>0</v>
      </c>
      <c r="Y99" s="49">
        <v>0</v>
      </c>
      <c r="Z99" s="49"/>
      <c r="AA99" s="72">
        <v>99</v>
      </c>
      <c r="AB99" s="72"/>
      <c r="AC99" s="73"/>
      <c r="AD99" s="79" t="s">
        <v>986</v>
      </c>
      <c r="AE99" s="79" t="s">
        <v>1589</v>
      </c>
      <c r="AF99" s="79"/>
      <c r="AG99" s="79" t="s">
        <v>2599</v>
      </c>
      <c r="AH99" s="79" t="s">
        <v>2928</v>
      </c>
      <c r="AI99" s="79">
        <v>568</v>
      </c>
      <c r="AJ99" s="79">
        <v>3</v>
      </c>
      <c r="AK99" s="79">
        <v>20</v>
      </c>
      <c r="AL99" s="79">
        <v>3</v>
      </c>
      <c r="AM99" s="79" t="s">
        <v>4077</v>
      </c>
      <c r="AN99" s="100" t="s">
        <v>4174</v>
      </c>
      <c r="AO99" s="79" t="str">
        <f>REPLACE(INDEX(GroupVertices[Group],MATCH(Vertices[[#This Row],[Vertex]],GroupVertices[Vertex],0)),1,1,"")</f>
        <v>1</v>
      </c>
      <c r="AP99" s="48"/>
      <c r="AQ99" s="49"/>
      <c r="AR99" s="48"/>
      <c r="AS99" s="49"/>
      <c r="AT99" s="48"/>
      <c r="AU99" s="49"/>
      <c r="AV99" s="48"/>
      <c r="AW99" s="49"/>
      <c r="AX99" s="48"/>
      <c r="AY99" s="48"/>
      <c r="AZ99" s="48"/>
      <c r="BA99" s="48"/>
      <c r="BB99" s="48"/>
      <c r="BC99" s="48"/>
      <c r="BD99" s="48"/>
      <c r="BE99" s="48"/>
      <c r="BF99" s="48"/>
      <c r="BG99" s="48"/>
      <c r="BH99" s="48"/>
      <c r="BI99" s="2"/>
      <c r="BJ99" s="3"/>
      <c r="BK99" s="3"/>
      <c r="BL99" s="3"/>
      <c r="BM99" s="3"/>
    </row>
    <row r="100" spans="1:65" ht="15">
      <c r="A100" s="65" t="s">
        <v>353</v>
      </c>
      <c r="B100" s="66"/>
      <c r="C100" s="66" t="s">
        <v>65</v>
      </c>
      <c r="D100" s="67">
        <v>162.01970390642856</v>
      </c>
      <c r="E100" s="69"/>
      <c r="F100" s="98" t="s">
        <v>3550</v>
      </c>
      <c r="G100" s="66" t="s">
        <v>52</v>
      </c>
      <c r="H100" s="70" t="s">
        <v>987</v>
      </c>
      <c r="I100" s="71"/>
      <c r="J100" s="71"/>
      <c r="K100" s="70" t="s">
        <v>987</v>
      </c>
      <c r="L100" s="74">
        <v>1.2350831222824536</v>
      </c>
      <c r="M100" s="75">
        <v>620.1987915039062</v>
      </c>
      <c r="N100" s="75">
        <v>6544.2744140625</v>
      </c>
      <c r="O100" s="76"/>
      <c r="P100" s="77"/>
      <c r="Q100" s="77"/>
      <c r="R100" s="48">
        <v>0</v>
      </c>
      <c r="S100" s="81"/>
      <c r="T100" s="81"/>
      <c r="U100" s="49">
        <v>0</v>
      </c>
      <c r="V100" s="49">
        <v>0</v>
      </c>
      <c r="W100" s="49">
        <v>0</v>
      </c>
      <c r="X100" s="49">
        <v>0</v>
      </c>
      <c r="Y100" s="49">
        <v>0</v>
      </c>
      <c r="Z100" s="49"/>
      <c r="AA100" s="72">
        <v>100</v>
      </c>
      <c r="AB100" s="72"/>
      <c r="AC100" s="73"/>
      <c r="AD100" s="79" t="s">
        <v>987</v>
      </c>
      <c r="AE100" s="79" t="s">
        <v>1590</v>
      </c>
      <c r="AF100" s="79" t="s">
        <v>2086</v>
      </c>
      <c r="AG100" s="79" t="s">
        <v>2534</v>
      </c>
      <c r="AH100" s="79" t="s">
        <v>2929</v>
      </c>
      <c r="AI100" s="79">
        <v>436</v>
      </c>
      <c r="AJ100" s="79">
        <v>6</v>
      </c>
      <c r="AK100" s="79">
        <v>5</v>
      </c>
      <c r="AL100" s="79">
        <v>3</v>
      </c>
      <c r="AM100" s="79" t="s">
        <v>4077</v>
      </c>
      <c r="AN100" s="100" t="s">
        <v>4175</v>
      </c>
      <c r="AO100" s="79" t="str">
        <f>REPLACE(INDEX(GroupVertices[Group],MATCH(Vertices[[#This Row],[Vertex]],GroupVertices[Vertex],0)),1,1,"")</f>
        <v>1</v>
      </c>
      <c r="AP100" s="48"/>
      <c r="AQ100" s="49"/>
      <c r="AR100" s="48"/>
      <c r="AS100" s="49"/>
      <c r="AT100" s="48"/>
      <c r="AU100" s="49"/>
      <c r="AV100" s="48"/>
      <c r="AW100" s="49"/>
      <c r="AX100" s="48"/>
      <c r="AY100" s="48"/>
      <c r="AZ100" s="48"/>
      <c r="BA100" s="48"/>
      <c r="BB100" s="48"/>
      <c r="BC100" s="48"/>
      <c r="BD100" s="48"/>
      <c r="BE100" s="48"/>
      <c r="BF100" s="48"/>
      <c r="BG100" s="48"/>
      <c r="BH100" s="48"/>
      <c r="BI100" s="2"/>
      <c r="BJ100" s="3"/>
      <c r="BK100" s="3"/>
      <c r="BL100" s="3"/>
      <c r="BM100" s="3"/>
    </row>
    <row r="101" spans="1:65" ht="15">
      <c r="A101" s="65" t="s">
        <v>354</v>
      </c>
      <c r="B101" s="66"/>
      <c r="C101" s="66" t="s">
        <v>65</v>
      </c>
      <c r="D101" s="67">
        <v>162.00045192445938</v>
      </c>
      <c r="E101" s="69"/>
      <c r="F101" s="98" t="s">
        <v>3551</v>
      </c>
      <c r="G101" s="66" t="s">
        <v>52</v>
      </c>
      <c r="H101" s="70" t="s">
        <v>988</v>
      </c>
      <c r="I101" s="71"/>
      <c r="J101" s="71"/>
      <c r="K101" s="70" t="s">
        <v>988</v>
      </c>
      <c r="L101" s="74">
        <v>1.0053918147312488</v>
      </c>
      <c r="M101" s="75">
        <v>5418.02001953125</v>
      </c>
      <c r="N101" s="75">
        <v>9633.8232421875</v>
      </c>
      <c r="O101" s="76"/>
      <c r="P101" s="77"/>
      <c r="Q101" s="77"/>
      <c r="R101" s="48">
        <v>0</v>
      </c>
      <c r="S101" s="81"/>
      <c r="T101" s="81"/>
      <c r="U101" s="49">
        <v>0</v>
      </c>
      <c r="V101" s="49">
        <v>0</v>
      </c>
      <c r="W101" s="49">
        <v>0</v>
      </c>
      <c r="X101" s="49">
        <v>0</v>
      </c>
      <c r="Y101" s="49">
        <v>0</v>
      </c>
      <c r="Z101" s="49"/>
      <c r="AA101" s="72">
        <v>101</v>
      </c>
      <c r="AB101" s="72"/>
      <c r="AC101" s="73"/>
      <c r="AD101" s="79" t="s">
        <v>988</v>
      </c>
      <c r="AE101" s="79" t="s">
        <v>1591</v>
      </c>
      <c r="AF101" s="79"/>
      <c r="AG101" s="79" t="s">
        <v>2600</v>
      </c>
      <c r="AH101" s="79" t="s">
        <v>2930</v>
      </c>
      <c r="AI101" s="79">
        <v>10</v>
      </c>
      <c r="AJ101" s="79">
        <v>0</v>
      </c>
      <c r="AK101" s="79">
        <v>1</v>
      </c>
      <c r="AL101" s="79">
        <v>0</v>
      </c>
      <c r="AM101" s="79" t="s">
        <v>4077</v>
      </c>
      <c r="AN101" s="100" t="s">
        <v>4176</v>
      </c>
      <c r="AO101" s="79" t="str">
        <f>REPLACE(INDEX(GroupVertices[Group],MATCH(Vertices[[#This Row],[Vertex]],GroupVertices[Vertex],0)),1,1,"")</f>
        <v>1</v>
      </c>
      <c r="AP101" s="48"/>
      <c r="AQ101" s="49"/>
      <c r="AR101" s="48"/>
      <c r="AS101" s="49"/>
      <c r="AT101" s="48"/>
      <c r="AU101" s="49"/>
      <c r="AV101" s="48"/>
      <c r="AW101" s="49"/>
      <c r="AX101" s="48"/>
      <c r="AY101" s="48"/>
      <c r="AZ101" s="48"/>
      <c r="BA101" s="48"/>
      <c r="BB101" s="48"/>
      <c r="BC101" s="48"/>
      <c r="BD101" s="48"/>
      <c r="BE101" s="48"/>
      <c r="BF101" s="48"/>
      <c r="BG101" s="48"/>
      <c r="BH101" s="48"/>
      <c r="BI101" s="2"/>
      <c r="BJ101" s="3"/>
      <c r="BK101" s="3"/>
      <c r="BL101" s="3"/>
      <c r="BM101" s="3"/>
    </row>
    <row r="102" spans="1:65" ht="15">
      <c r="A102" s="65" t="s">
        <v>355</v>
      </c>
      <c r="B102" s="66"/>
      <c r="C102" s="66" t="s">
        <v>65</v>
      </c>
      <c r="D102" s="67">
        <v>162.02747700712973</v>
      </c>
      <c r="E102" s="69"/>
      <c r="F102" s="98" t="s">
        <v>3552</v>
      </c>
      <c r="G102" s="66" t="s">
        <v>52</v>
      </c>
      <c r="H102" s="70" t="s">
        <v>989</v>
      </c>
      <c r="I102" s="71"/>
      <c r="J102" s="71"/>
      <c r="K102" s="70" t="s">
        <v>989</v>
      </c>
      <c r="L102" s="74">
        <v>1.3278223356599352</v>
      </c>
      <c r="M102" s="75">
        <v>7474.22998046875</v>
      </c>
      <c r="N102" s="75">
        <v>6544.2744140625</v>
      </c>
      <c r="O102" s="76"/>
      <c r="P102" s="77"/>
      <c r="Q102" s="77"/>
      <c r="R102" s="48">
        <v>0</v>
      </c>
      <c r="S102" s="81"/>
      <c r="T102" s="81"/>
      <c r="U102" s="49">
        <v>0</v>
      </c>
      <c r="V102" s="49">
        <v>0</v>
      </c>
      <c r="W102" s="49">
        <v>0</v>
      </c>
      <c r="X102" s="49">
        <v>0</v>
      </c>
      <c r="Y102" s="49">
        <v>0</v>
      </c>
      <c r="Z102" s="49"/>
      <c r="AA102" s="72">
        <v>102</v>
      </c>
      <c r="AB102" s="72"/>
      <c r="AC102" s="73"/>
      <c r="AD102" s="79" t="s">
        <v>989</v>
      </c>
      <c r="AE102" s="79" t="s">
        <v>1592</v>
      </c>
      <c r="AF102" s="79" t="s">
        <v>2149</v>
      </c>
      <c r="AG102" s="79" t="s">
        <v>2601</v>
      </c>
      <c r="AH102" s="79" t="s">
        <v>2931</v>
      </c>
      <c r="AI102" s="79">
        <v>608</v>
      </c>
      <c r="AJ102" s="79">
        <v>2</v>
      </c>
      <c r="AK102" s="79">
        <v>9</v>
      </c>
      <c r="AL102" s="79">
        <v>0</v>
      </c>
      <c r="AM102" s="79" t="s">
        <v>4077</v>
      </c>
      <c r="AN102" s="100" t="s">
        <v>4177</v>
      </c>
      <c r="AO102" s="79" t="str">
        <f>REPLACE(INDEX(GroupVertices[Group],MATCH(Vertices[[#This Row],[Vertex]],GroupVertices[Vertex],0)),1,1,"")</f>
        <v>1</v>
      </c>
      <c r="AP102" s="48"/>
      <c r="AQ102" s="49"/>
      <c r="AR102" s="48"/>
      <c r="AS102" s="49"/>
      <c r="AT102" s="48"/>
      <c r="AU102" s="49"/>
      <c r="AV102" s="48"/>
      <c r="AW102" s="49"/>
      <c r="AX102" s="48"/>
      <c r="AY102" s="48"/>
      <c r="AZ102" s="48"/>
      <c r="BA102" s="48"/>
      <c r="BB102" s="48"/>
      <c r="BC102" s="48"/>
      <c r="BD102" s="48"/>
      <c r="BE102" s="48"/>
      <c r="BF102" s="48"/>
      <c r="BG102" s="48"/>
      <c r="BH102" s="48"/>
      <c r="BI102" s="2"/>
      <c r="BJ102" s="3"/>
      <c r="BK102" s="3"/>
      <c r="BL102" s="3"/>
      <c r="BM102" s="3"/>
    </row>
    <row r="103" spans="1:65" ht="15">
      <c r="A103" s="65" t="s">
        <v>356</v>
      </c>
      <c r="B103" s="66"/>
      <c r="C103" s="66" t="s">
        <v>65</v>
      </c>
      <c r="D103" s="67">
        <v>162.01654043521296</v>
      </c>
      <c r="E103" s="69"/>
      <c r="F103" s="98" t="s">
        <v>3553</v>
      </c>
      <c r="G103" s="66" t="s">
        <v>52</v>
      </c>
      <c r="H103" s="70" t="s">
        <v>990</v>
      </c>
      <c r="I103" s="71"/>
      <c r="J103" s="71"/>
      <c r="K103" s="70" t="s">
        <v>990</v>
      </c>
      <c r="L103" s="74">
        <v>1.1973404191637111</v>
      </c>
      <c r="M103" s="75">
        <v>5075.31884765625</v>
      </c>
      <c r="N103" s="75">
        <v>6985.638671875</v>
      </c>
      <c r="O103" s="76"/>
      <c r="P103" s="77"/>
      <c r="Q103" s="77"/>
      <c r="R103" s="48">
        <v>0</v>
      </c>
      <c r="S103" s="81"/>
      <c r="T103" s="81"/>
      <c r="U103" s="49">
        <v>0</v>
      </c>
      <c r="V103" s="49">
        <v>0</v>
      </c>
      <c r="W103" s="49">
        <v>0</v>
      </c>
      <c r="X103" s="49">
        <v>0</v>
      </c>
      <c r="Y103" s="49">
        <v>0</v>
      </c>
      <c r="Z103" s="49"/>
      <c r="AA103" s="72">
        <v>103</v>
      </c>
      <c r="AB103" s="72"/>
      <c r="AC103" s="73"/>
      <c r="AD103" s="79" t="s">
        <v>990</v>
      </c>
      <c r="AE103" s="79" t="s">
        <v>1593</v>
      </c>
      <c r="AF103" s="79" t="s">
        <v>2150</v>
      </c>
      <c r="AG103" s="79" t="s">
        <v>2602</v>
      </c>
      <c r="AH103" s="79" t="s">
        <v>2932</v>
      </c>
      <c r="AI103" s="79">
        <v>366</v>
      </c>
      <c r="AJ103" s="79">
        <v>47</v>
      </c>
      <c r="AK103" s="79">
        <v>30</v>
      </c>
      <c r="AL103" s="79">
        <v>2</v>
      </c>
      <c r="AM103" s="79" t="s">
        <v>4077</v>
      </c>
      <c r="AN103" s="100" t="s">
        <v>4178</v>
      </c>
      <c r="AO103" s="79" t="str">
        <f>REPLACE(INDEX(GroupVertices[Group],MATCH(Vertices[[#This Row],[Vertex]],GroupVertices[Vertex],0)),1,1,"")</f>
        <v>1</v>
      </c>
      <c r="AP103" s="48"/>
      <c r="AQ103" s="49"/>
      <c r="AR103" s="48"/>
      <c r="AS103" s="49"/>
      <c r="AT103" s="48"/>
      <c r="AU103" s="49"/>
      <c r="AV103" s="48"/>
      <c r="AW103" s="49"/>
      <c r="AX103" s="48"/>
      <c r="AY103" s="48"/>
      <c r="AZ103" s="48"/>
      <c r="BA103" s="48"/>
      <c r="BB103" s="48"/>
      <c r="BC103" s="48"/>
      <c r="BD103" s="48"/>
      <c r="BE103" s="48"/>
      <c r="BF103" s="48"/>
      <c r="BG103" s="48"/>
      <c r="BH103" s="48"/>
      <c r="BI103" s="2"/>
      <c r="BJ103" s="3"/>
      <c r="BK103" s="3"/>
      <c r="BL103" s="3"/>
      <c r="BM103" s="3"/>
    </row>
    <row r="104" spans="1:65" ht="15">
      <c r="A104" s="65" t="s">
        <v>357</v>
      </c>
      <c r="B104" s="66"/>
      <c r="C104" s="66" t="s">
        <v>65</v>
      </c>
      <c r="D104" s="67">
        <v>162.00311827876965</v>
      </c>
      <c r="E104" s="69"/>
      <c r="F104" s="98" t="s">
        <v>3554</v>
      </c>
      <c r="G104" s="66" t="s">
        <v>52</v>
      </c>
      <c r="H104" s="70" t="s">
        <v>991</v>
      </c>
      <c r="I104" s="71"/>
      <c r="J104" s="71"/>
      <c r="K104" s="70" t="s">
        <v>991</v>
      </c>
      <c r="L104" s="74">
        <v>1.0372035216456177</v>
      </c>
      <c r="M104" s="75">
        <v>7816.931640625</v>
      </c>
      <c r="N104" s="75">
        <v>8751.095703125</v>
      </c>
      <c r="O104" s="76"/>
      <c r="P104" s="77"/>
      <c r="Q104" s="77"/>
      <c r="R104" s="48">
        <v>0</v>
      </c>
      <c r="S104" s="81"/>
      <c r="T104" s="81"/>
      <c r="U104" s="49">
        <v>0</v>
      </c>
      <c r="V104" s="49">
        <v>0</v>
      </c>
      <c r="W104" s="49">
        <v>0</v>
      </c>
      <c r="X104" s="49">
        <v>0</v>
      </c>
      <c r="Y104" s="49">
        <v>0</v>
      </c>
      <c r="Z104" s="49"/>
      <c r="AA104" s="72">
        <v>104</v>
      </c>
      <c r="AB104" s="72"/>
      <c r="AC104" s="73"/>
      <c r="AD104" s="79" t="s">
        <v>991</v>
      </c>
      <c r="AE104" s="79" t="s">
        <v>1594</v>
      </c>
      <c r="AF104" s="79"/>
      <c r="AG104" s="79" t="s">
        <v>2603</v>
      </c>
      <c r="AH104" s="79" t="s">
        <v>2933</v>
      </c>
      <c r="AI104" s="79">
        <v>69</v>
      </c>
      <c r="AJ104" s="79">
        <v>1</v>
      </c>
      <c r="AK104" s="79">
        <v>17</v>
      </c>
      <c r="AL104" s="79">
        <v>0</v>
      </c>
      <c r="AM104" s="79" t="s">
        <v>4077</v>
      </c>
      <c r="AN104" s="100" t="s">
        <v>4179</v>
      </c>
      <c r="AO104" s="79" t="str">
        <f>REPLACE(INDEX(GroupVertices[Group],MATCH(Vertices[[#This Row],[Vertex]],GroupVertices[Vertex],0)),1,1,"")</f>
        <v>1</v>
      </c>
      <c r="AP104" s="48"/>
      <c r="AQ104" s="49"/>
      <c r="AR104" s="48"/>
      <c r="AS104" s="49"/>
      <c r="AT104" s="48"/>
      <c r="AU104" s="49"/>
      <c r="AV104" s="48"/>
      <c r="AW104" s="49"/>
      <c r="AX104" s="48"/>
      <c r="AY104" s="48"/>
      <c r="AZ104" s="48"/>
      <c r="BA104" s="48"/>
      <c r="BB104" s="48"/>
      <c r="BC104" s="48"/>
      <c r="BD104" s="48"/>
      <c r="BE104" s="48"/>
      <c r="BF104" s="48"/>
      <c r="BG104" s="48"/>
      <c r="BH104" s="48"/>
      <c r="BI104" s="2"/>
      <c r="BJ104" s="3"/>
      <c r="BK104" s="3"/>
      <c r="BL104" s="3"/>
      <c r="BM104" s="3"/>
    </row>
    <row r="105" spans="1:65" ht="15">
      <c r="A105" s="65" t="s">
        <v>358</v>
      </c>
      <c r="B105" s="66"/>
      <c r="C105" s="66" t="s">
        <v>65</v>
      </c>
      <c r="D105" s="67">
        <v>162.00126538848625</v>
      </c>
      <c r="E105" s="69"/>
      <c r="F105" s="98" t="s">
        <v>3555</v>
      </c>
      <c r="G105" s="66" t="s">
        <v>52</v>
      </c>
      <c r="H105" s="70" t="s">
        <v>992</v>
      </c>
      <c r="I105" s="71"/>
      <c r="J105" s="71"/>
      <c r="K105" s="70" t="s">
        <v>992</v>
      </c>
      <c r="L105" s="74">
        <v>1.015097081247497</v>
      </c>
      <c r="M105" s="75">
        <v>6788.82666015625</v>
      </c>
      <c r="N105" s="75">
        <v>9192.4599609375</v>
      </c>
      <c r="O105" s="76"/>
      <c r="P105" s="77"/>
      <c r="Q105" s="77"/>
      <c r="R105" s="48">
        <v>0</v>
      </c>
      <c r="S105" s="81"/>
      <c r="T105" s="81"/>
      <c r="U105" s="49">
        <v>0</v>
      </c>
      <c r="V105" s="49">
        <v>0</v>
      </c>
      <c r="W105" s="49">
        <v>0</v>
      </c>
      <c r="X105" s="49">
        <v>0</v>
      </c>
      <c r="Y105" s="49">
        <v>0</v>
      </c>
      <c r="Z105" s="49"/>
      <c r="AA105" s="72">
        <v>105</v>
      </c>
      <c r="AB105" s="72"/>
      <c r="AC105" s="73"/>
      <c r="AD105" s="79" t="s">
        <v>992</v>
      </c>
      <c r="AE105" s="79" t="s">
        <v>1595</v>
      </c>
      <c r="AF105" s="79" t="s">
        <v>2151</v>
      </c>
      <c r="AG105" s="79" t="s">
        <v>2604</v>
      </c>
      <c r="AH105" s="79" t="s">
        <v>2934</v>
      </c>
      <c r="AI105" s="79">
        <v>28</v>
      </c>
      <c r="AJ105" s="79">
        <v>0</v>
      </c>
      <c r="AK105" s="79">
        <v>2</v>
      </c>
      <c r="AL105" s="79">
        <v>0</v>
      </c>
      <c r="AM105" s="79" t="s">
        <v>4077</v>
      </c>
      <c r="AN105" s="100" t="s">
        <v>4180</v>
      </c>
      <c r="AO105" s="79" t="str">
        <f>REPLACE(INDEX(GroupVertices[Group],MATCH(Vertices[[#This Row],[Vertex]],GroupVertices[Vertex],0)),1,1,"")</f>
        <v>1</v>
      </c>
      <c r="AP105" s="48"/>
      <c r="AQ105" s="49"/>
      <c r="AR105" s="48"/>
      <c r="AS105" s="49"/>
      <c r="AT105" s="48"/>
      <c r="AU105" s="49"/>
      <c r="AV105" s="48"/>
      <c r="AW105" s="49"/>
      <c r="AX105" s="48"/>
      <c r="AY105" s="48"/>
      <c r="AZ105" s="48"/>
      <c r="BA105" s="48"/>
      <c r="BB105" s="48"/>
      <c r="BC105" s="48"/>
      <c r="BD105" s="48"/>
      <c r="BE105" s="48"/>
      <c r="BF105" s="48"/>
      <c r="BG105" s="48"/>
      <c r="BH105" s="48"/>
      <c r="BI105" s="2"/>
      <c r="BJ105" s="3"/>
      <c r="BK105" s="3"/>
      <c r="BL105" s="3"/>
      <c r="BM105" s="3"/>
    </row>
    <row r="106" spans="1:65" ht="15">
      <c r="A106" s="65" t="s">
        <v>359</v>
      </c>
      <c r="B106" s="66"/>
      <c r="C106" s="66" t="s">
        <v>65</v>
      </c>
      <c r="D106" s="67">
        <v>162.01929717441513</v>
      </c>
      <c r="E106" s="69"/>
      <c r="F106" s="98" t="s">
        <v>3556</v>
      </c>
      <c r="G106" s="66" t="s">
        <v>52</v>
      </c>
      <c r="H106" s="70" t="s">
        <v>917</v>
      </c>
      <c r="I106" s="71"/>
      <c r="J106" s="71"/>
      <c r="K106" s="70" t="s">
        <v>917</v>
      </c>
      <c r="L106" s="74">
        <v>1.2302304890243296</v>
      </c>
      <c r="M106" s="75">
        <v>277.49725341796875</v>
      </c>
      <c r="N106" s="75">
        <v>6544.2744140625</v>
      </c>
      <c r="O106" s="76"/>
      <c r="P106" s="77"/>
      <c r="Q106" s="77"/>
      <c r="R106" s="48">
        <v>0</v>
      </c>
      <c r="S106" s="81"/>
      <c r="T106" s="81"/>
      <c r="U106" s="49">
        <v>0</v>
      </c>
      <c r="V106" s="49">
        <v>0</v>
      </c>
      <c r="W106" s="49">
        <v>0</v>
      </c>
      <c r="X106" s="49">
        <v>0</v>
      </c>
      <c r="Y106" s="49">
        <v>0</v>
      </c>
      <c r="Z106" s="49"/>
      <c r="AA106" s="72">
        <v>106</v>
      </c>
      <c r="AB106" s="72"/>
      <c r="AC106" s="73"/>
      <c r="AD106" s="79" t="s">
        <v>917</v>
      </c>
      <c r="AE106" s="79" t="s">
        <v>1596</v>
      </c>
      <c r="AF106" s="79" t="s">
        <v>2086</v>
      </c>
      <c r="AG106" s="79" t="s">
        <v>2534</v>
      </c>
      <c r="AH106" s="79" t="s">
        <v>2935</v>
      </c>
      <c r="AI106" s="79">
        <v>427</v>
      </c>
      <c r="AJ106" s="79">
        <v>1</v>
      </c>
      <c r="AK106" s="79">
        <v>4</v>
      </c>
      <c r="AL106" s="79">
        <v>0</v>
      </c>
      <c r="AM106" s="79" t="s">
        <v>4077</v>
      </c>
      <c r="AN106" s="100" t="s">
        <v>4181</v>
      </c>
      <c r="AO106" s="79" t="str">
        <f>REPLACE(INDEX(GroupVertices[Group],MATCH(Vertices[[#This Row],[Vertex]],GroupVertices[Vertex],0)),1,1,"")</f>
        <v>1</v>
      </c>
      <c r="AP106" s="48"/>
      <c r="AQ106" s="49"/>
      <c r="AR106" s="48"/>
      <c r="AS106" s="49"/>
      <c r="AT106" s="48"/>
      <c r="AU106" s="49"/>
      <c r="AV106" s="48"/>
      <c r="AW106" s="49"/>
      <c r="AX106" s="48"/>
      <c r="AY106" s="48"/>
      <c r="AZ106" s="48"/>
      <c r="BA106" s="48"/>
      <c r="BB106" s="48"/>
      <c r="BC106" s="48"/>
      <c r="BD106" s="48"/>
      <c r="BE106" s="48"/>
      <c r="BF106" s="48"/>
      <c r="BG106" s="48"/>
      <c r="BH106" s="48"/>
      <c r="BI106" s="2"/>
      <c r="BJ106" s="3"/>
      <c r="BK106" s="3"/>
      <c r="BL106" s="3"/>
      <c r="BM106" s="3"/>
    </row>
    <row r="107" spans="1:65" ht="15">
      <c r="A107" s="65" t="s">
        <v>360</v>
      </c>
      <c r="B107" s="66"/>
      <c r="C107" s="66" t="s">
        <v>65</v>
      </c>
      <c r="D107" s="67">
        <v>162.0039317427965</v>
      </c>
      <c r="E107" s="69"/>
      <c r="F107" s="98" t="s">
        <v>3557</v>
      </c>
      <c r="G107" s="66" t="s">
        <v>52</v>
      </c>
      <c r="H107" s="70" t="s">
        <v>993</v>
      </c>
      <c r="I107" s="71"/>
      <c r="J107" s="71"/>
      <c r="K107" s="70" t="s">
        <v>993</v>
      </c>
      <c r="L107" s="74">
        <v>1.0469087881618657</v>
      </c>
      <c r="M107" s="75">
        <v>1991.0050048828125</v>
      </c>
      <c r="N107" s="75">
        <v>8309.732421875</v>
      </c>
      <c r="O107" s="76"/>
      <c r="P107" s="77"/>
      <c r="Q107" s="77"/>
      <c r="R107" s="48">
        <v>0</v>
      </c>
      <c r="S107" s="81"/>
      <c r="T107" s="81"/>
      <c r="U107" s="49">
        <v>0</v>
      </c>
      <c r="V107" s="49">
        <v>0</v>
      </c>
      <c r="W107" s="49">
        <v>0</v>
      </c>
      <c r="X107" s="49">
        <v>0</v>
      </c>
      <c r="Y107" s="49">
        <v>0</v>
      </c>
      <c r="Z107" s="49"/>
      <c r="AA107" s="72">
        <v>107</v>
      </c>
      <c r="AB107" s="72"/>
      <c r="AC107" s="73"/>
      <c r="AD107" s="79" t="s">
        <v>993</v>
      </c>
      <c r="AE107" s="79" t="s">
        <v>1597</v>
      </c>
      <c r="AF107" s="79" t="s">
        <v>2152</v>
      </c>
      <c r="AG107" s="79" t="s">
        <v>2605</v>
      </c>
      <c r="AH107" s="79" t="s">
        <v>2936</v>
      </c>
      <c r="AI107" s="79">
        <v>87</v>
      </c>
      <c r="AJ107" s="79">
        <v>1</v>
      </c>
      <c r="AK107" s="79">
        <v>8</v>
      </c>
      <c r="AL107" s="79">
        <v>0</v>
      </c>
      <c r="AM107" s="79" t="s">
        <v>4077</v>
      </c>
      <c r="AN107" s="100" t="s">
        <v>4182</v>
      </c>
      <c r="AO107" s="79" t="str">
        <f>REPLACE(INDEX(GroupVertices[Group],MATCH(Vertices[[#This Row],[Vertex]],GroupVertices[Vertex],0)),1,1,"")</f>
        <v>1</v>
      </c>
      <c r="AP107" s="48"/>
      <c r="AQ107" s="49"/>
      <c r="AR107" s="48"/>
      <c r="AS107" s="49"/>
      <c r="AT107" s="48"/>
      <c r="AU107" s="49"/>
      <c r="AV107" s="48"/>
      <c r="AW107" s="49"/>
      <c r="AX107" s="48"/>
      <c r="AY107" s="48"/>
      <c r="AZ107" s="48"/>
      <c r="BA107" s="48"/>
      <c r="BB107" s="48"/>
      <c r="BC107" s="48"/>
      <c r="BD107" s="48"/>
      <c r="BE107" s="48"/>
      <c r="BF107" s="48"/>
      <c r="BG107" s="48"/>
      <c r="BH107" s="48"/>
      <c r="BI107" s="2"/>
      <c r="BJ107" s="3"/>
      <c r="BK107" s="3"/>
      <c r="BL107" s="3"/>
      <c r="BM107" s="3"/>
    </row>
    <row r="108" spans="1:65" ht="15">
      <c r="A108" s="65" t="s">
        <v>361</v>
      </c>
      <c r="B108" s="66"/>
      <c r="C108" s="66" t="s">
        <v>65</v>
      </c>
      <c r="D108" s="67">
        <v>164.05819956531124</v>
      </c>
      <c r="E108" s="69"/>
      <c r="F108" s="98" t="s">
        <v>3558</v>
      </c>
      <c r="G108" s="66" t="s">
        <v>52</v>
      </c>
      <c r="H108" s="70" t="s">
        <v>994</v>
      </c>
      <c r="I108" s="71"/>
      <c r="J108" s="71"/>
      <c r="K108" s="70" t="s">
        <v>994</v>
      </c>
      <c r="L108" s="74">
        <v>25.555941830527033</v>
      </c>
      <c r="M108" s="75">
        <v>9530.4384765625</v>
      </c>
      <c r="N108" s="75">
        <v>2571.9970703125</v>
      </c>
      <c r="O108" s="76"/>
      <c r="P108" s="77"/>
      <c r="Q108" s="77"/>
      <c r="R108" s="48">
        <v>0</v>
      </c>
      <c r="S108" s="81"/>
      <c r="T108" s="81"/>
      <c r="U108" s="49">
        <v>0</v>
      </c>
      <c r="V108" s="49">
        <v>0</v>
      </c>
      <c r="W108" s="49">
        <v>0</v>
      </c>
      <c r="X108" s="49">
        <v>0</v>
      </c>
      <c r="Y108" s="49">
        <v>0</v>
      </c>
      <c r="Z108" s="49"/>
      <c r="AA108" s="72">
        <v>108</v>
      </c>
      <c r="AB108" s="72"/>
      <c r="AC108" s="73"/>
      <c r="AD108" s="79" t="s">
        <v>994</v>
      </c>
      <c r="AE108" s="79" t="s">
        <v>1598</v>
      </c>
      <c r="AF108" s="79" t="s">
        <v>2153</v>
      </c>
      <c r="AG108" s="79" t="s">
        <v>2606</v>
      </c>
      <c r="AH108" s="79" t="s">
        <v>2937</v>
      </c>
      <c r="AI108" s="79">
        <v>45543</v>
      </c>
      <c r="AJ108" s="79">
        <v>4</v>
      </c>
      <c r="AK108" s="79">
        <v>229</v>
      </c>
      <c r="AL108" s="79">
        <v>20</v>
      </c>
      <c r="AM108" s="79" t="s">
        <v>4077</v>
      </c>
      <c r="AN108" s="100" t="s">
        <v>4183</v>
      </c>
      <c r="AO108" s="79" t="str">
        <f>REPLACE(INDEX(GroupVertices[Group],MATCH(Vertices[[#This Row],[Vertex]],GroupVertices[Vertex],0)),1,1,"")</f>
        <v>1</v>
      </c>
      <c r="AP108" s="48"/>
      <c r="AQ108" s="49"/>
      <c r="AR108" s="48"/>
      <c r="AS108" s="49"/>
      <c r="AT108" s="48"/>
      <c r="AU108" s="49"/>
      <c r="AV108" s="48"/>
      <c r="AW108" s="49"/>
      <c r="AX108" s="48"/>
      <c r="AY108" s="48"/>
      <c r="AZ108" s="48"/>
      <c r="BA108" s="48"/>
      <c r="BB108" s="48"/>
      <c r="BC108" s="48"/>
      <c r="BD108" s="48"/>
      <c r="BE108" s="48"/>
      <c r="BF108" s="48"/>
      <c r="BG108" s="48"/>
      <c r="BH108" s="48"/>
      <c r="BI108" s="2"/>
      <c r="BJ108" s="3"/>
      <c r="BK108" s="3"/>
      <c r="BL108" s="3"/>
      <c r="BM108" s="3"/>
    </row>
    <row r="109" spans="1:65" ht="15">
      <c r="A109" s="65" t="s">
        <v>362</v>
      </c>
      <c r="B109" s="66"/>
      <c r="C109" s="66" t="s">
        <v>65</v>
      </c>
      <c r="D109" s="67">
        <v>162.01726351434795</v>
      </c>
      <c r="E109" s="69"/>
      <c r="F109" s="98" t="s">
        <v>3559</v>
      </c>
      <c r="G109" s="66" t="s">
        <v>52</v>
      </c>
      <c r="H109" s="70" t="s">
        <v>995</v>
      </c>
      <c r="I109" s="71"/>
      <c r="J109" s="71"/>
      <c r="K109" s="70" t="s">
        <v>995</v>
      </c>
      <c r="L109" s="74">
        <v>1.2059673227337093</v>
      </c>
      <c r="M109" s="75">
        <v>7474.22998046875</v>
      </c>
      <c r="N109" s="75">
        <v>6985.638671875</v>
      </c>
      <c r="O109" s="76"/>
      <c r="P109" s="77"/>
      <c r="Q109" s="77"/>
      <c r="R109" s="48">
        <v>0</v>
      </c>
      <c r="S109" s="81"/>
      <c r="T109" s="81"/>
      <c r="U109" s="49">
        <v>0</v>
      </c>
      <c r="V109" s="49">
        <v>0</v>
      </c>
      <c r="W109" s="49">
        <v>0</v>
      </c>
      <c r="X109" s="49">
        <v>0</v>
      </c>
      <c r="Y109" s="49">
        <v>0</v>
      </c>
      <c r="Z109" s="49"/>
      <c r="AA109" s="72">
        <v>109</v>
      </c>
      <c r="AB109" s="72"/>
      <c r="AC109" s="73"/>
      <c r="AD109" s="79" t="s">
        <v>995</v>
      </c>
      <c r="AE109" s="79" t="s">
        <v>1599</v>
      </c>
      <c r="AF109" s="79" t="s">
        <v>2154</v>
      </c>
      <c r="AG109" s="79" t="s">
        <v>2607</v>
      </c>
      <c r="AH109" s="79" t="s">
        <v>2938</v>
      </c>
      <c r="AI109" s="79">
        <v>382</v>
      </c>
      <c r="AJ109" s="79">
        <v>0</v>
      </c>
      <c r="AK109" s="79">
        <v>13</v>
      </c>
      <c r="AL109" s="79">
        <v>0</v>
      </c>
      <c r="AM109" s="79" t="s">
        <v>4077</v>
      </c>
      <c r="AN109" s="100" t="s">
        <v>4184</v>
      </c>
      <c r="AO109" s="79" t="str">
        <f>REPLACE(INDEX(GroupVertices[Group],MATCH(Vertices[[#This Row],[Vertex]],GroupVertices[Vertex],0)),1,1,"")</f>
        <v>1</v>
      </c>
      <c r="AP109" s="48"/>
      <c r="AQ109" s="49"/>
      <c r="AR109" s="48"/>
      <c r="AS109" s="49"/>
      <c r="AT109" s="48"/>
      <c r="AU109" s="49"/>
      <c r="AV109" s="48"/>
      <c r="AW109" s="49"/>
      <c r="AX109" s="48"/>
      <c r="AY109" s="48"/>
      <c r="AZ109" s="48"/>
      <c r="BA109" s="48"/>
      <c r="BB109" s="48"/>
      <c r="BC109" s="48"/>
      <c r="BD109" s="48"/>
      <c r="BE109" s="48"/>
      <c r="BF109" s="48"/>
      <c r="BG109" s="48"/>
      <c r="BH109" s="48"/>
      <c r="BI109" s="2"/>
      <c r="BJ109" s="3"/>
      <c r="BK109" s="3"/>
      <c r="BL109" s="3"/>
      <c r="BM109" s="3"/>
    </row>
    <row r="110" spans="1:65" ht="15">
      <c r="A110" s="65" t="s">
        <v>363</v>
      </c>
      <c r="B110" s="66"/>
      <c r="C110" s="66" t="s">
        <v>65</v>
      </c>
      <c r="D110" s="67">
        <v>168.15873614740977</v>
      </c>
      <c r="E110" s="69"/>
      <c r="F110" s="98" t="s">
        <v>3560</v>
      </c>
      <c r="G110" s="66" t="s">
        <v>52</v>
      </c>
      <c r="H110" s="70" t="s">
        <v>996</v>
      </c>
      <c r="I110" s="71"/>
      <c r="J110" s="71"/>
      <c r="K110" s="70" t="s">
        <v>996</v>
      </c>
      <c r="L110" s="74">
        <v>74.47857279451426</v>
      </c>
      <c r="M110" s="75">
        <v>277.49725341796875</v>
      </c>
      <c r="N110" s="75">
        <v>1247.90478515625</v>
      </c>
      <c r="O110" s="76"/>
      <c r="P110" s="77"/>
      <c r="Q110" s="77"/>
      <c r="R110" s="48">
        <v>0</v>
      </c>
      <c r="S110" s="81"/>
      <c r="T110" s="81"/>
      <c r="U110" s="49">
        <v>0</v>
      </c>
      <c r="V110" s="49">
        <v>0</v>
      </c>
      <c r="W110" s="49">
        <v>0</v>
      </c>
      <c r="X110" s="49">
        <v>0</v>
      </c>
      <c r="Y110" s="49">
        <v>0</v>
      </c>
      <c r="Z110" s="49"/>
      <c r="AA110" s="72">
        <v>110</v>
      </c>
      <c r="AB110" s="72"/>
      <c r="AC110" s="73"/>
      <c r="AD110" s="79" t="s">
        <v>996</v>
      </c>
      <c r="AE110" s="79" t="s">
        <v>1600</v>
      </c>
      <c r="AF110" s="79" t="s">
        <v>2155</v>
      </c>
      <c r="AG110" s="79" t="s">
        <v>2608</v>
      </c>
      <c r="AH110" s="79" t="s">
        <v>2939</v>
      </c>
      <c r="AI110" s="79">
        <v>136278</v>
      </c>
      <c r="AJ110" s="79">
        <v>2972</v>
      </c>
      <c r="AK110" s="79">
        <v>2377</v>
      </c>
      <c r="AL110" s="79">
        <v>24</v>
      </c>
      <c r="AM110" s="79" t="s">
        <v>4077</v>
      </c>
      <c r="AN110" s="100" t="s">
        <v>4185</v>
      </c>
      <c r="AO110" s="79" t="str">
        <f>REPLACE(INDEX(GroupVertices[Group],MATCH(Vertices[[#This Row],[Vertex]],GroupVertices[Vertex],0)),1,1,"")</f>
        <v>1</v>
      </c>
      <c r="AP110" s="48"/>
      <c r="AQ110" s="49"/>
      <c r="AR110" s="48"/>
      <c r="AS110" s="49"/>
      <c r="AT110" s="48"/>
      <c r="AU110" s="49"/>
      <c r="AV110" s="48"/>
      <c r="AW110" s="49"/>
      <c r="AX110" s="48"/>
      <c r="AY110" s="48"/>
      <c r="AZ110" s="48"/>
      <c r="BA110" s="48"/>
      <c r="BB110" s="48"/>
      <c r="BC110" s="48"/>
      <c r="BD110" s="48"/>
      <c r="BE110" s="48"/>
      <c r="BF110" s="48"/>
      <c r="BG110" s="48"/>
      <c r="BH110" s="48"/>
      <c r="BI110" s="2"/>
      <c r="BJ110" s="3"/>
      <c r="BK110" s="3"/>
      <c r="BL110" s="3"/>
      <c r="BM110" s="3"/>
    </row>
    <row r="111" spans="1:65" ht="15">
      <c r="A111" s="65" t="s">
        <v>364</v>
      </c>
      <c r="B111" s="66"/>
      <c r="C111" s="66" t="s">
        <v>65</v>
      </c>
      <c r="D111" s="67">
        <v>162.00515193883683</v>
      </c>
      <c r="E111" s="69"/>
      <c r="F111" s="98" t="s">
        <v>3561</v>
      </c>
      <c r="G111" s="66" t="s">
        <v>52</v>
      </c>
      <c r="H111" s="70" t="s">
        <v>997</v>
      </c>
      <c r="I111" s="71"/>
      <c r="J111" s="71"/>
      <c r="K111" s="70" t="s">
        <v>997</v>
      </c>
      <c r="L111" s="74">
        <v>1.0614666879362378</v>
      </c>
      <c r="M111" s="75">
        <v>6446.12548828125</v>
      </c>
      <c r="N111" s="75">
        <v>8309.732421875</v>
      </c>
      <c r="O111" s="76"/>
      <c r="P111" s="77"/>
      <c r="Q111" s="77"/>
      <c r="R111" s="48">
        <v>0</v>
      </c>
      <c r="S111" s="81"/>
      <c r="T111" s="81"/>
      <c r="U111" s="49">
        <v>0</v>
      </c>
      <c r="V111" s="49">
        <v>0</v>
      </c>
      <c r="W111" s="49">
        <v>0</v>
      </c>
      <c r="X111" s="49">
        <v>0</v>
      </c>
      <c r="Y111" s="49">
        <v>0</v>
      </c>
      <c r="Z111" s="49"/>
      <c r="AA111" s="72">
        <v>111</v>
      </c>
      <c r="AB111" s="72"/>
      <c r="AC111" s="73"/>
      <c r="AD111" s="79" t="s">
        <v>997</v>
      </c>
      <c r="AE111" s="79" t="s">
        <v>1601</v>
      </c>
      <c r="AF111" s="79" t="s">
        <v>2156</v>
      </c>
      <c r="AG111" s="79" t="s">
        <v>2609</v>
      </c>
      <c r="AH111" s="79" t="s">
        <v>2940</v>
      </c>
      <c r="AI111" s="79">
        <v>114</v>
      </c>
      <c r="AJ111" s="79">
        <v>1</v>
      </c>
      <c r="AK111" s="79">
        <v>13</v>
      </c>
      <c r="AL111" s="79">
        <v>4</v>
      </c>
      <c r="AM111" s="79" t="s">
        <v>4077</v>
      </c>
      <c r="AN111" s="100" t="s">
        <v>4186</v>
      </c>
      <c r="AO111" s="79" t="str">
        <f>REPLACE(INDEX(GroupVertices[Group],MATCH(Vertices[[#This Row],[Vertex]],GroupVertices[Vertex],0)),1,1,"")</f>
        <v>1</v>
      </c>
      <c r="AP111" s="48"/>
      <c r="AQ111" s="49"/>
      <c r="AR111" s="48"/>
      <c r="AS111" s="49"/>
      <c r="AT111" s="48"/>
      <c r="AU111" s="49"/>
      <c r="AV111" s="48"/>
      <c r="AW111" s="49"/>
      <c r="AX111" s="48"/>
      <c r="AY111" s="48"/>
      <c r="AZ111" s="48"/>
      <c r="BA111" s="48"/>
      <c r="BB111" s="48"/>
      <c r="BC111" s="48"/>
      <c r="BD111" s="48"/>
      <c r="BE111" s="48"/>
      <c r="BF111" s="48"/>
      <c r="BG111" s="48"/>
      <c r="BH111" s="48"/>
      <c r="BI111" s="2"/>
      <c r="BJ111" s="3"/>
      <c r="BK111" s="3"/>
      <c r="BL111" s="3"/>
      <c r="BM111" s="3"/>
    </row>
    <row r="112" spans="1:65" ht="15">
      <c r="A112" s="65" t="s">
        <v>365</v>
      </c>
      <c r="B112" s="66"/>
      <c r="C112" s="66" t="s">
        <v>65</v>
      </c>
      <c r="D112" s="67">
        <v>162.0010846187025</v>
      </c>
      <c r="E112" s="69"/>
      <c r="F112" s="98" t="s">
        <v>3562</v>
      </c>
      <c r="G112" s="66" t="s">
        <v>52</v>
      </c>
      <c r="H112" s="70" t="s">
        <v>998</v>
      </c>
      <c r="I112" s="71"/>
      <c r="J112" s="71"/>
      <c r="K112" s="70" t="s">
        <v>998</v>
      </c>
      <c r="L112" s="74">
        <v>1.0129403553549974</v>
      </c>
      <c r="M112" s="75">
        <v>5075.31884765625</v>
      </c>
      <c r="N112" s="75">
        <v>9192.4599609375</v>
      </c>
      <c r="O112" s="76"/>
      <c r="P112" s="77"/>
      <c r="Q112" s="77"/>
      <c r="R112" s="48">
        <v>0</v>
      </c>
      <c r="S112" s="81"/>
      <c r="T112" s="81"/>
      <c r="U112" s="49">
        <v>0</v>
      </c>
      <c r="V112" s="49">
        <v>0</v>
      </c>
      <c r="W112" s="49">
        <v>0</v>
      </c>
      <c r="X112" s="49">
        <v>0</v>
      </c>
      <c r="Y112" s="49">
        <v>0</v>
      </c>
      <c r="Z112" s="49"/>
      <c r="AA112" s="72">
        <v>112</v>
      </c>
      <c r="AB112" s="72"/>
      <c r="AC112" s="73"/>
      <c r="AD112" s="79" t="s">
        <v>998</v>
      </c>
      <c r="AE112" s="79" t="s">
        <v>1602</v>
      </c>
      <c r="AF112" s="79" t="s">
        <v>2157</v>
      </c>
      <c r="AG112" s="79" t="s">
        <v>2592</v>
      </c>
      <c r="AH112" s="79" t="s">
        <v>2941</v>
      </c>
      <c r="AI112" s="79">
        <v>24</v>
      </c>
      <c r="AJ112" s="79">
        <v>0</v>
      </c>
      <c r="AK112" s="79">
        <v>1</v>
      </c>
      <c r="AL112" s="79">
        <v>0</v>
      </c>
      <c r="AM112" s="79" t="s">
        <v>4077</v>
      </c>
      <c r="AN112" s="100" t="s">
        <v>4187</v>
      </c>
      <c r="AO112" s="79" t="str">
        <f>REPLACE(INDEX(GroupVertices[Group],MATCH(Vertices[[#This Row],[Vertex]],GroupVertices[Vertex],0)),1,1,"")</f>
        <v>1</v>
      </c>
      <c r="AP112" s="48"/>
      <c r="AQ112" s="49"/>
      <c r="AR112" s="48"/>
      <c r="AS112" s="49"/>
      <c r="AT112" s="48"/>
      <c r="AU112" s="49"/>
      <c r="AV112" s="48"/>
      <c r="AW112" s="49"/>
      <c r="AX112" s="48"/>
      <c r="AY112" s="48"/>
      <c r="AZ112" s="48"/>
      <c r="BA112" s="48"/>
      <c r="BB112" s="48"/>
      <c r="BC112" s="48"/>
      <c r="BD112" s="48"/>
      <c r="BE112" s="48"/>
      <c r="BF112" s="48"/>
      <c r="BG112" s="48"/>
      <c r="BH112" s="48"/>
      <c r="BI112" s="2"/>
      <c r="BJ112" s="3"/>
      <c r="BK112" s="3"/>
      <c r="BL112" s="3"/>
      <c r="BM112" s="3"/>
    </row>
    <row r="113" spans="1:65" ht="15">
      <c r="A113" s="65" t="s">
        <v>366</v>
      </c>
      <c r="B113" s="66"/>
      <c r="C113" s="66" t="s">
        <v>65</v>
      </c>
      <c r="D113" s="67">
        <v>162.06665885775715</v>
      </c>
      <c r="E113" s="69"/>
      <c r="F113" s="98" t="s">
        <v>3563</v>
      </c>
      <c r="G113" s="66" t="s">
        <v>52</v>
      </c>
      <c r="H113" s="70" t="s">
        <v>999</v>
      </c>
      <c r="I113" s="71"/>
      <c r="J113" s="71"/>
      <c r="K113" s="70" t="s">
        <v>999</v>
      </c>
      <c r="L113" s="74">
        <v>1.7952926728592182</v>
      </c>
      <c r="M113" s="75">
        <v>7474.22998046875</v>
      </c>
      <c r="N113" s="75">
        <v>6102.91064453125</v>
      </c>
      <c r="O113" s="76"/>
      <c r="P113" s="77"/>
      <c r="Q113" s="77"/>
      <c r="R113" s="48">
        <v>0</v>
      </c>
      <c r="S113" s="81"/>
      <c r="T113" s="81"/>
      <c r="U113" s="49">
        <v>0</v>
      </c>
      <c r="V113" s="49">
        <v>0</v>
      </c>
      <c r="W113" s="49">
        <v>0</v>
      </c>
      <c r="X113" s="49">
        <v>0</v>
      </c>
      <c r="Y113" s="49">
        <v>0</v>
      </c>
      <c r="Z113" s="49"/>
      <c r="AA113" s="72">
        <v>113</v>
      </c>
      <c r="AB113" s="72"/>
      <c r="AC113" s="73"/>
      <c r="AD113" s="79" t="s">
        <v>999</v>
      </c>
      <c r="AE113" s="79" t="s">
        <v>1603</v>
      </c>
      <c r="AF113" s="79" t="s">
        <v>2158</v>
      </c>
      <c r="AG113" s="79" t="s">
        <v>2610</v>
      </c>
      <c r="AH113" s="79" t="s">
        <v>2942</v>
      </c>
      <c r="AI113" s="79">
        <v>1475</v>
      </c>
      <c r="AJ113" s="79">
        <v>2</v>
      </c>
      <c r="AK113" s="79">
        <v>6</v>
      </c>
      <c r="AL113" s="79">
        <v>2</v>
      </c>
      <c r="AM113" s="79" t="s">
        <v>4077</v>
      </c>
      <c r="AN113" s="100" t="s">
        <v>4188</v>
      </c>
      <c r="AO113" s="79" t="str">
        <f>REPLACE(INDEX(GroupVertices[Group],MATCH(Vertices[[#This Row],[Vertex]],GroupVertices[Vertex],0)),1,1,"")</f>
        <v>1</v>
      </c>
      <c r="AP113" s="48"/>
      <c r="AQ113" s="49"/>
      <c r="AR113" s="48"/>
      <c r="AS113" s="49"/>
      <c r="AT113" s="48"/>
      <c r="AU113" s="49"/>
      <c r="AV113" s="48"/>
      <c r="AW113" s="49"/>
      <c r="AX113" s="48"/>
      <c r="AY113" s="48"/>
      <c r="AZ113" s="48"/>
      <c r="BA113" s="48"/>
      <c r="BB113" s="48"/>
      <c r="BC113" s="48"/>
      <c r="BD113" s="48"/>
      <c r="BE113" s="48"/>
      <c r="BF113" s="48"/>
      <c r="BG113" s="48"/>
      <c r="BH113" s="48"/>
      <c r="BI113" s="2"/>
      <c r="BJ113" s="3"/>
      <c r="BK113" s="3"/>
      <c r="BL113" s="3"/>
      <c r="BM113" s="3"/>
    </row>
    <row r="114" spans="1:65" ht="15">
      <c r="A114" s="65" t="s">
        <v>367</v>
      </c>
      <c r="B114" s="66"/>
      <c r="C114" s="66" t="s">
        <v>65</v>
      </c>
      <c r="D114" s="67">
        <v>162.00081346402686</v>
      </c>
      <c r="E114" s="69"/>
      <c r="F114" s="98" t="s">
        <v>3564</v>
      </c>
      <c r="G114" s="66" t="s">
        <v>52</v>
      </c>
      <c r="H114" s="70" t="s">
        <v>1000</v>
      </c>
      <c r="I114" s="71"/>
      <c r="J114" s="71"/>
      <c r="K114" s="70" t="s">
        <v>1000</v>
      </c>
      <c r="L114" s="74">
        <v>1.009705266516248</v>
      </c>
      <c r="M114" s="75">
        <v>1991.0050048828125</v>
      </c>
      <c r="N114" s="75">
        <v>9192.4599609375</v>
      </c>
      <c r="O114" s="76"/>
      <c r="P114" s="77"/>
      <c r="Q114" s="77"/>
      <c r="R114" s="48">
        <v>0</v>
      </c>
      <c r="S114" s="81"/>
      <c r="T114" s="81"/>
      <c r="U114" s="49">
        <v>0</v>
      </c>
      <c r="V114" s="49">
        <v>0</v>
      </c>
      <c r="W114" s="49">
        <v>0</v>
      </c>
      <c r="X114" s="49">
        <v>0</v>
      </c>
      <c r="Y114" s="49">
        <v>0</v>
      </c>
      <c r="Z114" s="49"/>
      <c r="AA114" s="72">
        <v>114</v>
      </c>
      <c r="AB114" s="72"/>
      <c r="AC114" s="73"/>
      <c r="AD114" s="79" t="s">
        <v>1000</v>
      </c>
      <c r="AE114" s="79" t="s">
        <v>1604</v>
      </c>
      <c r="AF114" s="79" t="s">
        <v>2159</v>
      </c>
      <c r="AG114" s="79" t="s">
        <v>2611</v>
      </c>
      <c r="AH114" s="79" t="s">
        <v>2943</v>
      </c>
      <c r="AI114" s="79">
        <v>18</v>
      </c>
      <c r="AJ114" s="79">
        <v>0</v>
      </c>
      <c r="AK114" s="79">
        <v>0</v>
      </c>
      <c r="AL114" s="79">
        <v>0</v>
      </c>
      <c r="AM114" s="79" t="s">
        <v>4077</v>
      </c>
      <c r="AN114" s="100" t="s">
        <v>4189</v>
      </c>
      <c r="AO114" s="79" t="str">
        <f>REPLACE(INDEX(GroupVertices[Group],MATCH(Vertices[[#This Row],[Vertex]],GroupVertices[Vertex],0)),1,1,"")</f>
        <v>1</v>
      </c>
      <c r="AP114" s="48"/>
      <c r="AQ114" s="49"/>
      <c r="AR114" s="48"/>
      <c r="AS114" s="49"/>
      <c r="AT114" s="48"/>
      <c r="AU114" s="49"/>
      <c r="AV114" s="48"/>
      <c r="AW114" s="49"/>
      <c r="AX114" s="48"/>
      <c r="AY114" s="48"/>
      <c r="AZ114" s="48"/>
      <c r="BA114" s="48"/>
      <c r="BB114" s="48"/>
      <c r="BC114" s="48"/>
      <c r="BD114" s="48"/>
      <c r="BE114" s="48"/>
      <c r="BF114" s="48"/>
      <c r="BG114" s="48"/>
      <c r="BH114" s="48"/>
      <c r="BI114" s="2"/>
      <c r="BJ114" s="3"/>
      <c r="BK114" s="3"/>
      <c r="BL114" s="3"/>
      <c r="BM114" s="3"/>
    </row>
    <row r="115" spans="1:65" ht="15">
      <c r="A115" s="65" t="s">
        <v>368</v>
      </c>
      <c r="B115" s="66"/>
      <c r="C115" s="66" t="s">
        <v>65</v>
      </c>
      <c r="D115" s="67">
        <v>162.00103942625654</v>
      </c>
      <c r="E115" s="69"/>
      <c r="F115" s="98" t="s">
        <v>3565</v>
      </c>
      <c r="G115" s="66" t="s">
        <v>52</v>
      </c>
      <c r="H115" s="70" t="s">
        <v>1001</v>
      </c>
      <c r="I115" s="71"/>
      <c r="J115" s="71"/>
      <c r="K115" s="70" t="s">
        <v>1001</v>
      </c>
      <c r="L115" s="74">
        <v>1.0124011738818726</v>
      </c>
      <c r="M115" s="75">
        <v>4732.6171875</v>
      </c>
      <c r="N115" s="75">
        <v>9192.4599609375</v>
      </c>
      <c r="O115" s="76"/>
      <c r="P115" s="77"/>
      <c r="Q115" s="77"/>
      <c r="R115" s="48">
        <v>0</v>
      </c>
      <c r="S115" s="81"/>
      <c r="T115" s="81"/>
      <c r="U115" s="49">
        <v>0</v>
      </c>
      <c r="V115" s="49">
        <v>0</v>
      </c>
      <c r="W115" s="49">
        <v>0</v>
      </c>
      <c r="X115" s="49">
        <v>0</v>
      </c>
      <c r="Y115" s="49">
        <v>0</v>
      </c>
      <c r="Z115" s="49"/>
      <c r="AA115" s="72">
        <v>115</v>
      </c>
      <c r="AB115" s="72"/>
      <c r="AC115" s="73"/>
      <c r="AD115" s="79" t="s">
        <v>1001</v>
      </c>
      <c r="AE115" s="79" t="s">
        <v>1605</v>
      </c>
      <c r="AF115" s="79" t="s">
        <v>2160</v>
      </c>
      <c r="AG115" s="79" t="s">
        <v>2612</v>
      </c>
      <c r="AH115" s="79" t="s">
        <v>2944</v>
      </c>
      <c r="AI115" s="79">
        <v>23</v>
      </c>
      <c r="AJ115" s="79">
        <v>0</v>
      </c>
      <c r="AK115" s="79">
        <v>0</v>
      </c>
      <c r="AL115" s="79">
        <v>0</v>
      </c>
      <c r="AM115" s="79" t="s">
        <v>4077</v>
      </c>
      <c r="AN115" s="100" t="s">
        <v>4190</v>
      </c>
      <c r="AO115" s="79" t="str">
        <f>REPLACE(INDEX(GroupVertices[Group],MATCH(Vertices[[#This Row],[Vertex]],GroupVertices[Vertex],0)),1,1,"")</f>
        <v>1</v>
      </c>
      <c r="AP115" s="48"/>
      <c r="AQ115" s="49"/>
      <c r="AR115" s="48"/>
      <c r="AS115" s="49"/>
      <c r="AT115" s="48"/>
      <c r="AU115" s="49"/>
      <c r="AV115" s="48"/>
      <c r="AW115" s="49"/>
      <c r="AX115" s="48"/>
      <c r="AY115" s="48"/>
      <c r="AZ115" s="48"/>
      <c r="BA115" s="48"/>
      <c r="BB115" s="48"/>
      <c r="BC115" s="48"/>
      <c r="BD115" s="48"/>
      <c r="BE115" s="48"/>
      <c r="BF115" s="48"/>
      <c r="BG115" s="48"/>
      <c r="BH115" s="48"/>
      <c r="BI115" s="2"/>
      <c r="BJ115" s="3"/>
      <c r="BK115" s="3"/>
      <c r="BL115" s="3"/>
      <c r="BM115" s="3"/>
    </row>
    <row r="116" spans="1:65" ht="15">
      <c r="A116" s="65" t="s">
        <v>369</v>
      </c>
      <c r="B116" s="66"/>
      <c r="C116" s="66" t="s">
        <v>65</v>
      </c>
      <c r="D116" s="67">
        <v>162.0003615395675</v>
      </c>
      <c r="E116" s="69"/>
      <c r="F116" s="98" t="s">
        <v>3566</v>
      </c>
      <c r="G116" s="66" t="s">
        <v>52</v>
      </c>
      <c r="H116" s="70" t="s">
        <v>1002</v>
      </c>
      <c r="I116" s="71"/>
      <c r="J116" s="71"/>
      <c r="K116" s="70" t="s">
        <v>1002</v>
      </c>
      <c r="L116" s="74">
        <v>1.0043134517849992</v>
      </c>
      <c r="M116" s="75">
        <v>3361.811279296875</v>
      </c>
      <c r="N116" s="75">
        <v>9633.8232421875</v>
      </c>
      <c r="O116" s="76"/>
      <c r="P116" s="77"/>
      <c r="Q116" s="77"/>
      <c r="R116" s="48">
        <v>0</v>
      </c>
      <c r="S116" s="81"/>
      <c r="T116" s="81"/>
      <c r="U116" s="49">
        <v>0</v>
      </c>
      <c r="V116" s="49">
        <v>0</v>
      </c>
      <c r="W116" s="49">
        <v>0</v>
      </c>
      <c r="X116" s="49">
        <v>0</v>
      </c>
      <c r="Y116" s="49">
        <v>0</v>
      </c>
      <c r="Z116" s="49"/>
      <c r="AA116" s="72">
        <v>116</v>
      </c>
      <c r="AB116" s="72"/>
      <c r="AC116" s="73"/>
      <c r="AD116" s="79" t="s">
        <v>1002</v>
      </c>
      <c r="AE116" s="79" t="s">
        <v>1578</v>
      </c>
      <c r="AF116" s="79" t="s">
        <v>2161</v>
      </c>
      <c r="AG116" s="79" t="s">
        <v>2592</v>
      </c>
      <c r="AH116" s="79" t="s">
        <v>2945</v>
      </c>
      <c r="AI116" s="79">
        <v>8</v>
      </c>
      <c r="AJ116" s="79">
        <v>0</v>
      </c>
      <c r="AK116" s="79">
        <v>1</v>
      </c>
      <c r="AL116" s="79">
        <v>0</v>
      </c>
      <c r="AM116" s="79" t="s">
        <v>4077</v>
      </c>
      <c r="AN116" s="100" t="s">
        <v>4191</v>
      </c>
      <c r="AO116" s="79" t="str">
        <f>REPLACE(INDEX(GroupVertices[Group],MATCH(Vertices[[#This Row],[Vertex]],GroupVertices[Vertex],0)),1,1,"")</f>
        <v>1</v>
      </c>
      <c r="AP116" s="48"/>
      <c r="AQ116" s="49"/>
      <c r="AR116" s="48"/>
      <c r="AS116" s="49"/>
      <c r="AT116" s="48"/>
      <c r="AU116" s="49"/>
      <c r="AV116" s="48"/>
      <c r="AW116" s="49"/>
      <c r="AX116" s="48"/>
      <c r="AY116" s="48"/>
      <c r="AZ116" s="48"/>
      <c r="BA116" s="48"/>
      <c r="BB116" s="48"/>
      <c r="BC116" s="48"/>
      <c r="BD116" s="48"/>
      <c r="BE116" s="48"/>
      <c r="BF116" s="48"/>
      <c r="BG116" s="48"/>
      <c r="BH116" s="48"/>
      <c r="BI116" s="2"/>
      <c r="BJ116" s="3"/>
      <c r="BK116" s="3"/>
      <c r="BL116" s="3"/>
      <c r="BM116" s="3"/>
    </row>
    <row r="117" spans="1:65" ht="15">
      <c r="A117" s="65" t="s">
        <v>370</v>
      </c>
      <c r="B117" s="66"/>
      <c r="C117" s="66" t="s">
        <v>65</v>
      </c>
      <c r="D117" s="67">
        <v>162.01721832190202</v>
      </c>
      <c r="E117" s="69"/>
      <c r="F117" s="98" t="s">
        <v>3567</v>
      </c>
      <c r="G117" s="66" t="s">
        <v>52</v>
      </c>
      <c r="H117" s="70" t="s">
        <v>1003</v>
      </c>
      <c r="I117" s="71"/>
      <c r="J117" s="71"/>
      <c r="K117" s="70" t="s">
        <v>1003</v>
      </c>
      <c r="L117" s="74">
        <v>1.2054281412605845</v>
      </c>
      <c r="M117" s="75">
        <v>7131.5283203125</v>
      </c>
      <c r="N117" s="75">
        <v>6985.638671875</v>
      </c>
      <c r="O117" s="76"/>
      <c r="P117" s="77"/>
      <c r="Q117" s="77"/>
      <c r="R117" s="48">
        <v>0</v>
      </c>
      <c r="S117" s="81"/>
      <c r="T117" s="81"/>
      <c r="U117" s="49">
        <v>0</v>
      </c>
      <c r="V117" s="49">
        <v>0</v>
      </c>
      <c r="W117" s="49">
        <v>0</v>
      </c>
      <c r="X117" s="49">
        <v>0</v>
      </c>
      <c r="Y117" s="49">
        <v>0</v>
      </c>
      <c r="Z117" s="49"/>
      <c r="AA117" s="72">
        <v>117</v>
      </c>
      <c r="AB117" s="72"/>
      <c r="AC117" s="73"/>
      <c r="AD117" s="79" t="s">
        <v>1003</v>
      </c>
      <c r="AE117" s="79" t="s">
        <v>1606</v>
      </c>
      <c r="AF117" s="79" t="s">
        <v>2162</v>
      </c>
      <c r="AG117" s="79" t="s">
        <v>2613</v>
      </c>
      <c r="AH117" s="79" t="s">
        <v>2946</v>
      </c>
      <c r="AI117" s="79">
        <v>381</v>
      </c>
      <c r="AJ117" s="79">
        <v>0</v>
      </c>
      <c r="AK117" s="79">
        <v>2</v>
      </c>
      <c r="AL117" s="79">
        <v>0</v>
      </c>
      <c r="AM117" s="79" t="s">
        <v>4077</v>
      </c>
      <c r="AN117" s="100" t="s">
        <v>4192</v>
      </c>
      <c r="AO117" s="79" t="str">
        <f>REPLACE(INDEX(GroupVertices[Group],MATCH(Vertices[[#This Row],[Vertex]],GroupVertices[Vertex],0)),1,1,"")</f>
        <v>1</v>
      </c>
      <c r="AP117" s="48"/>
      <c r="AQ117" s="49"/>
      <c r="AR117" s="48"/>
      <c r="AS117" s="49"/>
      <c r="AT117" s="48"/>
      <c r="AU117" s="49"/>
      <c r="AV117" s="48"/>
      <c r="AW117" s="49"/>
      <c r="AX117" s="48"/>
      <c r="AY117" s="48"/>
      <c r="AZ117" s="48"/>
      <c r="BA117" s="48"/>
      <c r="BB117" s="48"/>
      <c r="BC117" s="48"/>
      <c r="BD117" s="48"/>
      <c r="BE117" s="48"/>
      <c r="BF117" s="48"/>
      <c r="BG117" s="48"/>
      <c r="BH117" s="48"/>
      <c r="BI117" s="2"/>
      <c r="BJ117" s="3"/>
      <c r="BK117" s="3"/>
      <c r="BL117" s="3"/>
      <c r="BM117" s="3"/>
    </row>
    <row r="118" spans="1:65" ht="15">
      <c r="A118" s="65" t="s">
        <v>371</v>
      </c>
      <c r="B118" s="66"/>
      <c r="C118" s="66" t="s">
        <v>65</v>
      </c>
      <c r="D118" s="67">
        <v>163.28938567503008</v>
      </c>
      <c r="E118" s="69"/>
      <c r="F118" s="98" t="s">
        <v>3568</v>
      </c>
      <c r="G118" s="66" t="s">
        <v>52</v>
      </c>
      <c r="H118" s="70" t="s">
        <v>1004</v>
      </c>
      <c r="I118" s="71"/>
      <c r="J118" s="71"/>
      <c r="K118" s="70" t="s">
        <v>1004</v>
      </c>
      <c r="L118" s="74">
        <v>16.383386609726344</v>
      </c>
      <c r="M118" s="75">
        <v>7816.931640625</v>
      </c>
      <c r="N118" s="75">
        <v>3013.361083984375</v>
      </c>
      <c r="O118" s="76"/>
      <c r="P118" s="77"/>
      <c r="Q118" s="77"/>
      <c r="R118" s="48">
        <v>0</v>
      </c>
      <c r="S118" s="81"/>
      <c r="T118" s="81"/>
      <c r="U118" s="49">
        <v>0</v>
      </c>
      <c r="V118" s="49">
        <v>0</v>
      </c>
      <c r="W118" s="49">
        <v>0</v>
      </c>
      <c r="X118" s="49">
        <v>0</v>
      </c>
      <c r="Y118" s="49">
        <v>0</v>
      </c>
      <c r="Z118" s="49"/>
      <c r="AA118" s="72">
        <v>118</v>
      </c>
      <c r="AB118" s="72"/>
      <c r="AC118" s="73"/>
      <c r="AD118" s="79" t="s">
        <v>1004</v>
      </c>
      <c r="AE118" s="79" t="s">
        <v>1607</v>
      </c>
      <c r="AF118" s="79" t="s">
        <v>2163</v>
      </c>
      <c r="AG118" s="79" t="s">
        <v>2538</v>
      </c>
      <c r="AH118" s="79" t="s">
        <v>2947</v>
      </c>
      <c r="AI118" s="79">
        <v>28531</v>
      </c>
      <c r="AJ118" s="79">
        <v>239</v>
      </c>
      <c r="AK118" s="79">
        <v>938</v>
      </c>
      <c r="AL118" s="79">
        <v>12</v>
      </c>
      <c r="AM118" s="79" t="s">
        <v>4077</v>
      </c>
      <c r="AN118" s="100" t="s">
        <v>4193</v>
      </c>
      <c r="AO118" s="79" t="str">
        <f>REPLACE(INDEX(GroupVertices[Group],MATCH(Vertices[[#This Row],[Vertex]],GroupVertices[Vertex],0)),1,1,"")</f>
        <v>1</v>
      </c>
      <c r="AP118" s="48"/>
      <c r="AQ118" s="49"/>
      <c r="AR118" s="48"/>
      <c r="AS118" s="49"/>
      <c r="AT118" s="48"/>
      <c r="AU118" s="49"/>
      <c r="AV118" s="48"/>
      <c r="AW118" s="49"/>
      <c r="AX118" s="48"/>
      <c r="AY118" s="48"/>
      <c r="AZ118" s="48"/>
      <c r="BA118" s="48"/>
      <c r="BB118" s="48"/>
      <c r="BC118" s="48"/>
      <c r="BD118" s="48"/>
      <c r="BE118" s="48"/>
      <c r="BF118" s="48"/>
      <c r="BG118" s="48"/>
      <c r="BH118" s="48"/>
      <c r="BI118" s="2"/>
      <c r="BJ118" s="3"/>
      <c r="BK118" s="3"/>
      <c r="BL118" s="3"/>
      <c r="BM118" s="3"/>
    </row>
    <row r="119" spans="1:65" ht="15">
      <c r="A119" s="65" t="s">
        <v>372</v>
      </c>
      <c r="B119" s="66"/>
      <c r="C119" s="66" t="s">
        <v>65</v>
      </c>
      <c r="D119" s="67">
        <v>162.00587501797182</v>
      </c>
      <c r="E119" s="69"/>
      <c r="F119" s="98" t="s">
        <v>3569</v>
      </c>
      <c r="G119" s="66" t="s">
        <v>52</v>
      </c>
      <c r="H119" s="70" t="s">
        <v>1005</v>
      </c>
      <c r="I119" s="71"/>
      <c r="J119" s="71"/>
      <c r="K119" s="70" t="s">
        <v>1005</v>
      </c>
      <c r="L119" s="74">
        <v>1.0700935915062362</v>
      </c>
      <c r="M119" s="75">
        <v>620.1987915039062</v>
      </c>
      <c r="N119" s="75">
        <v>7868.3671875</v>
      </c>
      <c r="O119" s="76"/>
      <c r="P119" s="77"/>
      <c r="Q119" s="77"/>
      <c r="R119" s="48">
        <v>0</v>
      </c>
      <c r="S119" s="81"/>
      <c r="T119" s="81"/>
      <c r="U119" s="49">
        <v>0</v>
      </c>
      <c r="V119" s="49">
        <v>0</v>
      </c>
      <c r="W119" s="49">
        <v>0</v>
      </c>
      <c r="X119" s="49">
        <v>0</v>
      </c>
      <c r="Y119" s="49">
        <v>0</v>
      </c>
      <c r="Z119" s="49"/>
      <c r="AA119" s="72">
        <v>119</v>
      </c>
      <c r="AB119" s="72"/>
      <c r="AC119" s="73"/>
      <c r="AD119" s="79" t="s">
        <v>1005</v>
      </c>
      <c r="AE119" s="79" t="s">
        <v>1608</v>
      </c>
      <c r="AF119" s="79" t="s">
        <v>2164</v>
      </c>
      <c r="AG119" s="79" t="s">
        <v>2614</v>
      </c>
      <c r="AH119" s="79" t="s">
        <v>2948</v>
      </c>
      <c r="AI119" s="79">
        <v>130</v>
      </c>
      <c r="AJ119" s="79">
        <v>0</v>
      </c>
      <c r="AK119" s="79">
        <v>3</v>
      </c>
      <c r="AL119" s="79">
        <v>0</v>
      </c>
      <c r="AM119" s="79" t="s">
        <v>4077</v>
      </c>
      <c r="AN119" s="100" t="s">
        <v>4194</v>
      </c>
      <c r="AO119" s="79" t="str">
        <f>REPLACE(INDEX(GroupVertices[Group],MATCH(Vertices[[#This Row],[Vertex]],GroupVertices[Vertex],0)),1,1,"")</f>
        <v>1</v>
      </c>
      <c r="AP119" s="48"/>
      <c r="AQ119" s="49"/>
      <c r="AR119" s="48"/>
      <c r="AS119" s="49"/>
      <c r="AT119" s="48"/>
      <c r="AU119" s="49"/>
      <c r="AV119" s="48"/>
      <c r="AW119" s="49"/>
      <c r="AX119" s="48"/>
      <c r="AY119" s="48"/>
      <c r="AZ119" s="48"/>
      <c r="BA119" s="48"/>
      <c r="BB119" s="48"/>
      <c r="BC119" s="48"/>
      <c r="BD119" s="48"/>
      <c r="BE119" s="48"/>
      <c r="BF119" s="48"/>
      <c r="BG119" s="48"/>
      <c r="BH119" s="48"/>
      <c r="BI119" s="2"/>
      <c r="BJ119" s="3"/>
      <c r="BK119" s="3"/>
      <c r="BL119" s="3"/>
      <c r="BM119" s="3"/>
    </row>
    <row r="120" spans="1:65" ht="15">
      <c r="A120" s="65" t="s">
        <v>373</v>
      </c>
      <c r="B120" s="66"/>
      <c r="C120" s="66" t="s">
        <v>65</v>
      </c>
      <c r="D120" s="67">
        <v>162.00840579494428</v>
      </c>
      <c r="E120" s="69"/>
      <c r="F120" s="98" t="s">
        <v>3570</v>
      </c>
      <c r="G120" s="66" t="s">
        <v>52</v>
      </c>
      <c r="H120" s="70" t="s">
        <v>1006</v>
      </c>
      <c r="I120" s="71"/>
      <c r="J120" s="71"/>
      <c r="K120" s="70" t="s">
        <v>1006</v>
      </c>
      <c r="L120" s="74">
        <v>1.1002877540012301</v>
      </c>
      <c r="M120" s="75">
        <v>2333.70654296875</v>
      </c>
      <c r="N120" s="75">
        <v>7427.0029296875</v>
      </c>
      <c r="O120" s="76"/>
      <c r="P120" s="77"/>
      <c r="Q120" s="77"/>
      <c r="R120" s="48">
        <v>0</v>
      </c>
      <c r="S120" s="81"/>
      <c r="T120" s="81"/>
      <c r="U120" s="49">
        <v>0</v>
      </c>
      <c r="V120" s="49">
        <v>0</v>
      </c>
      <c r="W120" s="49">
        <v>0</v>
      </c>
      <c r="X120" s="49">
        <v>0</v>
      </c>
      <c r="Y120" s="49">
        <v>0</v>
      </c>
      <c r="Z120" s="49"/>
      <c r="AA120" s="72">
        <v>120</v>
      </c>
      <c r="AB120" s="72"/>
      <c r="AC120" s="73"/>
      <c r="AD120" s="79" t="s">
        <v>1006</v>
      </c>
      <c r="AE120" s="79" t="s">
        <v>1609</v>
      </c>
      <c r="AF120" s="79" t="s">
        <v>2165</v>
      </c>
      <c r="AG120" s="79" t="s">
        <v>2544</v>
      </c>
      <c r="AH120" s="79" t="s">
        <v>2949</v>
      </c>
      <c r="AI120" s="79">
        <v>186</v>
      </c>
      <c r="AJ120" s="79">
        <v>0</v>
      </c>
      <c r="AK120" s="79">
        <v>1</v>
      </c>
      <c r="AL120" s="79">
        <v>0</v>
      </c>
      <c r="AM120" s="79" t="s">
        <v>4077</v>
      </c>
      <c r="AN120" s="100" t="s">
        <v>4195</v>
      </c>
      <c r="AO120" s="79" t="str">
        <f>REPLACE(INDEX(GroupVertices[Group],MATCH(Vertices[[#This Row],[Vertex]],GroupVertices[Vertex],0)),1,1,"")</f>
        <v>1</v>
      </c>
      <c r="AP120" s="48"/>
      <c r="AQ120" s="49"/>
      <c r="AR120" s="48"/>
      <c r="AS120" s="49"/>
      <c r="AT120" s="48"/>
      <c r="AU120" s="49"/>
      <c r="AV120" s="48"/>
      <c r="AW120" s="49"/>
      <c r="AX120" s="48"/>
      <c r="AY120" s="48"/>
      <c r="AZ120" s="48"/>
      <c r="BA120" s="48"/>
      <c r="BB120" s="48"/>
      <c r="BC120" s="48"/>
      <c r="BD120" s="48"/>
      <c r="BE120" s="48"/>
      <c r="BF120" s="48"/>
      <c r="BG120" s="48"/>
      <c r="BH120" s="48"/>
      <c r="BI120" s="2"/>
      <c r="BJ120" s="3"/>
      <c r="BK120" s="3"/>
      <c r="BL120" s="3"/>
      <c r="BM120" s="3"/>
    </row>
    <row r="121" spans="1:65" ht="15">
      <c r="A121" s="65" t="s">
        <v>374</v>
      </c>
      <c r="B121" s="66"/>
      <c r="C121" s="66" t="s">
        <v>65</v>
      </c>
      <c r="D121" s="67">
        <v>352.93153117939016</v>
      </c>
      <c r="E121" s="69"/>
      <c r="F121" s="98" t="s">
        <v>3571</v>
      </c>
      <c r="G121" s="66" t="s">
        <v>52</v>
      </c>
      <c r="H121" s="70" t="s">
        <v>1007</v>
      </c>
      <c r="I121" s="71"/>
      <c r="J121" s="71"/>
      <c r="K121" s="70" t="s">
        <v>1007</v>
      </c>
      <c r="L121" s="74">
        <v>2278.963542639073</v>
      </c>
      <c r="M121" s="75">
        <v>6446.12548828125</v>
      </c>
      <c r="N121" s="75">
        <v>365.1759948730469</v>
      </c>
      <c r="O121" s="76"/>
      <c r="P121" s="77"/>
      <c r="Q121" s="77"/>
      <c r="R121" s="48">
        <v>0</v>
      </c>
      <c r="S121" s="81"/>
      <c r="T121" s="81"/>
      <c r="U121" s="49">
        <v>0</v>
      </c>
      <c r="V121" s="49">
        <v>0</v>
      </c>
      <c r="W121" s="49">
        <v>0</v>
      </c>
      <c r="X121" s="49">
        <v>0</v>
      </c>
      <c r="Y121" s="49">
        <v>0</v>
      </c>
      <c r="Z121" s="49"/>
      <c r="AA121" s="72">
        <v>121</v>
      </c>
      <c r="AB121" s="72"/>
      <c r="AC121" s="73"/>
      <c r="AD121" s="79" t="s">
        <v>1007</v>
      </c>
      <c r="AE121" s="79" t="s">
        <v>1610</v>
      </c>
      <c r="AF121" s="79" t="s">
        <v>2166</v>
      </c>
      <c r="AG121" s="79" t="s">
        <v>2615</v>
      </c>
      <c r="AH121" s="79" t="s">
        <v>2950</v>
      </c>
      <c r="AI121" s="79">
        <v>4224855</v>
      </c>
      <c r="AJ121" s="79">
        <v>2163</v>
      </c>
      <c r="AK121" s="79">
        <v>20056</v>
      </c>
      <c r="AL121" s="79">
        <v>3352</v>
      </c>
      <c r="AM121" s="79" t="s">
        <v>4077</v>
      </c>
      <c r="AN121" s="100" t="s">
        <v>4196</v>
      </c>
      <c r="AO121" s="79" t="str">
        <f>REPLACE(INDEX(GroupVertices[Group],MATCH(Vertices[[#This Row],[Vertex]],GroupVertices[Vertex],0)),1,1,"")</f>
        <v>1</v>
      </c>
      <c r="AP121" s="48"/>
      <c r="AQ121" s="49"/>
      <c r="AR121" s="48"/>
      <c r="AS121" s="49"/>
      <c r="AT121" s="48"/>
      <c r="AU121" s="49"/>
      <c r="AV121" s="48"/>
      <c r="AW121" s="49"/>
      <c r="AX121" s="48"/>
      <c r="AY121" s="48"/>
      <c r="AZ121" s="48"/>
      <c r="BA121" s="48"/>
      <c r="BB121" s="48"/>
      <c r="BC121" s="48"/>
      <c r="BD121" s="48"/>
      <c r="BE121" s="48"/>
      <c r="BF121" s="48"/>
      <c r="BG121" s="48"/>
      <c r="BH121" s="48"/>
      <c r="BI121" s="2"/>
      <c r="BJ121" s="3"/>
      <c r="BK121" s="3"/>
      <c r="BL121" s="3"/>
      <c r="BM121" s="3"/>
    </row>
    <row r="122" spans="1:65" ht="15">
      <c r="A122" s="65" t="s">
        <v>375</v>
      </c>
      <c r="B122" s="66"/>
      <c r="C122" s="66" t="s">
        <v>65</v>
      </c>
      <c r="D122" s="67">
        <v>162.21190737899883</v>
      </c>
      <c r="E122" s="69"/>
      <c r="F122" s="98" t="s">
        <v>3572</v>
      </c>
      <c r="G122" s="66" t="s">
        <v>52</v>
      </c>
      <c r="H122" s="70" t="s">
        <v>1008</v>
      </c>
      <c r="I122" s="71"/>
      <c r="J122" s="71"/>
      <c r="K122" s="70" t="s">
        <v>1008</v>
      </c>
      <c r="L122" s="74">
        <v>3.5282219274826265</v>
      </c>
      <c r="M122" s="75">
        <v>8845.0361328125</v>
      </c>
      <c r="N122" s="75">
        <v>5220.18212890625</v>
      </c>
      <c r="O122" s="76"/>
      <c r="P122" s="77"/>
      <c r="Q122" s="77"/>
      <c r="R122" s="48">
        <v>0</v>
      </c>
      <c r="S122" s="81"/>
      <c r="T122" s="81"/>
      <c r="U122" s="49">
        <v>0</v>
      </c>
      <c r="V122" s="49">
        <v>0</v>
      </c>
      <c r="W122" s="49">
        <v>0</v>
      </c>
      <c r="X122" s="49">
        <v>0</v>
      </c>
      <c r="Y122" s="49">
        <v>0</v>
      </c>
      <c r="Z122" s="49"/>
      <c r="AA122" s="72">
        <v>122</v>
      </c>
      <c r="AB122" s="72"/>
      <c r="AC122" s="73"/>
      <c r="AD122" s="79" t="s">
        <v>1008</v>
      </c>
      <c r="AE122" s="79" t="s">
        <v>1611</v>
      </c>
      <c r="AF122" s="79" t="s">
        <v>2167</v>
      </c>
      <c r="AG122" s="79" t="s">
        <v>2616</v>
      </c>
      <c r="AH122" s="79" t="s">
        <v>2951</v>
      </c>
      <c r="AI122" s="79">
        <v>4689</v>
      </c>
      <c r="AJ122" s="79">
        <v>20</v>
      </c>
      <c r="AK122" s="79">
        <v>275</v>
      </c>
      <c r="AL122" s="79">
        <v>4</v>
      </c>
      <c r="AM122" s="79" t="s">
        <v>4077</v>
      </c>
      <c r="AN122" s="100" t="s">
        <v>4197</v>
      </c>
      <c r="AO122" s="79" t="str">
        <f>REPLACE(INDEX(GroupVertices[Group],MATCH(Vertices[[#This Row],[Vertex]],GroupVertices[Vertex],0)),1,1,"")</f>
        <v>1</v>
      </c>
      <c r="AP122" s="48"/>
      <c r="AQ122" s="49"/>
      <c r="AR122" s="48"/>
      <c r="AS122" s="49"/>
      <c r="AT122" s="48"/>
      <c r="AU122" s="49"/>
      <c r="AV122" s="48"/>
      <c r="AW122" s="49"/>
      <c r="AX122" s="48"/>
      <c r="AY122" s="48"/>
      <c r="AZ122" s="48"/>
      <c r="BA122" s="48"/>
      <c r="BB122" s="48"/>
      <c r="BC122" s="48"/>
      <c r="BD122" s="48"/>
      <c r="BE122" s="48"/>
      <c r="BF122" s="48"/>
      <c r="BG122" s="48"/>
      <c r="BH122" s="48"/>
      <c r="BI122" s="2"/>
      <c r="BJ122" s="3"/>
      <c r="BK122" s="3"/>
      <c r="BL122" s="3"/>
      <c r="BM122" s="3"/>
    </row>
    <row r="123" spans="1:65" ht="15">
      <c r="A123" s="65" t="s">
        <v>376</v>
      </c>
      <c r="B123" s="66"/>
      <c r="C123" s="66" t="s">
        <v>65</v>
      </c>
      <c r="D123" s="67">
        <v>162.0404924315596</v>
      </c>
      <c r="E123" s="69"/>
      <c r="F123" s="98" t="s">
        <v>3573</v>
      </c>
      <c r="G123" s="66" t="s">
        <v>52</v>
      </c>
      <c r="H123" s="70" t="s">
        <v>1009</v>
      </c>
      <c r="I123" s="71"/>
      <c r="J123" s="71"/>
      <c r="K123" s="70" t="s">
        <v>1009</v>
      </c>
      <c r="L123" s="74">
        <v>1.4831065999199047</v>
      </c>
      <c r="M123" s="75">
        <v>2676.408203125</v>
      </c>
      <c r="N123" s="75">
        <v>6102.91064453125</v>
      </c>
      <c r="O123" s="76"/>
      <c r="P123" s="77"/>
      <c r="Q123" s="77"/>
      <c r="R123" s="48">
        <v>0</v>
      </c>
      <c r="S123" s="81"/>
      <c r="T123" s="81"/>
      <c r="U123" s="49">
        <v>0</v>
      </c>
      <c r="V123" s="49">
        <v>0</v>
      </c>
      <c r="W123" s="49">
        <v>0</v>
      </c>
      <c r="X123" s="49">
        <v>0</v>
      </c>
      <c r="Y123" s="49">
        <v>0</v>
      </c>
      <c r="Z123" s="49"/>
      <c r="AA123" s="72">
        <v>123</v>
      </c>
      <c r="AB123" s="72"/>
      <c r="AC123" s="73"/>
      <c r="AD123" s="79" t="s">
        <v>1009</v>
      </c>
      <c r="AE123" s="79" t="s">
        <v>1612</v>
      </c>
      <c r="AF123" s="79" t="s">
        <v>2168</v>
      </c>
      <c r="AG123" s="79" t="s">
        <v>2555</v>
      </c>
      <c r="AH123" s="79" t="s">
        <v>2952</v>
      </c>
      <c r="AI123" s="79">
        <v>896</v>
      </c>
      <c r="AJ123" s="79">
        <v>0</v>
      </c>
      <c r="AK123" s="79">
        <v>4</v>
      </c>
      <c r="AL123" s="79">
        <v>0</v>
      </c>
      <c r="AM123" s="79" t="s">
        <v>4077</v>
      </c>
      <c r="AN123" s="100" t="s">
        <v>4198</v>
      </c>
      <c r="AO123" s="79" t="str">
        <f>REPLACE(INDEX(GroupVertices[Group],MATCH(Vertices[[#This Row],[Vertex]],GroupVertices[Vertex],0)),1,1,"")</f>
        <v>1</v>
      </c>
      <c r="AP123" s="48"/>
      <c r="AQ123" s="49"/>
      <c r="AR123" s="48"/>
      <c r="AS123" s="49"/>
      <c r="AT123" s="48"/>
      <c r="AU123" s="49"/>
      <c r="AV123" s="48"/>
      <c r="AW123" s="49"/>
      <c r="AX123" s="48"/>
      <c r="AY123" s="48"/>
      <c r="AZ123" s="48"/>
      <c r="BA123" s="48"/>
      <c r="BB123" s="48"/>
      <c r="BC123" s="48"/>
      <c r="BD123" s="48"/>
      <c r="BE123" s="48"/>
      <c r="BF123" s="48"/>
      <c r="BG123" s="48"/>
      <c r="BH123" s="48"/>
      <c r="BI123" s="2"/>
      <c r="BJ123" s="3"/>
      <c r="BK123" s="3"/>
      <c r="BL123" s="3"/>
      <c r="BM123" s="3"/>
    </row>
    <row r="124" spans="1:65" ht="15">
      <c r="A124" s="65" t="s">
        <v>377</v>
      </c>
      <c r="B124" s="66"/>
      <c r="C124" s="66" t="s">
        <v>65</v>
      </c>
      <c r="D124" s="67">
        <v>162.0262116186435</v>
      </c>
      <c r="E124" s="69"/>
      <c r="F124" s="98" t="s">
        <v>3574</v>
      </c>
      <c r="G124" s="66" t="s">
        <v>52</v>
      </c>
      <c r="H124" s="70" t="s">
        <v>1010</v>
      </c>
      <c r="I124" s="71"/>
      <c r="J124" s="71"/>
      <c r="K124" s="70" t="s">
        <v>1010</v>
      </c>
      <c r="L124" s="74">
        <v>1.3127252544124384</v>
      </c>
      <c r="M124" s="75">
        <v>5075.31884765625</v>
      </c>
      <c r="N124" s="75">
        <v>6544.2744140625</v>
      </c>
      <c r="O124" s="76"/>
      <c r="P124" s="77"/>
      <c r="Q124" s="77"/>
      <c r="R124" s="48">
        <v>0</v>
      </c>
      <c r="S124" s="81"/>
      <c r="T124" s="81"/>
      <c r="U124" s="49">
        <v>0</v>
      </c>
      <c r="V124" s="49">
        <v>0</v>
      </c>
      <c r="W124" s="49">
        <v>0</v>
      </c>
      <c r="X124" s="49">
        <v>0</v>
      </c>
      <c r="Y124" s="49">
        <v>0</v>
      </c>
      <c r="Z124" s="49"/>
      <c r="AA124" s="72">
        <v>124</v>
      </c>
      <c r="AB124" s="72"/>
      <c r="AC124" s="73"/>
      <c r="AD124" s="79" t="s">
        <v>1010</v>
      </c>
      <c r="AE124" s="79" t="s">
        <v>1613</v>
      </c>
      <c r="AF124" s="79" t="s">
        <v>2169</v>
      </c>
      <c r="AG124" s="79" t="s">
        <v>2568</v>
      </c>
      <c r="AH124" s="79" t="s">
        <v>2953</v>
      </c>
      <c r="AI124" s="79">
        <v>580</v>
      </c>
      <c r="AJ124" s="79">
        <v>0</v>
      </c>
      <c r="AK124" s="79">
        <v>45</v>
      </c>
      <c r="AL124" s="79">
        <v>0</v>
      </c>
      <c r="AM124" s="79" t="s">
        <v>4077</v>
      </c>
      <c r="AN124" s="100" t="s">
        <v>4199</v>
      </c>
      <c r="AO124" s="79" t="str">
        <f>REPLACE(INDEX(GroupVertices[Group],MATCH(Vertices[[#This Row],[Vertex]],GroupVertices[Vertex],0)),1,1,"")</f>
        <v>1</v>
      </c>
      <c r="AP124" s="48"/>
      <c r="AQ124" s="49"/>
      <c r="AR124" s="48"/>
      <c r="AS124" s="49"/>
      <c r="AT124" s="48"/>
      <c r="AU124" s="49"/>
      <c r="AV124" s="48"/>
      <c r="AW124" s="49"/>
      <c r="AX124" s="48"/>
      <c r="AY124" s="48"/>
      <c r="AZ124" s="48"/>
      <c r="BA124" s="48"/>
      <c r="BB124" s="48"/>
      <c r="BC124" s="48"/>
      <c r="BD124" s="48"/>
      <c r="BE124" s="48"/>
      <c r="BF124" s="48"/>
      <c r="BG124" s="48"/>
      <c r="BH124" s="48"/>
      <c r="BI124" s="2"/>
      <c r="BJ124" s="3"/>
      <c r="BK124" s="3"/>
      <c r="BL124" s="3"/>
      <c r="BM124" s="3"/>
    </row>
    <row r="125" spans="1:65" ht="15">
      <c r="A125" s="65" t="s">
        <v>378</v>
      </c>
      <c r="B125" s="66"/>
      <c r="C125" s="66" t="s">
        <v>65</v>
      </c>
      <c r="D125" s="67">
        <v>162.00664328955276</v>
      </c>
      <c r="E125" s="69"/>
      <c r="F125" s="98" t="s">
        <v>3575</v>
      </c>
      <c r="G125" s="66" t="s">
        <v>52</v>
      </c>
      <c r="H125" s="70" t="s">
        <v>1011</v>
      </c>
      <c r="I125" s="71"/>
      <c r="J125" s="71"/>
      <c r="K125" s="70" t="s">
        <v>1011</v>
      </c>
      <c r="L125" s="74">
        <v>1.0792596765493594</v>
      </c>
      <c r="M125" s="75">
        <v>5760.7216796875</v>
      </c>
      <c r="N125" s="75">
        <v>7868.3671875</v>
      </c>
      <c r="O125" s="76"/>
      <c r="P125" s="77"/>
      <c r="Q125" s="77"/>
      <c r="R125" s="48">
        <v>0</v>
      </c>
      <c r="S125" s="81"/>
      <c r="T125" s="81"/>
      <c r="U125" s="49">
        <v>0</v>
      </c>
      <c r="V125" s="49">
        <v>0</v>
      </c>
      <c r="W125" s="49">
        <v>0</v>
      </c>
      <c r="X125" s="49">
        <v>0</v>
      </c>
      <c r="Y125" s="49">
        <v>0</v>
      </c>
      <c r="Z125" s="49"/>
      <c r="AA125" s="72">
        <v>125</v>
      </c>
      <c r="AB125" s="72"/>
      <c r="AC125" s="73"/>
      <c r="AD125" s="79" t="s">
        <v>1011</v>
      </c>
      <c r="AE125" s="79" t="s">
        <v>1614</v>
      </c>
      <c r="AF125" s="79" t="s">
        <v>2086</v>
      </c>
      <c r="AG125" s="79" t="s">
        <v>2534</v>
      </c>
      <c r="AH125" s="79" t="s">
        <v>2954</v>
      </c>
      <c r="AI125" s="79">
        <v>147</v>
      </c>
      <c r="AJ125" s="79">
        <v>0</v>
      </c>
      <c r="AK125" s="79">
        <v>0</v>
      </c>
      <c r="AL125" s="79">
        <v>0</v>
      </c>
      <c r="AM125" s="79" t="s">
        <v>4077</v>
      </c>
      <c r="AN125" s="100" t="s">
        <v>4200</v>
      </c>
      <c r="AO125" s="79" t="str">
        <f>REPLACE(INDEX(GroupVertices[Group],MATCH(Vertices[[#This Row],[Vertex]],GroupVertices[Vertex],0)),1,1,"")</f>
        <v>1</v>
      </c>
      <c r="AP125" s="48"/>
      <c r="AQ125" s="49"/>
      <c r="AR125" s="48"/>
      <c r="AS125" s="49"/>
      <c r="AT125" s="48"/>
      <c r="AU125" s="49"/>
      <c r="AV125" s="48"/>
      <c r="AW125" s="49"/>
      <c r="AX125" s="48"/>
      <c r="AY125" s="48"/>
      <c r="AZ125" s="48"/>
      <c r="BA125" s="48"/>
      <c r="BB125" s="48"/>
      <c r="BC125" s="48"/>
      <c r="BD125" s="48"/>
      <c r="BE125" s="48"/>
      <c r="BF125" s="48"/>
      <c r="BG125" s="48"/>
      <c r="BH125" s="48"/>
      <c r="BI125" s="2"/>
      <c r="BJ125" s="3"/>
      <c r="BK125" s="3"/>
      <c r="BL125" s="3"/>
      <c r="BM125" s="3"/>
    </row>
    <row r="126" spans="1:65" ht="15">
      <c r="A126" s="65" t="s">
        <v>379</v>
      </c>
      <c r="B126" s="66"/>
      <c r="C126" s="66" t="s">
        <v>65</v>
      </c>
      <c r="D126" s="67">
        <v>162.12735231265063</v>
      </c>
      <c r="E126" s="69"/>
      <c r="F126" s="98" t="s">
        <v>3576</v>
      </c>
      <c r="G126" s="66" t="s">
        <v>52</v>
      </c>
      <c r="H126" s="70" t="s">
        <v>1012</v>
      </c>
      <c r="I126" s="71"/>
      <c r="J126" s="71"/>
      <c r="K126" s="70" t="s">
        <v>1012</v>
      </c>
      <c r="L126" s="74">
        <v>2.5194133912659504</v>
      </c>
      <c r="M126" s="75">
        <v>6103.42333984375</v>
      </c>
      <c r="N126" s="75">
        <v>5661.54638671875</v>
      </c>
      <c r="O126" s="76"/>
      <c r="P126" s="77"/>
      <c r="Q126" s="77"/>
      <c r="R126" s="48">
        <v>0</v>
      </c>
      <c r="S126" s="81"/>
      <c r="T126" s="81"/>
      <c r="U126" s="49">
        <v>0</v>
      </c>
      <c r="V126" s="49">
        <v>0</v>
      </c>
      <c r="W126" s="49">
        <v>0</v>
      </c>
      <c r="X126" s="49">
        <v>0</v>
      </c>
      <c r="Y126" s="49">
        <v>0</v>
      </c>
      <c r="Z126" s="49"/>
      <c r="AA126" s="72">
        <v>126</v>
      </c>
      <c r="AB126" s="72"/>
      <c r="AC126" s="73"/>
      <c r="AD126" s="79" t="s">
        <v>1012</v>
      </c>
      <c r="AE126" s="79" t="s">
        <v>1615</v>
      </c>
      <c r="AF126" s="79" t="s">
        <v>2170</v>
      </c>
      <c r="AG126" s="79" t="s">
        <v>2617</v>
      </c>
      <c r="AH126" s="79" t="s">
        <v>2955</v>
      </c>
      <c r="AI126" s="79">
        <v>2818</v>
      </c>
      <c r="AJ126" s="79">
        <v>12</v>
      </c>
      <c r="AK126" s="79">
        <v>128</v>
      </c>
      <c r="AL126" s="79">
        <v>0</v>
      </c>
      <c r="AM126" s="79" t="s">
        <v>4077</v>
      </c>
      <c r="AN126" s="100" t="s">
        <v>4201</v>
      </c>
      <c r="AO126" s="79" t="str">
        <f>REPLACE(INDEX(GroupVertices[Group],MATCH(Vertices[[#This Row],[Vertex]],GroupVertices[Vertex],0)),1,1,"")</f>
        <v>1</v>
      </c>
      <c r="AP126" s="48"/>
      <c r="AQ126" s="49"/>
      <c r="AR126" s="48"/>
      <c r="AS126" s="49"/>
      <c r="AT126" s="48"/>
      <c r="AU126" s="49"/>
      <c r="AV126" s="48"/>
      <c r="AW126" s="49"/>
      <c r="AX126" s="48"/>
      <c r="AY126" s="48"/>
      <c r="AZ126" s="48"/>
      <c r="BA126" s="48"/>
      <c r="BB126" s="48"/>
      <c r="BC126" s="48"/>
      <c r="BD126" s="48"/>
      <c r="BE126" s="48"/>
      <c r="BF126" s="48"/>
      <c r="BG126" s="48"/>
      <c r="BH126" s="48"/>
      <c r="BI126" s="2"/>
      <c r="BJ126" s="3"/>
      <c r="BK126" s="3"/>
      <c r="BL126" s="3"/>
      <c r="BM126" s="3"/>
    </row>
    <row r="127" spans="1:65" ht="15">
      <c r="A127" s="65" t="s">
        <v>380</v>
      </c>
      <c r="B127" s="66"/>
      <c r="C127" s="66" t="s">
        <v>65</v>
      </c>
      <c r="D127" s="67">
        <v>162.02237026073885</v>
      </c>
      <c r="E127" s="69"/>
      <c r="F127" s="98" t="s">
        <v>3577</v>
      </c>
      <c r="G127" s="66" t="s">
        <v>52</v>
      </c>
      <c r="H127" s="70" t="s">
        <v>1013</v>
      </c>
      <c r="I127" s="71"/>
      <c r="J127" s="71"/>
      <c r="K127" s="70" t="s">
        <v>1013</v>
      </c>
      <c r="L127" s="74">
        <v>1.2668948291968225</v>
      </c>
      <c r="M127" s="75">
        <v>2333.70654296875</v>
      </c>
      <c r="N127" s="75">
        <v>6544.2744140625</v>
      </c>
      <c r="O127" s="76"/>
      <c r="P127" s="77"/>
      <c r="Q127" s="77"/>
      <c r="R127" s="48">
        <v>0</v>
      </c>
      <c r="S127" s="81"/>
      <c r="T127" s="81"/>
      <c r="U127" s="49">
        <v>0</v>
      </c>
      <c r="V127" s="49">
        <v>0</v>
      </c>
      <c r="W127" s="49">
        <v>0</v>
      </c>
      <c r="X127" s="49">
        <v>0</v>
      </c>
      <c r="Y127" s="49">
        <v>0</v>
      </c>
      <c r="Z127" s="49"/>
      <c r="AA127" s="72">
        <v>127</v>
      </c>
      <c r="AB127" s="72"/>
      <c r="AC127" s="73"/>
      <c r="AD127" s="79" t="s">
        <v>1013</v>
      </c>
      <c r="AE127" s="79" t="s">
        <v>1616</v>
      </c>
      <c r="AF127" s="79" t="s">
        <v>2171</v>
      </c>
      <c r="AG127" s="79" t="s">
        <v>2531</v>
      </c>
      <c r="AH127" s="79" t="s">
        <v>2956</v>
      </c>
      <c r="AI127" s="79">
        <v>495</v>
      </c>
      <c r="AJ127" s="79">
        <v>3</v>
      </c>
      <c r="AK127" s="79">
        <v>2</v>
      </c>
      <c r="AL127" s="79">
        <v>0</v>
      </c>
      <c r="AM127" s="79" t="s">
        <v>4077</v>
      </c>
      <c r="AN127" s="100" t="s">
        <v>4202</v>
      </c>
      <c r="AO127" s="79" t="str">
        <f>REPLACE(INDEX(GroupVertices[Group],MATCH(Vertices[[#This Row],[Vertex]],GroupVertices[Vertex],0)),1,1,"")</f>
        <v>1</v>
      </c>
      <c r="AP127" s="48"/>
      <c r="AQ127" s="49"/>
      <c r="AR127" s="48"/>
      <c r="AS127" s="49"/>
      <c r="AT127" s="48"/>
      <c r="AU127" s="49"/>
      <c r="AV127" s="48"/>
      <c r="AW127" s="49"/>
      <c r="AX127" s="48"/>
      <c r="AY127" s="48"/>
      <c r="AZ127" s="48"/>
      <c r="BA127" s="48"/>
      <c r="BB127" s="48"/>
      <c r="BC127" s="48"/>
      <c r="BD127" s="48"/>
      <c r="BE127" s="48"/>
      <c r="BF127" s="48"/>
      <c r="BG127" s="48"/>
      <c r="BH127" s="48"/>
      <c r="BI127" s="2"/>
      <c r="BJ127" s="3"/>
      <c r="BK127" s="3"/>
      <c r="BL127" s="3"/>
      <c r="BM127" s="3"/>
    </row>
    <row r="128" spans="1:65" ht="15">
      <c r="A128" s="65" t="s">
        <v>381</v>
      </c>
      <c r="B128" s="66"/>
      <c r="C128" s="66" t="s">
        <v>65</v>
      </c>
      <c r="D128" s="67">
        <v>162.0001355773378</v>
      </c>
      <c r="E128" s="69"/>
      <c r="F128" s="98" t="s">
        <v>3578</v>
      </c>
      <c r="G128" s="66" t="s">
        <v>52</v>
      </c>
      <c r="H128" s="70" t="s">
        <v>1014</v>
      </c>
      <c r="I128" s="71"/>
      <c r="J128" s="71"/>
      <c r="K128" s="70" t="s">
        <v>1014</v>
      </c>
      <c r="L128" s="74">
        <v>1.0016175444193747</v>
      </c>
      <c r="M128" s="75">
        <v>1648.303466796875</v>
      </c>
      <c r="N128" s="75">
        <v>9633.8232421875</v>
      </c>
      <c r="O128" s="76"/>
      <c r="P128" s="77"/>
      <c r="Q128" s="77"/>
      <c r="R128" s="48">
        <v>0</v>
      </c>
      <c r="S128" s="81"/>
      <c r="T128" s="81"/>
      <c r="U128" s="49">
        <v>0</v>
      </c>
      <c r="V128" s="49">
        <v>0</v>
      </c>
      <c r="W128" s="49">
        <v>0</v>
      </c>
      <c r="X128" s="49">
        <v>0</v>
      </c>
      <c r="Y128" s="49">
        <v>0</v>
      </c>
      <c r="Z128" s="49"/>
      <c r="AA128" s="72">
        <v>128</v>
      </c>
      <c r="AB128" s="72"/>
      <c r="AC128" s="73"/>
      <c r="AD128" s="79" t="s">
        <v>1014</v>
      </c>
      <c r="AE128" s="79"/>
      <c r="AF128" s="79"/>
      <c r="AG128" s="79" t="s">
        <v>2618</v>
      </c>
      <c r="AH128" s="79" t="s">
        <v>2957</v>
      </c>
      <c r="AI128" s="79">
        <v>3</v>
      </c>
      <c r="AJ128" s="79">
        <v>0</v>
      </c>
      <c r="AK128" s="79">
        <v>0</v>
      </c>
      <c r="AL128" s="79">
        <v>0</v>
      </c>
      <c r="AM128" s="79" t="s">
        <v>4077</v>
      </c>
      <c r="AN128" s="100" t="s">
        <v>4203</v>
      </c>
      <c r="AO128" s="79" t="str">
        <f>REPLACE(INDEX(GroupVertices[Group],MATCH(Vertices[[#This Row],[Vertex]],GroupVertices[Vertex],0)),1,1,"")</f>
        <v>1</v>
      </c>
      <c r="AP128" s="48"/>
      <c r="AQ128" s="49"/>
      <c r="AR128" s="48"/>
      <c r="AS128" s="49"/>
      <c r="AT128" s="48"/>
      <c r="AU128" s="49"/>
      <c r="AV128" s="48"/>
      <c r="AW128" s="49"/>
      <c r="AX128" s="48"/>
      <c r="AY128" s="48"/>
      <c r="AZ128" s="48"/>
      <c r="BA128" s="48"/>
      <c r="BB128" s="48"/>
      <c r="BC128" s="48"/>
      <c r="BD128" s="48"/>
      <c r="BE128" s="48"/>
      <c r="BF128" s="48"/>
      <c r="BG128" s="48"/>
      <c r="BH128" s="48"/>
      <c r="BI128" s="2"/>
      <c r="BJ128" s="3"/>
      <c r="BK128" s="3"/>
      <c r="BL128" s="3"/>
      <c r="BM128" s="3"/>
    </row>
    <row r="129" spans="1:65" ht="15">
      <c r="A129" s="65" t="s">
        <v>382</v>
      </c>
      <c r="B129" s="66"/>
      <c r="C129" s="66" t="s">
        <v>65</v>
      </c>
      <c r="D129" s="67">
        <v>162.27716527093196</v>
      </c>
      <c r="E129" s="69"/>
      <c r="F129" s="98" t="s">
        <v>3579</v>
      </c>
      <c r="G129" s="66" t="s">
        <v>52</v>
      </c>
      <c r="H129" s="70" t="s">
        <v>1015</v>
      </c>
      <c r="I129" s="71"/>
      <c r="J129" s="71"/>
      <c r="K129" s="70" t="s">
        <v>1015</v>
      </c>
      <c r="L129" s="74">
        <v>4.306799974674973</v>
      </c>
      <c r="M129" s="75">
        <v>7131.5283203125</v>
      </c>
      <c r="N129" s="75">
        <v>4778.81787109375</v>
      </c>
      <c r="O129" s="76"/>
      <c r="P129" s="77"/>
      <c r="Q129" s="77"/>
      <c r="R129" s="48">
        <v>0</v>
      </c>
      <c r="S129" s="81"/>
      <c r="T129" s="81"/>
      <c r="U129" s="49">
        <v>0</v>
      </c>
      <c r="V129" s="49">
        <v>0</v>
      </c>
      <c r="W129" s="49">
        <v>0</v>
      </c>
      <c r="X129" s="49">
        <v>0</v>
      </c>
      <c r="Y129" s="49">
        <v>0</v>
      </c>
      <c r="Z129" s="49"/>
      <c r="AA129" s="72">
        <v>129</v>
      </c>
      <c r="AB129" s="72"/>
      <c r="AC129" s="73"/>
      <c r="AD129" s="79" t="s">
        <v>1015</v>
      </c>
      <c r="AE129" s="79" t="s">
        <v>1617</v>
      </c>
      <c r="AF129" s="79" t="s">
        <v>2172</v>
      </c>
      <c r="AG129" s="79" t="s">
        <v>2619</v>
      </c>
      <c r="AH129" s="79" t="s">
        <v>2958</v>
      </c>
      <c r="AI129" s="79">
        <v>6133</v>
      </c>
      <c r="AJ129" s="79">
        <v>11</v>
      </c>
      <c r="AK129" s="79">
        <v>64</v>
      </c>
      <c r="AL129" s="79">
        <v>0</v>
      </c>
      <c r="AM129" s="79" t="s">
        <v>4077</v>
      </c>
      <c r="AN129" s="100" t="s">
        <v>4204</v>
      </c>
      <c r="AO129" s="79" t="str">
        <f>REPLACE(INDEX(GroupVertices[Group],MATCH(Vertices[[#This Row],[Vertex]],GroupVertices[Vertex],0)),1,1,"")</f>
        <v>1</v>
      </c>
      <c r="AP129" s="48"/>
      <c r="AQ129" s="49"/>
      <c r="AR129" s="48"/>
      <c r="AS129" s="49"/>
      <c r="AT129" s="48"/>
      <c r="AU129" s="49"/>
      <c r="AV129" s="48"/>
      <c r="AW129" s="49"/>
      <c r="AX129" s="48"/>
      <c r="AY129" s="48"/>
      <c r="AZ129" s="48"/>
      <c r="BA129" s="48"/>
      <c r="BB129" s="48"/>
      <c r="BC129" s="48"/>
      <c r="BD129" s="48"/>
      <c r="BE129" s="48"/>
      <c r="BF129" s="48"/>
      <c r="BG129" s="48"/>
      <c r="BH129" s="48"/>
      <c r="BI129" s="2"/>
      <c r="BJ129" s="3"/>
      <c r="BK129" s="3"/>
      <c r="BL129" s="3"/>
      <c r="BM129" s="3"/>
    </row>
    <row r="130" spans="1:65" ht="15">
      <c r="A130" s="65" t="s">
        <v>383</v>
      </c>
      <c r="B130" s="66"/>
      <c r="C130" s="66" t="s">
        <v>65</v>
      </c>
      <c r="D130" s="67">
        <v>164.5473626001339</v>
      </c>
      <c r="E130" s="69"/>
      <c r="F130" s="98" t="s">
        <v>3580</v>
      </c>
      <c r="G130" s="66" t="s">
        <v>52</v>
      </c>
      <c r="H130" s="70" t="s">
        <v>1016</v>
      </c>
      <c r="I130" s="71"/>
      <c r="J130" s="71"/>
      <c r="K130" s="70" t="s">
        <v>1016</v>
      </c>
      <c r="L130" s="74">
        <v>31.392042095630885</v>
      </c>
      <c r="M130" s="75">
        <v>3361.811279296875</v>
      </c>
      <c r="N130" s="75">
        <v>2130.6328125</v>
      </c>
      <c r="O130" s="76"/>
      <c r="P130" s="77"/>
      <c r="Q130" s="77"/>
      <c r="R130" s="48">
        <v>0</v>
      </c>
      <c r="S130" s="81"/>
      <c r="T130" s="81"/>
      <c r="U130" s="49">
        <v>0</v>
      </c>
      <c r="V130" s="49">
        <v>0</v>
      </c>
      <c r="W130" s="49">
        <v>0</v>
      </c>
      <c r="X130" s="49">
        <v>0</v>
      </c>
      <c r="Y130" s="49">
        <v>0</v>
      </c>
      <c r="Z130" s="49"/>
      <c r="AA130" s="72">
        <v>130</v>
      </c>
      <c r="AB130" s="72"/>
      <c r="AC130" s="73"/>
      <c r="AD130" s="79" t="s">
        <v>1016</v>
      </c>
      <c r="AE130" s="79" t="s">
        <v>1618</v>
      </c>
      <c r="AF130" s="79" t="s">
        <v>2173</v>
      </c>
      <c r="AG130" s="79" t="s">
        <v>2610</v>
      </c>
      <c r="AH130" s="79" t="s">
        <v>2959</v>
      </c>
      <c r="AI130" s="79">
        <v>56367</v>
      </c>
      <c r="AJ130" s="79">
        <v>139</v>
      </c>
      <c r="AK130" s="79">
        <v>998</v>
      </c>
      <c r="AL130" s="79">
        <v>20</v>
      </c>
      <c r="AM130" s="79" t="s">
        <v>4077</v>
      </c>
      <c r="AN130" s="100" t="s">
        <v>4205</v>
      </c>
      <c r="AO130" s="79" t="str">
        <f>REPLACE(INDEX(GroupVertices[Group],MATCH(Vertices[[#This Row],[Vertex]],GroupVertices[Vertex],0)),1,1,"")</f>
        <v>1</v>
      </c>
      <c r="AP130" s="48"/>
      <c r="AQ130" s="49"/>
      <c r="AR130" s="48"/>
      <c r="AS130" s="49"/>
      <c r="AT130" s="48"/>
      <c r="AU130" s="49"/>
      <c r="AV130" s="48"/>
      <c r="AW130" s="49"/>
      <c r="AX130" s="48"/>
      <c r="AY130" s="48"/>
      <c r="AZ130" s="48"/>
      <c r="BA130" s="48"/>
      <c r="BB130" s="48"/>
      <c r="BC130" s="48"/>
      <c r="BD130" s="48"/>
      <c r="BE130" s="48"/>
      <c r="BF130" s="48"/>
      <c r="BG130" s="48"/>
      <c r="BH130" s="48"/>
      <c r="BI130" s="2"/>
      <c r="BJ130" s="3"/>
      <c r="BK130" s="3"/>
      <c r="BL130" s="3"/>
      <c r="BM130" s="3"/>
    </row>
    <row r="131" spans="1:65" ht="15">
      <c r="A131" s="65" t="s">
        <v>384</v>
      </c>
      <c r="B131" s="66"/>
      <c r="C131" s="66" t="s">
        <v>65</v>
      </c>
      <c r="D131" s="67">
        <v>162.59405470184257</v>
      </c>
      <c r="E131" s="69"/>
      <c r="F131" s="98" t="s">
        <v>3581</v>
      </c>
      <c r="G131" s="66" t="s">
        <v>52</v>
      </c>
      <c r="H131" s="70" t="s">
        <v>1017</v>
      </c>
      <c r="I131" s="71"/>
      <c r="J131" s="71"/>
      <c r="K131" s="70" t="s">
        <v>1017</v>
      </c>
      <c r="L131" s="74">
        <v>8.087540464226727</v>
      </c>
      <c r="M131" s="75">
        <v>7131.5283203125</v>
      </c>
      <c r="N131" s="75">
        <v>3896.089599609375</v>
      </c>
      <c r="O131" s="76"/>
      <c r="P131" s="77"/>
      <c r="Q131" s="77"/>
      <c r="R131" s="48">
        <v>0</v>
      </c>
      <c r="S131" s="81"/>
      <c r="T131" s="81"/>
      <c r="U131" s="49">
        <v>0</v>
      </c>
      <c r="V131" s="49">
        <v>0</v>
      </c>
      <c r="W131" s="49">
        <v>0</v>
      </c>
      <c r="X131" s="49">
        <v>0</v>
      </c>
      <c r="Y131" s="49">
        <v>0</v>
      </c>
      <c r="Z131" s="49"/>
      <c r="AA131" s="72">
        <v>131</v>
      </c>
      <c r="AB131" s="72"/>
      <c r="AC131" s="73"/>
      <c r="AD131" s="79" t="s">
        <v>1017</v>
      </c>
      <c r="AE131" s="79" t="s">
        <v>1619</v>
      </c>
      <c r="AF131" s="79"/>
      <c r="AG131" s="79" t="s">
        <v>2620</v>
      </c>
      <c r="AH131" s="79" t="s">
        <v>2960</v>
      </c>
      <c r="AI131" s="79">
        <v>13145</v>
      </c>
      <c r="AJ131" s="79">
        <v>7</v>
      </c>
      <c r="AK131" s="79">
        <v>226</v>
      </c>
      <c r="AL131" s="79">
        <v>2</v>
      </c>
      <c r="AM131" s="79" t="s">
        <v>4077</v>
      </c>
      <c r="AN131" s="100" t="s">
        <v>4206</v>
      </c>
      <c r="AO131" s="79" t="str">
        <f>REPLACE(INDEX(GroupVertices[Group],MATCH(Vertices[[#This Row],[Vertex]],GroupVertices[Vertex],0)),1,1,"")</f>
        <v>1</v>
      </c>
      <c r="AP131" s="48"/>
      <c r="AQ131" s="49"/>
      <c r="AR131" s="48"/>
      <c r="AS131" s="49"/>
      <c r="AT131" s="48"/>
      <c r="AU131" s="49"/>
      <c r="AV131" s="48"/>
      <c r="AW131" s="49"/>
      <c r="AX131" s="48"/>
      <c r="AY131" s="48"/>
      <c r="AZ131" s="48"/>
      <c r="BA131" s="48"/>
      <c r="BB131" s="48"/>
      <c r="BC131" s="48"/>
      <c r="BD131" s="48"/>
      <c r="BE131" s="48"/>
      <c r="BF131" s="48"/>
      <c r="BG131" s="48"/>
      <c r="BH131" s="48"/>
      <c r="BI131" s="2"/>
      <c r="BJ131" s="3"/>
      <c r="BK131" s="3"/>
      <c r="BL131" s="3"/>
      <c r="BM131" s="3"/>
    </row>
    <row r="132" spans="1:65" ht="15">
      <c r="A132" s="65" t="s">
        <v>385</v>
      </c>
      <c r="B132" s="66"/>
      <c r="C132" s="66" t="s">
        <v>65</v>
      </c>
      <c r="D132" s="67">
        <v>162.01328657910548</v>
      </c>
      <c r="E132" s="69"/>
      <c r="F132" s="98" t="s">
        <v>3582</v>
      </c>
      <c r="G132" s="66" t="s">
        <v>52</v>
      </c>
      <c r="H132" s="70" t="s">
        <v>1018</v>
      </c>
      <c r="I132" s="71"/>
      <c r="J132" s="71"/>
      <c r="K132" s="70" t="s">
        <v>1018</v>
      </c>
      <c r="L132" s="74">
        <v>1.1585193530987188</v>
      </c>
      <c r="M132" s="75">
        <v>8845.0361328125</v>
      </c>
      <c r="N132" s="75">
        <v>7427.0029296875</v>
      </c>
      <c r="O132" s="76"/>
      <c r="P132" s="77"/>
      <c r="Q132" s="77"/>
      <c r="R132" s="48">
        <v>0</v>
      </c>
      <c r="S132" s="81"/>
      <c r="T132" s="81"/>
      <c r="U132" s="49">
        <v>0</v>
      </c>
      <c r="V132" s="49">
        <v>0</v>
      </c>
      <c r="W132" s="49">
        <v>0</v>
      </c>
      <c r="X132" s="49">
        <v>0</v>
      </c>
      <c r="Y132" s="49">
        <v>0</v>
      </c>
      <c r="Z132" s="49"/>
      <c r="AA132" s="72">
        <v>132</v>
      </c>
      <c r="AB132" s="72"/>
      <c r="AC132" s="73"/>
      <c r="AD132" s="79" t="s">
        <v>1018</v>
      </c>
      <c r="AE132" s="79" t="s">
        <v>1620</v>
      </c>
      <c r="AF132" s="79" t="s">
        <v>2086</v>
      </c>
      <c r="AG132" s="79" t="s">
        <v>2534</v>
      </c>
      <c r="AH132" s="79" t="s">
        <v>2961</v>
      </c>
      <c r="AI132" s="79">
        <v>294</v>
      </c>
      <c r="AJ132" s="79">
        <v>1</v>
      </c>
      <c r="AK132" s="79">
        <v>0</v>
      </c>
      <c r="AL132" s="79">
        <v>0</v>
      </c>
      <c r="AM132" s="79" t="s">
        <v>4077</v>
      </c>
      <c r="AN132" s="100" t="s">
        <v>4207</v>
      </c>
      <c r="AO132" s="79" t="str">
        <f>REPLACE(INDEX(GroupVertices[Group],MATCH(Vertices[[#This Row],[Vertex]],GroupVertices[Vertex],0)),1,1,"")</f>
        <v>1</v>
      </c>
      <c r="AP132" s="48"/>
      <c r="AQ132" s="49"/>
      <c r="AR132" s="48"/>
      <c r="AS132" s="49"/>
      <c r="AT132" s="48"/>
      <c r="AU132" s="49"/>
      <c r="AV132" s="48"/>
      <c r="AW132" s="49"/>
      <c r="AX132" s="48"/>
      <c r="AY132" s="48"/>
      <c r="AZ132" s="48"/>
      <c r="BA132" s="48"/>
      <c r="BB132" s="48"/>
      <c r="BC132" s="48"/>
      <c r="BD132" s="48"/>
      <c r="BE132" s="48"/>
      <c r="BF132" s="48"/>
      <c r="BG132" s="48"/>
      <c r="BH132" s="48"/>
      <c r="BI132" s="2"/>
      <c r="BJ132" s="3"/>
      <c r="BK132" s="3"/>
      <c r="BL132" s="3"/>
      <c r="BM132" s="3"/>
    </row>
    <row r="133" spans="1:65" ht="15">
      <c r="A133" s="65" t="s">
        <v>386</v>
      </c>
      <c r="B133" s="66"/>
      <c r="C133" s="66" t="s">
        <v>65</v>
      </c>
      <c r="D133" s="67">
        <v>162.03104721035876</v>
      </c>
      <c r="E133" s="69"/>
      <c r="F133" s="98" t="s">
        <v>3583</v>
      </c>
      <c r="G133" s="66" t="s">
        <v>52</v>
      </c>
      <c r="H133" s="70" t="s">
        <v>1019</v>
      </c>
      <c r="I133" s="71"/>
      <c r="J133" s="71"/>
      <c r="K133" s="70" t="s">
        <v>1019</v>
      </c>
      <c r="L133" s="74">
        <v>1.370417672036802</v>
      </c>
      <c r="M133" s="75">
        <v>8845.0361328125</v>
      </c>
      <c r="N133" s="75">
        <v>6544.2744140625</v>
      </c>
      <c r="O133" s="76"/>
      <c r="P133" s="77"/>
      <c r="Q133" s="77"/>
      <c r="R133" s="48">
        <v>0</v>
      </c>
      <c r="S133" s="81"/>
      <c r="T133" s="81"/>
      <c r="U133" s="49">
        <v>0</v>
      </c>
      <c r="V133" s="49">
        <v>0</v>
      </c>
      <c r="W133" s="49">
        <v>0</v>
      </c>
      <c r="X133" s="49">
        <v>0</v>
      </c>
      <c r="Y133" s="49">
        <v>0</v>
      </c>
      <c r="Z133" s="49"/>
      <c r="AA133" s="72">
        <v>133</v>
      </c>
      <c r="AB133" s="72"/>
      <c r="AC133" s="73"/>
      <c r="AD133" s="79" t="s">
        <v>1019</v>
      </c>
      <c r="AE133" s="79" t="s">
        <v>1621</v>
      </c>
      <c r="AF133" s="79"/>
      <c r="AG133" s="79" t="s">
        <v>2621</v>
      </c>
      <c r="AH133" s="79" t="s">
        <v>2962</v>
      </c>
      <c r="AI133" s="79">
        <v>687</v>
      </c>
      <c r="AJ133" s="79">
        <v>7</v>
      </c>
      <c r="AK133" s="79">
        <v>52</v>
      </c>
      <c r="AL133" s="79">
        <v>1</v>
      </c>
      <c r="AM133" s="79" t="s">
        <v>4077</v>
      </c>
      <c r="AN133" s="100" t="s">
        <v>4208</v>
      </c>
      <c r="AO133" s="79" t="str">
        <f>REPLACE(INDEX(GroupVertices[Group],MATCH(Vertices[[#This Row],[Vertex]],GroupVertices[Vertex],0)),1,1,"")</f>
        <v>1</v>
      </c>
      <c r="AP133" s="48"/>
      <c r="AQ133" s="49"/>
      <c r="AR133" s="48"/>
      <c r="AS133" s="49"/>
      <c r="AT133" s="48"/>
      <c r="AU133" s="49"/>
      <c r="AV133" s="48"/>
      <c r="AW133" s="49"/>
      <c r="AX133" s="48"/>
      <c r="AY133" s="48"/>
      <c r="AZ133" s="48"/>
      <c r="BA133" s="48"/>
      <c r="BB133" s="48"/>
      <c r="BC133" s="48"/>
      <c r="BD133" s="48"/>
      <c r="BE133" s="48"/>
      <c r="BF133" s="48"/>
      <c r="BG133" s="48"/>
      <c r="BH133" s="48"/>
      <c r="BI133" s="2"/>
      <c r="BJ133" s="3"/>
      <c r="BK133" s="3"/>
      <c r="BL133" s="3"/>
      <c r="BM133" s="3"/>
    </row>
    <row r="134" spans="1:65" ht="15">
      <c r="A134" s="65" t="s">
        <v>387</v>
      </c>
      <c r="B134" s="66"/>
      <c r="C134" s="66" t="s">
        <v>65</v>
      </c>
      <c r="D134" s="67">
        <v>162.01360292622707</v>
      </c>
      <c r="E134" s="69"/>
      <c r="F134" s="98" t="s">
        <v>3584</v>
      </c>
      <c r="G134" s="66" t="s">
        <v>52</v>
      </c>
      <c r="H134" s="70" t="s">
        <v>1020</v>
      </c>
      <c r="I134" s="71"/>
      <c r="J134" s="71"/>
      <c r="K134" s="70" t="s">
        <v>1020</v>
      </c>
      <c r="L134" s="74">
        <v>1.162293623410593</v>
      </c>
      <c r="M134" s="75">
        <v>277.49725341796875</v>
      </c>
      <c r="N134" s="75">
        <v>6985.638671875</v>
      </c>
      <c r="O134" s="76"/>
      <c r="P134" s="77"/>
      <c r="Q134" s="77"/>
      <c r="R134" s="48">
        <v>0</v>
      </c>
      <c r="S134" s="81"/>
      <c r="T134" s="81"/>
      <c r="U134" s="49">
        <v>0</v>
      </c>
      <c r="V134" s="49">
        <v>0</v>
      </c>
      <c r="W134" s="49">
        <v>0</v>
      </c>
      <c r="X134" s="49">
        <v>0</v>
      </c>
      <c r="Y134" s="49">
        <v>0</v>
      </c>
      <c r="Z134" s="49"/>
      <c r="AA134" s="72">
        <v>134</v>
      </c>
      <c r="AB134" s="72"/>
      <c r="AC134" s="73"/>
      <c r="AD134" s="79" t="s">
        <v>1020</v>
      </c>
      <c r="AE134" s="79" t="s">
        <v>1622</v>
      </c>
      <c r="AF134" s="79" t="s">
        <v>2174</v>
      </c>
      <c r="AG134" s="79" t="s">
        <v>2622</v>
      </c>
      <c r="AH134" s="79" t="s">
        <v>2963</v>
      </c>
      <c r="AI134" s="79">
        <v>301</v>
      </c>
      <c r="AJ134" s="79">
        <v>1</v>
      </c>
      <c r="AK134" s="79">
        <v>17</v>
      </c>
      <c r="AL134" s="79">
        <v>0</v>
      </c>
      <c r="AM134" s="79" t="s">
        <v>4077</v>
      </c>
      <c r="AN134" s="100" t="s">
        <v>4209</v>
      </c>
      <c r="AO134" s="79" t="str">
        <f>REPLACE(INDEX(GroupVertices[Group],MATCH(Vertices[[#This Row],[Vertex]],GroupVertices[Vertex],0)),1,1,"")</f>
        <v>1</v>
      </c>
      <c r="AP134" s="48"/>
      <c r="AQ134" s="49"/>
      <c r="AR134" s="48"/>
      <c r="AS134" s="49"/>
      <c r="AT134" s="48"/>
      <c r="AU134" s="49"/>
      <c r="AV134" s="48"/>
      <c r="AW134" s="49"/>
      <c r="AX134" s="48"/>
      <c r="AY134" s="48"/>
      <c r="AZ134" s="48"/>
      <c r="BA134" s="48"/>
      <c r="BB134" s="48"/>
      <c r="BC134" s="48"/>
      <c r="BD134" s="48"/>
      <c r="BE134" s="48"/>
      <c r="BF134" s="48"/>
      <c r="BG134" s="48"/>
      <c r="BH134" s="48"/>
      <c r="BI134" s="2"/>
      <c r="BJ134" s="3"/>
      <c r="BK134" s="3"/>
      <c r="BL134" s="3"/>
      <c r="BM134" s="3"/>
    </row>
    <row r="135" spans="1:65" ht="15">
      <c r="A135" s="65" t="s">
        <v>388</v>
      </c>
      <c r="B135" s="66"/>
      <c r="C135" s="66" t="s">
        <v>65</v>
      </c>
      <c r="D135" s="67">
        <v>167.42386178402734</v>
      </c>
      <c r="E135" s="69"/>
      <c r="F135" s="98" t="s">
        <v>3585</v>
      </c>
      <c r="G135" s="66" t="s">
        <v>52</v>
      </c>
      <c r="H135" s="70" t="s">
        <v>1021</v>
      </c>
      <c r="I135" s="71"/>
      <c r="J135" s="71"/>
      <c r="K135" s="70" t="s">
        <v>1021</v>
      </c>
      <c r="L135" s="74">
        <v>65.71094286003037</v>
      </c>
      <c r="M135" s="75">
        <v>8159.6328125</v>
      </c>
      <c r="N135" s="75">
        <v>1689.2691650390625</v>
      </c>
      <c r="O135" s="76"/>
      <c r="P135" s="77"/>
      <c r="Q135" s="77"/>
      <c r="R135" s="48">
        <v>0</v>
      </c>
      <c r="S135" s="81"/>
      <c r="T135" s="81"/>
      <c r="U135" s="49">
        <v>0</v>
      </c>
      <c r="V135" s="49">
        <v>0</v>
      </c>
      <c r="W135" s="49">
        <v>0</v>
      </c>
      <c r="X135" s="49">
        <v>0</v>
      </c>
      <c r="Y135" s="49">
        <v>0</v>
      </c>
      <c r="Z135" s="49"/>
      <c r="AA135" s="72">
        <v>135</v>
      </c>
      <c r="AB135" s="72"/>
      <c r="AC135" s="73"/>
      <c r="AD135" s="79" t="s">
        <v>1021</v>
      </c>
      <c r="AE135" s="79" t="s">
        <v>1623</v>
      </c>
      <c r="AF135" s="79" t="s">
        <v>2175</v>
      </c>
      <c r="AG135" s="79" t="s">
        <v>2623</v>
      </c>
      <c r="AH135" s="79" t="s">
        <v>2964</v>
      </c>
      <c r="AI135" s="79">
        <v>120017</v>
      </c>
      <c r="AJ135" s="79">
        <v>78</v>
      </c>
      <c r="AK135" s="79">
        <v>1020</v>
      </c>
      <c r="AL135" s="79">
        <v>23</v>
      </c>
      <c r="AM135" s="79" t="s">
        <v>4077</v>
      </c>
      <c r="AN135" s="100" t="s">
        <v>4210</v>
      </c>
      <c r="AO135" s="79" t="str">
        <f>REPLACE(INDEX(GroupVertices[Group],MATCH(Vertices[[#This Row],[Vertex]],GroupVertices[Vertex],0)),1,1,"")</f>
        <v>1</v>
      </c>
      <c r="AP135" s="48"/>
      <c r="AQ135" s="49"/>
      <c r="AR135" s="48"/>
      <c r="AS135" s="49"/>
      <c r="AT135" s="48"/>
      <c r="AU135" s="49"/>
      <c r="AV135" s="48"/>
      <c r="AW135" s="49"/>
      <c r="AX135" s="48"/>
      <c r="AY135" s="48"/>
      <c r="AZ135" s="48"/>
      <c r="BA135" s="48"/>
      <c r="BB135" s="48"/>
      <c r="BC135" s="48"/>
      <c r="BD135" s="48"/>
      <c r="BE135" s="48"/>
      <c r="BF135" s="48"/>
      <c r="BG135" s="48"/>
      <c r="BH135" s="48"/>
      <c r="BI135" s="2"/>
      <c r="BJ135" s="3"/>
      <c r="BK135" s="3"/>
      <c r="BL135" s="3"/>
      <c r="BM135" s="3"/>
    </row>
    <row r="136" spans="1:65" ht="15">
      <c r="A136" s="65" t="s">
        <v>389</v>
      </c>
      <c r="B136" s="66"/>
      <c r="C136" s="66" t="s">
        <v>65</v>
      </c>
      <c r="D136" s="67">
        <v>162.01554620140234</v>
      </c>
      <c r="E136" s="69"/>
      <c r="F136" s="98" t="s">
        <v>3586</v>
      </c>
      <c r="G136" s="66" t="s">
        <v>52</v>
      </c>
      <c r="H136" s="70" t="s">
        <v>1022</v>
      </c>
      <c r="I136" s="71"/>
      <c r="J136" s="71"/>
      <c r="K136" s="70" t="s">
        <v>1022</v>
      </c>
      <c r="L136" s="74">
        <v>1.1854784267549634</v>
      </c>
      <c r="M136" s="75">
        <v>3361.811279296875</v>
      </c>
      <c r="N136" s="75">
        <v>6985.638671875</v>
      </c>
      <c r="O136" s="76"/>
      <c r="P136" s="77"/>
      <c r="Q136" s="77"/>
      <c r="R136" s="48">
        <v>0</v>
      </c>
      <c r="S136" s="81"/>
      <c r="T136" s="81"/>
      <c r="U136" s="49">
        <v>0</v>
      </c>
      <c r="V136" s="49">
        <v>0</v>
      </c>
      <c r="W136" s="49">
        <v>0</v>
      </c>
      <c r="X136" s="49">
        <v>0</v>
      </c>
      <c r="Y136" s="49">
        <v>0</v>
      </c>
      <c r="Z136" s="49"/>
      <c r="AA136" s="72">
        <v>136</v>
      </c>
      <c r="AB136" s="72"/>
      <c r="AC136" s="73"/>
      <c r="AD136" s="79" t="s">
        <v>1022</v>
      </c>
      <c r="AE136" s="79" t="s">
        <v>1624</v>
      </c>
      <c r="AF136" s="79" t="s">
        <v>2086</v>
      </c>
      <c r="AG136" s="79" t="s">
        <v>2534</v>
      </c>
      <c r="AH136" s="79" t="s">
        <v>2965</v>
      </c>
      <c r="AI136" s="79">
        <v>344</v>
      </c>
      <c r="AJ136" s="79">
        <v>1</v>
      </c>
      <c r="AK136" s="79">
        <v>1</v>
      </c>
      <c r="AL136" s="79">
        <v>0</v>
      </c>
      <c r="AM136" s="79" t="s">
        <v>4077</v>
      </c>
      <c r="AN136" s="100" t="s">
        <v>4211</v>
      </c>
      <c r="AO136" s="79" t="str">
        <f>REPLACE(INDEX(GroupVertices[Group],MATCH(Vertices[[#This Row],[Vertex]],GroupVertices[Vertex],0)),1,1,"")</f>
        <v>1</v>
      </c>
      <c r="AP136" s="48"/>
      <c r="AQ136" s="49"/>
      <c r="AR136" s="48"/>
      <c r="AS136" s="49"/>
      <c r="AT136" s="48"/>
      <c r="AU136" s="49"/>
      <c r="AV136" s="48"/>
      <c r="AW136" s="49"/>
      <c r="AX136" s="48"/>
      <c r="AY136" s="48"/>
      <c r="AZ136" s="48"/>
      <c r="BA136" s="48"/>
      <c r="BB136" s="48"/>
      <c r="BC136" s="48"/>
      <c r="BD136" s="48"/>
      <c r="BE136" s="48"/>
      <c r="BF136" s="48"/>
      <c r="BG136" s="48"/>
      <c r="BH136" s="48"/>
      <c r="BI136" s="2"/>
      <c r="BJ136" s="3"/>
      <c r="BK136" s="3"/>
      <c r="BL136" s="3"/>
      <c r="BM136" s="3"/>
    </row>
    <row r="137" spans="1:65" ht="15">
      <c r="A137" s="65" t="s">
        <v>390</v>
      </c>
      <c r="B137" s="66"/>
      <c r="C137" s="66" t="s">
        <v>65</v>
      </c>
      <c r="D137" s="67">
        <v>177.38784707178297</v>
      </c>
      <c r="E137" s="69"/>
      <c r="F137" s="98" t="s">
        <v>3587</v>
      </c>
      <c r="G137" s="66" t="s">
        <v>52</v>
      </c>
      <c r="H137" s="70" t="s">
        <v>1023</v>
      </c>
      <c r="I137" s="71"/>
      <c r="J137" s="71"/>
      <c r="K137" s="70" t="s">
        <v>1023</v>
      </c>
      <c r="L137" s="74">
        <v>184.58913487313382</v>
      </c>
      <c r="M137" s="75">
        <v>3019.109619140625</v>
      </c>
      <c r="N137" s="75">
        <v>806.5403442382812</v>
      </c>
      <c r="O137" s="76"/>
      <c r="P137" s="77"/>
      <c r="Q137" s="77"/>
      <c r="R137" s="48">
        <v>0</v>
      </c>
      <c r="S137" s="81"/>
      <c r="T137" s="81"/>
      <c r="U137" s="49">
        <v>0</v>
      </c>
      <c r="V137" s="49">
        <v>0</v>
      </c>
      <c r="W137" s="49">
        <v>0</v>
      </c>
      <c r="X137" s="49">
        <v>0</v>
      </c>
      <c r="Y137" s="49">
        <v>0</v>
      </c>
      <c r="Z137" s="49"/>
      <c r="AA137" s="72">
        <v>137</v>
      </c>
      <c r="AB137" s="72"/>
      <c r="AC137" s="73"/>
      <c r="AD137" s="79" t="s">
        <v>1023</v>
      </c>
      <c r="AE137" s="79" t="s">
        <v>1625</v>
      </c>
      <c r="AF137" s="79" t="s">
        <v>2176</v>
      </c>
      <c r="AG137" s="79" t="s">
        <v>2624</v>
      </c>
      <c r="AH137" s="79" t="s">
        <v>2966</v>
      </c>
      <c r="AI137" s="79">
        <v>340496</v>
      </c>
      <c r="AJ137" s="79">
        <v>893</v>
      </c>
      <c r="AK137" s="79">
        <v>4085</v>
      </c>
      <c r="AL137" s="79">
        <v>304</v>
      </c>
      <c r="AM137" s="79" t="s">
        <v>4077</v>
      </c>
      <c r="AN137" s="100" t="s">
        <v>4212</v>
      </c>
      <c r="AO137" s="79" t="str">
        <f>REPLACE(INDEX(GroupVertices[Group],MATCH(Vertices[[#This Row],[Vertex]],GroupVertices[Vertex],0)),1,1,"")</f>
        <v>1</v>
      </c>
      <c r="AP137" s="48"/>
      <c r="AQ137" s="49"/>
      <c r="AR137" s="48"/>
      <c r="AS137" s="49"/>
      <c r="AT137" s="48"/>
      <c r="AU137" s="49"/>
      <c r="AV137" s="48"/>
      <c r="AW137" s="49"/>
      <c r="AX137" s="48"/>
      <c r="AY137" s="48"/>
      <c r="AZ137" s="48"/>
      <c r="BA137" s="48"/>
      <c r="BB137" s="48"/>
      <c r="BC137" s="48"/>
      <c r="BD137" s="48"/>
      <c r="BE137" s="48"/>
      <c r="BF137" s="48"/>
      <c r="BG137" s="48"/>
      <c r="BH137" s="48"/>
      <c r="BI137" s="2"/>
      <c r="BJ137" s="3"/>
      <c r="BK137" s="3"/>
      <c r="BL137" s="3"/>
      <c r="BM137" s="3"/>
    </row>
    <row r="138" spans="1:65" ht="15">
      <c r="A138" s="65" t="s">
        <v>391</v>
      </c>
      <c r="B138" s="66"/>
      <c r="C138" s="66" t="s">
        <v>65</v>
      </c>
      <c r="D138" s="67">
        <v>162.00375097301279</v>
      </c>
      <c r="E138" s="69"/>
      <c r="F138" s="98" t="s">
        <v>3588</v>
      </c>
      <c r="G138" s="66" t="s">
        <v>52</v>
      </c>
      <c r="H138" s="70" t="s">
        <v>1024</v>
      </c>
      <c r="I138" s="71"/>
      <c r="J138" s="71"/>
      <c r="K138" s="70" t="s">
        <v>1024</v>
      </c>
      <c r="L138" s="74">
        <v>1.0447520622693662</v>
      </c>
      <c r="M138" s="75">
        <v>1305.6019287109375</v>
      </c>
      <c r="N138" s="75">
        <v>8309.732421875</v>
      </c>
      <c r="O138" s="76"/>
      <c r="P138" s="77"/>
      <c r="Q138" s="77"/>
      <c r="R138" s="48">
        <v>0</v>
      </c>
      <c r="S138" s="81"/>
      <c r="T138" s="81"/>
      <c r="U138" s="49">
        <v>0</v>
      </c>
      <c r="V138" s="49">
        <v>0</v>
      </c>
      <c r="W138" s="49">
        <v>0</v>
      </c>
      <c r="X138" s="49">
        <v>0</v>
      </c>
      <c r="Y138" s="49">
        <v>0</v>
      </c>
      <c r="Z138" s="49"/>
      <c r="AA138" s="72">
        <v>138</v>
      </c>
      <c r="AB138" s="72"/>
      <c r="AC138" s="73"/>
      <c r="AD138" s="79" t="s">
        <v>1024</v>
      </c>
      <c r="AE138" s="79" t="s">
        <v>1626</v>
      </c>
      <c r="AF138" s="79" t="s">
        <v>2098</v>
      </c>
      <c r="AG138" s="79" t="s">
        <v>2534</v>
      </c>
      <c r="AH138" s="79" t="s">
        <v>2967</v>
      </c>
      <c r="AI138" s="79">
        <v>83</v>
      </c>
      <c r="AJ138" s="79">
        <v>0</v>
      </c>
      <c r="AK138" s="79">
        <v>2</v>
      </c>
      <c r="AL138" s="79">
        <v>0</v>
      </c>
      <c r="AM138" s="79" t="s">
        <v>4077</v>
      </c>
      <c r="AN138" s="100" t="s">
        <v>4213</v>
      </c>
      <c r="AO138" s="79" t="str">
        <f>REPLACE(INDEX(GroupVertices[Group],MATCH(Vertices[[#This Row],[Vertex]],GroupVertices[Vertex],0)),1,1,"")</f>
        <v>1</v>
      </c>
      <c r="AP138" s="48"/>
      <c r="AQ138" s="49"/>
      <c r="AR138" s="48"/>
      <c r="AS138" s="49"/>
      <c r="AT138" s="48"/>
      <c r="AU138" s="49"/>
      <c r="AV138" s="48"/>
      <c r="AW138" s="49"/>
      <c r="AX138" s="48"/>
      <c r="AY138" s="48"/>
      <c r="AZ138" s="48"/>
      <c r="BA138" s="48"/>
      <c r="BB138" s="48"/>
      <c r="BC138" s="48"/>
      <c r="BD138" s="48"/>
      <c r="BE138" s="48"/>
      <c r="BF138" s="48"/>
      <c r="BG138" s="48"/>
      <c r="BH138" s="48"/>
      <c r="BI138" s="2"/>
      <c r="BJ138" s="3"/>
      <c r="BK138" s="3"/>
      <c r="BL138" s="3"/>
      <c r="BM138" s="3"/>
    </row>
    <row r="139" spans="1:65" ht="15">
      <c r="A139" s="65" t="s">
        <v>392</v>
      </c>
      <c r="B139" s="66"/>
      <c r="C139" s="66" t="s">
        <v>65</v>
      </c>
      <c r="D139" s="67">
        <v>162.00528751617463</v>
      </c>
      <c r="E139" s="69"/>
      <c r="F139" s="98" t="s">
        <v>3589</v>
      </c>
      <c r="G139" s="66" t="s">
        <v>52</v>
      </c>
      <c r="H139" s="70" t="s">
        <v>1025</v>
      </c>
      <c r="I139" s="71"/>
      <c r="J139" s="71"/>
      <c r="K139" s="70" t="s">
        <v>1025</v>
      </c>
      <c r="L139" s="74">
        <v>1.0630842323556124</v>
      </c>
      <c r="M139" s="75">
        <v>7131.5283203125</v>
      </c>
      <c r="N139" s="75">
        <v>8309.732421875</v>
      </c>
      <c r="O139" s="76"/>
      <c r="P139" s="77"/>
      <c r="Q139" s="77"/>
      <c r="R139" s="48">
        <v>0</v>
      </c>
      <c r="S139" s="81"/>
      <c r="T139" s="81"/>
      <c r="U139" s="49">
        <v>0</v>
      </c>
      <c r="V139" s="49">
        <v>0</v>
      </c>
      <c r="W139" s="49">
        <v>0</v>
      </c>
      <c r="X139" s="49">
        <v>0</v>
      </c>
      <c r="Y139" s="49">
        <v>0</v>
      </c>
      <c r="Z139" s="49"/>
      <c r="AA139" s="72">
        <v>139</v>
      </c>
      <c r="AB139" s="72"/>
      <c r="AC139" s="73"/>
      <c r="AD139" s="79" t="s">
        <v>1025</v>
      </c>
      <c r="AE139" s="79" t="s">
        <v>1627</v>
      </c>
      <c r="AF139" s="79" t="s">
        <v>2177</v>
      </c>
      <c r="AG139" s="79" t="s">
        <v>2625</v>
      </c>
      <c r="AH139" s="79" t="s">
        <v>2968</v>
      </c>
      <c r="AI139" s="79">
        <v>117</v>
      </c>
      <c r="AJ139" s="79">
        <v>0</v>
      </c>
      <c r="AK139" s="79">
        <v>8</v>
      </c>
      <c r="AL139" s="79">
        <v>0</v>
      </c>
      <c r="AM139" s="79" t="s">
        <v>4077</v>
      </c>
      <c r="AN139" s="100" t="s">
        <v>4214</v>
      </c>
      <c r="AO139" s="79" t="str">
        <f>REPLACE(INDEX(GroupVertices[Group],MATCH(Vertices[[#This Row],[Vertex]],GroupVertices[Vertex],0)),1,1,"")</f>
        <v>1</v>
      </c>
      <c r="AP139" s="48"/>
      <c r="AQ139" s="49"/>
      <c r="AR139" s="48"/>
      <c r="AS139" s="49"/>
      <c r="AT139" s="48"/>
      <c r="AU139" s="49"/>
      <c r="AV139" s="48"/>
      <c r="AW139" s="49"/>
      <c r="AX139" s="48"/>
      <c r="AY139" s="48"/>
      <c r="AZ139" s="48"/>
      <c r="BA139" s="48"/>
      <c r="BB139" s="48"/>
      <c r="BC139" s="48"/>
      <c r="BD139" s="48"/>
      <c r="BE139" s="48"/>
      <c r="BF139" s="48"/>
      <c r="BG139" s="48"/>
      <c r="BH139" s="48"/>
      <c r="BI139" s="2"/>
      <c r="BJ139" s="3"/>
      <c r="BK139" s="3"/>
      <c r="BL139" s="3"/>
      <c r="BM139" s="3"/>
    </row>
    <row r="140" spans="1:65" ht="15">
      <c r="A140" s="65" t="s">
        <v>393</v>
      </c>
      <c r="B140" s="66"/>
      <c r="C140" s="66" t="s">
        <v>65</v>
      </c>
      <c r="D140" s="67">
        <v>162.0020788525131</v>
      </c>
      <c r="E140" s="69"/>
      <c r="F140" s="98" t="s">
        <v>3590</v>
      </c>
      <c r="G140" s="66" t="s">
        <v>52</v>
      </c>
      <c r="H140" s="70" t="s">
        <v>1026</v>
      </c>
      <c r="I140" s="71"/>
      <c r="J140" s="71"/>
      <c r="K140" s="70" t="s">
        <v>1026</v>
      </c>
      <c r="L140" s="74">
        <v>1.0248023477637451</v>
      </c>
      <c r="M140" s="75">
        <v>3361.811279296875</v>
      </c>
      <c r="N140" s="75">
        <v>8751.095703125</v>
      </c>
      <c r="O140" s="76"/>
      <c r="P140" s="77"/>
      <c r="Q140" s="77"/>
      <c r="R140" s="48">
        <v>0</v>
      </c>
      <c r="S140" s="81"/>
      <c r="T140" s="81"/>
      <c r="U140" s="49">
        <v>0</v>
      </c>
      <c r="V140" s="49">
        <v>0</v>
      </c>
      <c r="W140" s="49">
        <v>0</v>
      </c>
      <c r="X140" s="49">
        <v>0</v>
      </c>
      <c r="Y140" s="49">
        <v>0</v>
      </c>
      <c r="Z140" s="49"/>
      <c r="AA140" s="72">
        <v>140</v>
      </c>
      <c r="AB140" s="72"/>
      <c r="AC140" s="73"/>
      <c r="AD140" s="79" t="s">
        <v>1026</v>
      </c>
      <c r="AE140" s="79" t="s">
        <v>1628</v>
      </c>
      <c r="AF140" s="79"/>
      <c r="AG140" s="79" t="s">
        <v>2626</v>
      </c>
      <c r="AH140" s="79" t="s">
        <v>2969</v>
      </c>
      <c r="AI140" s="79">
        <v>46</v>
      </c>
      <c r="AJ140" s="79">
        <v>0</v>
      </c>
      <c r="AK140" s="79">
        <v>1</v>
      </c>
      <c r="AL140" s="79">
        <v>0</v>
      </c>
      <c r="AM140" s="79" t="s">
        <v>4077</v>
      </c>
      <c r="AN140" s="100" t="s">
        <v>4215</v>
      </c>
      <c r="AO140" s="79" t="str">
        <f>REPLACE(INDEX(GroupVertices[Group],MATCH(Vertices[[#This Row],[Vertex]],GroupVertices[Vertex],0)),1,1,"")</f>
        <v>1</v>
      </c>
      <c r="AP140" s="48"/>
      <c r="AQ140" s="49"/>
      <c r="AR140" s="48"/>
      <c r="AS140" s="49"/>
      <c r="AT140" s="48"/>
      <c r="AU140" s="49"/>
      <c r="AV140" s="48"/>
      <c r="AW140" s="49"/>
      <c r="AX140" s="48"/>
      <c r="AY140" s="48"/>
      <c r="AZ140" s="48"/>
      <c r="BA140" s="48"/>
      <c r="BB140" s="48"/>
      <c r="BC140" s="48"/>
      <c r="BD140" s="48"/>
      <c r="BE140" s="48"/>
      <c r="BF140" s="48"/>
      <c r="BG140" s="48"/>
      <c r="BH140" s="48"/>
      <c r="BI140" s="2"/>
      <c r="BJ140" s="3"/>
      <c r="BK140" s="3"/>
      <c r="BL140" s="3"/>
      <c r="BM140" s="3"/>
    </row>
    <row r="141" spans="1:65" ht="15">
      <c r="A141" s="65" t="s">
        <v>394</v>
      </c>
      <c r="B141" s="66"/>
      <c r="C141" s="66" t="s">
        <v>65</v>
      </c>
      <c r="D141" s="67">
        <v>162.36596842719825</v>
      </c>
      <c r="E141" s="69"/>
      <c r="F141" s="98" t="s">
        <v>3591</v>
      </c>
      <c r="G141" s="66" t="s">
        <v>52</v>
      </c>
      <c r="H141" s="70" t="s">
        <v>1027</v>
      </c>
      <c r="I141" s="71"/>
      <c r="J141" s="71"/>
      <c r="K141" s="70" t="s">
        <v>1027</v>
      </c>
      <c r="L141" s="74">
        <v>5.366291569365389</v>
      </c>
      <c r="M141" s="75">
        <v>6446.12548828125</v>
      </c>
      <c r="N141" s="75">
        <v>4337.45361328125</v>
      </c>
      <c r="O141" s="76"/>
      <c r="P141" s="77"/>
      <c r="Q141" s="77"/>
      <c r="R141" s="48">
        <v>0</v>
      </c>
      <c r="S141" s="81"/>
      <c r="T141" s="81"/>
      <c r="U141" s="49">
        <v>0</v>
      </c>
      <c r="V141" s="49">
        <v>0</v>
      </c>
      <c r="W141" s="49">
        <v>0</v>
      </c>
      <c r="X141" s="49">
        <v>0</v>
      </c>
      <c r="Y141" s="49">
        <v>0</v>
      </c>
      <c r="Z141" s="49"/>
      <c r="AA141" s="72">
        <v>141</v>
      </c>
      <c r="AB141" s="72"/>
      <c r="AC141" s="73"/>
      <c r="AD141" s="79" t="s">
        <v>1027</v>
      </c>
      <c r="AE141" s="79" t="s">
        <v>1512</v>
      </c>
      <c r="AF141" s="79" t="s">
        <v>2087</v>
      </c>
      <c r="AG141" s="79" t="s">
        <v>2535</v>
      </c>
      <c r="AH141" s="79" t="s">
        <v>2970</v>
      </c>
      <c r="AI141" s="79">
        <v>8098</v>
      </c>
      <c r="AJ141" s="79">
        <v>173</v>
      </c>
      <c r="AK141" s="79">
        <v>1326</v>
      </c>
      <c r="AL141" s="79">
        <v>15</v>
      </c>
      <c r="AM141" s="79" t="s">
        <v>4077</v>
      </c>
      <c r="AN141" s="100" t="s">
        <v>4216</v>
      </c>
      <c r="AO141" s="79" t="str">
        <f>REPLACE(INDEX(GroupVertices[Group],MATCH(Vertices[[#This Row],[Vertex]],GroupVertices[Vertex],0)),1,1,"")</f>
        <v>1</v>
      </c>
      <c r="AP141" s="48"/>
      <c r="AQ141" s="49"/>
      <c r="AR141" s="48"/>
      <c r="AS141" s="49"/>
      <c r="AT141" s="48"/>
      <c r="AU141" s="49"/>
      <c r="AV141" s="48"/>
      <c r="AW141" s="49"/>
      <c r="AX141" s="48"/>
      <c r="AY141" s="48"/>
      <c r="AZ141" s="48"/>
      <c r="BA141" s="48"/>
      <c r="BB141" s="48"/>
      <c r="BC141" s="48"/>
      <c r="BD141" s="48"/>
      <c r="BE141" s="48"/>
      <c r="BF141" s="48"/>
      <c r="BG141" s="48"/>
      <c r="BH141" s="48"/>
      <c r="BI141" s="2"/>
      <c r="BJ141" s="3"/>
      <c r="BK141" s="3"/>
      <c r="BL141" s="3"/>
      <c r="BM141" s="3"/>
    </row>
    <row r="142" spans="1:65" ht="15">
      <c r="A142" s="65" t="s">
        <v>395</v>
      </c>
      <c r="B142" s="66"/>
      <c r="C142" s="66" t="s">
        <v>65</v>
      </c>
      <c r="D142" s="67">
        <v>162.02092410246885</v>
      </c>
      <c r="E142" s="69"/>
      <c r="F142" s="98" t="s">
        <v>3592</v>
      </c>
      <c r="G142" s="66" t="s">
        <v>52</v>
      </c>
      <c r="H142" s="70" t="s">
        <v>1028</v>
      </c>
      <c r="I142" s="71"/>
      <c r="J142" s="71"/>
      <c r="K142" s="70" t="s">
        <v>1028</v>
      </c>
      <c r="L142" s="74">
        <v>1.2496410220568257</v>
      </c>
      <c r="M142" s="75">
        <v>1305.6019287109375</v>
      </c>
      <c r="N142" s="75">
        <v>6544.2744140625</v>
      </c>
      <c r="O142" s="76"/>
      <c r="P142" s="77"/>
      <c r="Q142" s="77"/>
      <c r="R142" s="48">
        <v>0</v>
      </c>
      <c r="S142" s="81"/>
      <c r="T142" s="81"/>
      <c r="U142" s="49">
        <v>0</v>
      </c>
      <c r="V142" s="49">
        <v>0</v>
      </c>
      <c r="W142" s="49">
        <v>0</v>
      </c>
      <c r="X142" s="49">
        <v>0</v>
      </c>
      <c r="Y142" s="49">
        <v>0</v>
      </c>
      <c r="Z142" s="49"/>
      <c r="AA142" s="72">
        <v>142</v>
      </c>
      <c r="AB142" s="72"/>
      <c r="AC142" s="73"/>
      <c r="AD142" s="79" t="s">
        <v>1028</v>
      </c>
      <c r="AE142" s="79" t="s">
        <v>1629</v>
      </c>
      <c r="AF142" s="79" t="s">
        <v>2178</v>
      </c>
      <c r="AG142" s="79" t="s">
        <v>2627</v>
      </c>
      <c r="AH142" s="79" t="s">
        <v>2971</v>
      </c>
      <c r="AI142" s="79">
        <v>463</v>
      </c>
      <c r="AJ142" s="79">
        <v>3</v>
      </c>
      <c r="AK142" s="79">
        <v>22</v>
      </c>
      <c r="AL142" s="79">
        <v>0</v>
      </c>
      <c r="AM142" s="79" t="s">
        <v>4077</v>
      </c>
      <c r="AN142" s="100" t="s">
        <v>4217</v>
      </c>
      <c r="AO142" s="79" t="str">
        <f>REPLACE(INDEX(GroupVertices[Group],MATCH(Vertices[[#This Row],[Vertex]],GroupVertices[Vertex],0)),1,1,"")</f>
        <v>1</v>
      </c>
      <c r="AP142" s="48"/>
      <c r="AQ142" s="49"/>
      <c r="AR142" s="48"/>
      <c r="AS142" s="49"/>
      <c r="AT142" s="48"/>
      <c r="AU142" s="49"/>
      <c r="AV142" s="48"/>
      <c r="AW142" s="49"/>
      <c r="AX142" s="48"/>
      <c r="AY142" s="48"/>
      <c r="AZ142" s="48"/>
      <c r="BA142" s="48"/>
      <c r="BB142" s="48"/>
      <c r="BC142" s="48"/>
      <c r="BD142" s="48"/>
      <c r="BE142" s="48"/>
      <c r="BF142" s="48"/>
      <c r="BG142" s="48"/>
      <c r="BH142" s="48"/>
      <c r="BI142" s="2"/>
      <c r="BJ142" s="3"/>
      <c r="BK142" s="3"/>
      <c r="BL142" s="3"/>
      <c r="BM142" s="3"/>
    </row>
    <row r="143" spans="1:65" ht="15">
      <c r="A143" s="65" t="s">
        <v>396</v>
      </c>
      <c r="B143" s="66"/>
      <c r="C143" s="66" t="s">
        <v>65</v>
      </c>
      <c r="D143" s="67">
        <v>162.22225644911842</v>
      </c>
      <c r="E143" s="69"/>
      <c r="F143" s="98" t="s">
        <v>3593</v>
      </c>
      <c r="G143" s="66" t="s">
        <v>52</v>
      </c>
      <c r="H143" s="70" t="s">
        <v>1029</v>
      </c>
      <c r="I143" s="71"/>
      <c r="J143" s="71"/>
      <c r="K143" s="70" t="s">
        <v>1029</v>
      </c>
      <c r="L143" s="74">
        <v>3.6516944848282273</v>
      </c>
      <c r="M143" s="75">
        <v>620.1987915039062</v>
      </c>
      <c r="N143" s="75">
        <v>4778.81787109375</v>
      </c>
      <c r="O143" s="76"/>
      <c r="P143" s="77"/>
      <c r="Q143" s="77"/>
      <c r="R143" s="48">
        <v>0</v>
      </c>
      <c r="S143" s="81"/>
      <c r="T143" s="81"/>
      <c r="U143" s="49">
        <v>0</v>
      </c>
      <c r="V143" s="49">
        <v>0</v>
      </c>
      <c r="W143" s="49">
        <v>0</v>
      </c>
      <c r="X143" s="49">
        <v>0</v>
      </c>
      <c r="Y143" s="49">
        <v>0</v>
      </c>
      <c r="Z143" s="49"/>
      <c r="AA143" s="72">
        <v>143</v>
      </c>
      <c r="AB143" s="72"/>
      <c r="AC143" s="73"/>
      <c r="AD143" s="79" t="s">
        <v>1029</v>
      </c>
      <c r="AE143" s="79" t="s">
        <v>1630</v>
      </c>
      <c r="AF143" s="79" t="s">
        <v>2097</v>
      </c>
      <c r="AG143" s="79" t="s">
        <v>2547</v>
      </c>
      <c r="AH143" s="79" t="s">
        <v>2972</v>
      </c>
      <c r="AI143" s="79">
        <v>4918</v>
      </c>
      <c r="AJ143" s="79">
        <v>38</v>
      </c>
      <c r="AK143" s="79">
        <v>272</v>
      </c>
      <c r="AL143" s="79">
        <v>5</v>
      </c>
      <c r="AM143" s="79" t="s">
        <v>4077</v>
      </c>
      <c r="AN143" s="100" t="s">
        <v>4218</v>
      </c>
      <c r="AO143" s="79" t="str">
        <f>REPLACE(INDEX(GroupVertices[Group],MATCH(Vertices[[#This Row],[Vertex]],GroupVertices[Vertex],0)),1,1,"")</f>
        <v>1</v>
      </c>
      <c r="AP143" s="48"/>
      <c r="AQ143" s="49"/>
      <c r="AR143" s="48"/>
      <c r="AS143" s="49"/>
      <c r="AT143" s="48"/>
      <c r="AU143" s="49"/>
      <c r="AV143" s="48"/>
      <c r="AW143" s="49"/>
      <c r="AX143" s="48"/>
      <c r="AY143" s="48"/>
      <c r="AZ143" s="48"/>
      <c r="BA143" s="48"/>
      <c r="BB143" s="48"/>
      <c r="BC143" s="48"/>
      <c r="BD143" s="48"/>
      <c r="BE143" s="48"/>
      <c r="BF143" s="48"/>
      <c r="BG143" s="48"/>
      <c r="BH143" s="48"/>
      <c r="BI143" s="2"/>
      <c r="BJ143" s="3"/>
      <c r="BK143" s="3"/>
      <c r="BL143" s="3"/>
      <c r="BM143" s="3"/>
    </row>
    <row r="144" spans="1:65" ht="15">
      <c r="A144" s="65" t="s">
        <v>397</v>
      </c>
      <c r="B144" s="66"/>
      <c r="C144" s="66" t="s">
        <v>65</v>
      </c>
      <c r="D144" s="67">
        <v>162.00700482912023</v>
      </c>
      <c r="E144" s="69"/>
      <c r="F144" s="98" t="s">
        <v>3594</v>
      </c>
      <c r="G144" s="66" t="s">
        <v>52</v>
      </c>
      <c r="H144" s="70" t="s">
        <v>1030</v>
      </c>
      <c r="I144" s="71"/>
      <c r="J144" s="71"/>
      <c r="K144" s="70" t="s">
        <v>1030</v>
      </c>
      <c r="L144" s="74">
        <v>1.0835731283343586</v>
      </c>
      <c r="M144" s="75">
        <v>6446.12548828125</v>
      </c>
      <c r="N144" s="75">
        <v>7868.3671875</v>
      </c>
      <c r="O144" s="76"/>
      <c r="P144" s="77"/>
      <c r="Q144" s="77"/>
      <c r="R144" s="48">
        <v>0</v>
      </c>
      <c r="S144" s="81"/>
      <c r="T144" s="81"/>
      <c r="U144" s="49">
        <v>0</v>
      </c>
      <c r="V144" s="49">
        <v>0</v>
      </c>
      <c r="W144" s="49">
        <v>0</v>
      </c>
      <c r="X144" s="49">
        <v>0</v>
      </c>
      <c r="Y144" s="49">
        <v>0</v>
      </c>
      <c r="Z144" s="49"/>
      <c r="AA144" s="72">
        <v>144</v>
      </c>
      <c r="AB144" s="72"/>
      <c r="AC144" s="73"/>
      <c r="AD144" s="79" t="s">
        <v>1030</v>
      </c>
      <c r="AE144" s="79" t="s">
        <v>1631</v>
      </c>
      <c r="AF144" s="79" t="s">
        <v>2086</v>
      </c>
      <c r="AG144" s="79" t="s">
        <v>2534</v>
      </c>
      <c r="AH144" s="79" t="s">
        <v>2973</v>
      </c>
      <c r="AI144" s="79">
        <v>155</v>
      </c>
      <c r="AJ144" s="79">
        <v>2</v>
      </c>
      <c r="AK144" s="79">
        <v>2</v>
      </c>
      <c r="AL144" s="79">
        <v>0</v>
      </c>
      <c r="AM144" s="79" t="s">
        <v>4077</v>
      </c>
      <c r="AN144" s="100" t="s">
        <v>4219</v>
      </c>
      <c r="AO144" s="79" t="str">
        <f>REPLACE(INDEX(GroupVertices[Group],MATCH(Vertices[[#This Row],[Vertex]],GroupVertices[Vertex],0)),1,1,"")</f>
        <v>1</v>
      </c>
      <c r="AP144" s="48"/>
      <c r="AQ144" s="49"/>
      <c r="AR144" s="48"/>
      <c r="AS144" s="49"/>
      <c r="AT144" s="48"/>
      <c r="AU144" s="49"/>
      <c r="AV144" s="48"/>
      <c r="AW144" s="49"/>
      <c r="AX144" s="48"/>
      <c r="AY144" s="48"/>
      <c r="AZ144" s="48"/>
      <c r="BA144" s="48"/>
      <c r="BB144" s="48"/>
      <c r="BC144" s="48"/>
      <c r="BD144" s="48"/>
      <c r="BE144" s="48"/>
      <c r="BF144" s="48"/>
      <c r="BG144" s="48"/>
      <c r="BH144" s="48"/>
      <c r="BI144" s="2"/>
      <c r="BJ144" s="3"/>
      <c r="BK144" s="3"/>
      <c r="BL144" s="3"/>
      <c r="BM144" s="3"/>
    </row>
    <row r="145" spans="1:65" ht="15">
      <c r="A145" s="65" t="s">
        <v>398</v>
      </c>
      <c r="B145" s="66"/>
      <c r="C145" s="66" t="s">
        <v>65</v>
      </c>
      <c r="D145" s="67">
        <v>162.01324138665956</v>
      </c>
      <c r="E145" s="69"/>
      <c r="F145" s="98" t="s">
        <v>3595</v>
      </c>
      <c r="G145" s="66" t="s">
        <v>52</v>
      </c>
      <c r="H145" s="70" t="s">
        <v>1031</v>
      </c>
      <c r="I145" s="71"/>
      <c r="J145" s="71"/>
      <c r="K145" s="70" t="s">
        <v>1031</v>
      </c>
      <c r="L145" s="74">
        <v>1.157980171625594</v>
      </c>
      <c r="M145" s="75">
        <v>8502.333984375</v>
      </c>
      <c r="N145" s="75">
        <v>7427.0029296875</v>
      </c>
      <c r="O145" s="76"/>
      <c r="P145" s="77"/>
      <c r="Q145" s="77"/>
      <c r="R145" s="48">
        <v>0</v>
      </c>
      <c r="S145" s="81"/>
      <c r="T145" s="81"/>
      <c r="U145" s="49">
        <v>0</v>
      </c>
      <c r="V145" s="49">
        <v>0</v>
      </c>
      <c r="W145" s="49">
        <v>0</v>
      </c>
      <c r="X145" s="49">
        <v>0</v>
      </c>
      <c r="Y145" s="49">
        <v>0</v>
      </c>
      <c r="Z145" s="49"/>
      <c r="AA145" s="72">
        <v>145</v>
      </c>
      <c r="AB145" s="72"/>
      <c r="AC145" s="73"/>
      <c r="AD145" s="79" t="s">
        <v>1031</v>
      </c>
      <c r="AE145" s="79" t="s">
        <v>1632</v>
      </c>
      <c r="AF145" s="79" t="s">
        <v>2086</v>
      </c>
      <c r="AG145" s="79" t="s">
        <v>2534</v>
      </c>
      <c r="AH145" s="79" t="s">
        <v>2974</v>
      </c>
      <c r="AI145" s="79">
        <v>293</v>
      </c>
      <c r="AJ145" s="79">
        <v>1</v>
      </c>
      <c r="AK145" s="79">
        <v>3</v>
      </c>
      <c r="AL145" s="79">
        <v>0</v>
      </c>
      <c r="AM145" s="79" t="s">
        <v>4077</v>
      </c>
      <c r="AN145" s="100" t="s">
        <v>4220</v>
      </c>
      <c r="AO145" s="79" t="str">
        <f>REPLACE(INDEX(GroupVertices[Group],MATCH(Vertices[[#This Row],[Vertex]],GroupVertices[Vertex],0)),1,1,"")</f>
        <v>1</v>
      </c>
      <c r="AP145" s="48"/>
      <c r="AQ145" s="49"/>
      <c r="AR145" s="48"/>
      <c r="AS145" s="49"/>
      <c r="AT145" s="48"/>
      <c r="AU145" s="49"/>
      <c r="AV145" s="48"/>
      <c r="AW145" s="49"/>
      <c r="AX145" s="48"/>
      <c r="AY145" s="48"/>
      <c r="AZ145" s="48"/>
      <c r="BA145" s="48"/>
      <c r="BB145" s="48"/>
      <c r="BC145" s="48"/>
      <c r="BD145" s="48"/>
      <c r="BE145" s="48"/>
      <c r="BF145" s="48"/>
      <c r="BG145" s="48"/>
      <c r="BH145" s="48"/>
      <c r="BI145" s="2"/>
      <c r="BJ145" s="3"/>
      <c r="BK145" s="3"/>
      <c r="BL145" s="3"/>
      <c r="BM145" s="3"/>
    </row>
    <row r="146" spans="1:65" ht="15">
      <c r="A146" s="65" t="s">
        <v>399</v>
      </c>
      <c r="B146" s="66"/>
      <c r="C146" s="66" t="s">
        <v>65</v>
      </c>
      <c r="D146" s="67">
        <v>162.01287984709205</v>
      </c>
      <c r="E146" s="69"/>
      <c r="F146" s="98" t="s">
        <v>3596</v>
      </c>
      <c r="G146" s="66" t="s">
        <v>52</v>
      </c>
      <c r="H146" s="70" t="s">
        <v>1032</v>
      </c>
      <c r="I146" s="71"/>
      <c r="J146" s="71"/>
      <c r="K146" s="70" t="s">
        <v>1032</v>
      </c>
      <c r="L146" s="74">
        <v>1.1536667198405948</v>
      </c>
      <c r="M146" s="75">
        <v>7474.22998046875</v>
      </c>
      <c r="N146" s="75">
        <v>7427.0029296875</v>
      </c>
      <c r="O146" s="76"/>
      <c r="P146" s="77"/>
      <c r="Q146" s="77"/>
      <c r="R146" s="48">
        <v>0</v>
      </c>
      <c r="S146" s="81"/>
      <c r="T146" s="81"/>
      <c r="U146" s="49">
        <v>0</v>
      </c>
      <c r="V146" s="49">
        <v>0</v>
      </c>
      <c r="W146" s="49">
        <v>0</v>
      </c>
      <c r="X146" s="49">
        <v>0</v>
      </c>
      <c r="Y146" s="49">
        <v>0</v>
      </c>
      <c r="Z146" s="49"/>
      <c r="AA146" s="72">
        <v>146</v>
      </c>
      <c r="AB146" s="72"/>
      <c r="AC146" s="73"/>
      <c r="AD146" s="79" t="s">
        <v>1032</v>
      </c>
      <c r="AE146" s="79" t="s">
        <v>1633</v>
      </c>
      <c r="AF146" s="79" t="s">
        <v>2179</v>
      </c>
      <c r="AG146" s="79" t="s">
        <v>2605</v>
      </c>
      <c r="AH146" s="79" t="s">
        <v>2975</v>
      </c>
      <c r="AI146" s="79">
        <v>285</v>
      </c>
      <c r="AJ146" s="79">
        <v>5</v>
      </c>
      <c r="AK146" s="79">
        <v>52</v>
      </c>
      <c r="AL146" s="79">
        <v>0</v>
      </c>
      <c r="AM146" s="79" t="s">
        <v>4077</v>
      </c>
      <c r="AN146" s="100" t="s">
        <v>4221</v>
      </c>
      <c r="AO146" s="79" t="str">
        <f>REPLACE(INDEX(GroupVertices[Group],MATCH(Vertices[[#This Row],[Vertex]],GroupVertices[Vertex],0)),1,1,"")</f>
        <v>1</v>
      </c>
      <c r="AP146" s="48"/>
      <c r="AQ146" s="49"/>
      <c r="AR146" s="48"/>
      <c r="AS146" s="49"/>
      <c r="AT146" s="48"/>
      <c r="AU146" s="49"/>
      <c r="AV146" s="48"/>
      <c r="AW146" s="49"/>
      <c r="AX146" s="48"/>
      <c r="AY146" s="48"/>
      <c r="AZ146" s="48"/>
      <c r="BA146" s="48"/>
      <c r="BB146" s="48"/>
      <c r="BC146" s="48"/>
      <c r="BD146" s="48"/>
      <c r="BE146" s="48"/>
      <c r="BF146" s="48"/>
      <c r="BG146" s="48"/>
      <c r="BH146" s="48"/>
      <c r="BI146" s="2"/>
      <c r="BJ146" s="3"/>
      <c r="BK146" s="3"/>
      <c r="BL146" s="3"/>
      <c r="BM146" s="3"/>
    </row>
    <row r="147" spans="1:65" ht="15">
      <c r="A147" s="65" t="s">
        <v>400</v>
      </c>
      <c r="B147" s="66"/>
      <c r="C147" s="66" t="s">
        <v>65</v>
      </c>
      <c r="D147" s="67">
        <v>162.0043836672559</v>
      </c>
      <c r="E147" s="69"/>
      <c r="F147" s="98" t="s">
        <v>3597</v>
      </c>
      <c r="G147" s="66" t="s">
        <v>52</v>
      </c>
      <c r="H147" s="70" t="s">
        <v>1033</v>
      </c>
      <c r="I147" s="71"/>
      <c r="J147" s="71"/>
      <c r="K147" s="70" t="s">
        <v>1033</v>
      </c>
      <c r="L147" s="74">
        <v>1.0523006028931148</v>
      </c>
      <c r="M147" s="75">
        <v>3704.5126953125</v>
      </c>
      <c r="N147" s="75">
        <v>8309.732421875</v>
      </c>
      <c r="O147" s="76"/>
      <c r="P147" s="77"/>
      <c r="Q147" s="77"/>
      <c r="R147" s="48">
        <v>0</v>
      </c>
      <c r="S147" s="81"/>
      <c r="T147" s="81"/>
      <c r="U147" s="49">
        <v>0</v>
      </c>
      <c r="V147" s="49">
        <v>0</v>
      </c>
      <c r="W147" s="49">
        <v>0</v>
      </c>
      <c r="X147" s="49">
        <v>0</v>
      </c>
      <c r="Y147" s="49">
        <v>0</v>
      </c>
      <c r="Z147" s="49"/>
      <c r="AA147" s="72">
        <v>147</v>
      </c>
      <c r="AB147" s="72"/>
      <c r="AC147" s="73"/>
      <c r="AD147" s="79" t="s">
        <v>1033</v>
      </c>
      <c r="AE147" s="79" t="s">
        <v>1634</v>
      </c>
      <c r="AF147" s="79" t="s">
        <v>2180</v>
      </c>
      <c r="AG147" s="79" t="s">
        <v>2628</v>
      </c>
      <c r="AH147" s="79" t="s">
        <v>2976</v>
      </c>
      <c r="AI147" s="79">
        <v>97</v>
      </c>
      <c r="AJ147" s="79">
        <v>3</v>
      </c>
      <c r="AK147" s="79">
        <v>8</v>
      </c>
      <c r="AL147" s="79">
        <v>0</v>
      </c>
      <c r="AM147" s="79" t="s">
        <v>4077</v>
      </c>
      <c r="AN147" s="100" t="s">
        <v>4222</v>
      </c>
      <c r="AO147" s="79" t="str">
        <f>REPLACE(INDEX(GroupVertices[Group],MATCH(Vertices[[#This Row],[Vertex]],GroupVertices[Vertex],0)),1,1,"")</f>
        <v>1</v>
      </c>
      <c r="AP147" s="48"/>
      <c r="AQ147" s="49"/>
      <c r="AR147" s="48"/>
      <c r="AS147" s="49"/>
      <c r="AT147" s="48"/>
      <c r="AU147" s="49"/>
      <c r="AV147" s="48"/>
      <c r="AW147" s="49"/>
      <c r="AX147" s="48"/>
      <c r="AY147" s="48"/>
      <c r="AZ147" s="48"/>
      <c r="BA147" s="48"/>
      <c r="BB147" s="48"/>
      <c r="BC147" s="48"/>
      <c r="BD147" s="48"/>
      <c r="BE147" s="48"/>
      <c r="BF147" s="48"/>
      <c r="BG147" s="48"/>
      <c r="BH147" s="48"/>
      <c r="BI147" s="2"/>
      <c r="BJ147" s="3"/>
      <c r="BK147" s="3"/>
      <c r="BL147" s="3"/>
      <c r="BM147" s="3"/>
    </row>
    <row r="148" spans="1:65" ht="15">
      <c r="A148" s="65" t="s">
        <v>401</v>
      </c>
      <c r="B148" s="66"/>
      <c r="C148" s="66" t="s">
        <v>65</v>
      </c>
      <c r="D148" s="67">
        <v>162.00284712409405</v>
      </c>
      <c r="E148" s="69"/>
      <c r="F148" s="98" t="s">
        <v>3598</v>
      </c>
      <c r="G148" s="66" t="s">
        <v>52</v>
      </c>
      <c r="H148" s="70" t="s">
        <v>1034</v>
      </c>
      <c r="I148" s="71"/>
      <c r="J148" s="71"/>
      <c r="K148" s="70" t="s">
        <v>1034</v>
      </c>
      <c r="L148" s="74">
        <v>1.0339684328068683</v>
      </c>
      <c r="M148" s="75">
        <v>6788.82666015625</v>
      </c>
      <c r="N148" s="75">
        <v>8751.095703125</v>
      </c>
      <c r="O148" s="76"/>
      <c r="P148" s="77"/>
      <c r="Q148" s="77"/>
      <c r="R148" s="48">
        <v>0</v>
      </c>
      <c r="S148" s="81"/>
      <c r="T148" s="81"/>
      <c r="U148" s="49">
        <v>0</v>
      </c>
      <c r="V148" s="49">
        <v>0</v>
      </c>
      <c r="W148" s="49">
        <v>0</v>
      </c>
      <c r="X148" s="49">
        <v>0</v>
      </c>
      <c r="Y148" s="49">
        <v>0</v>
      </c>
      <c r="Z148" s="49"/>
      <c r="AA148" s="72">
        <v>148</v>
      </c>
      <c r="AB148" s="72"/>
      <c r="AC148" s="73"/>
      <c r="AD148" s="79" t="s">
        <v>1034</v>
      </c>
      <c r="AE148" s="79" t="s">
        <v>1635</v>
      </c>
      <c r="AF148" s="79" t="s">
        <v>2181</v>
      </c>
      <c r="AG148" s="79" t="s">
        <v>2605</v>
      </c>
      <c r="AH148" s="79" t="s">
        <v>2977</v>
      </c>
      <c r="AI148" s="79">
        <v>63</v>
      </c>
      <c r="AJ148" s="79">
        <v>0</v>
      </c>
      <c r="AK148" s="79">
        <v>8</v>
      </c>
      <c r="AL148" s="79">
        <v>0</v>
      </c>
      <c r="AM148" s="79" t="s">
        <v>4077</v>
      </c>
      <c r="AN148" s="100" t="s">
        <v>4223</v>
      </c>
      <c r="AO148" s="79" t="str">
        <f>REPLACE(INDEX(GroupVertices[Group],MATCH(Vertices[[#This Row],[Vertex]],GroupVertices[Vertex],0)),1,1,"")</f>
        <v>1</v>
      </c>
      <c r="AP148" s="48"/>
      <c r="AQ148" s="49"/>
      <c r="AR148" s="48"/>
      <c r="AS148" s="49"/>
      <c r="AT148" s="48"/>
      <c r="AU148" s="49"/>
      <c r="AV148" s="48"/>
      <c r="AW148" s="49"/>
      <c r="AX148" s="48"/>
      <c r="AY148" s="48"/>
      <c r="AZ148" s="48"/>
      <c r="BA148" s="48"/>
      <c r="BB148" s="48"/>
      <c r="BC148" s="48"/>
      <c r="BD148" s="48"/>
      <c r="BE148" s="48"/>
      <c r="BF148" s="48"/>
      <c r="BG148" s="48"/>
      <c r="BH148" s="48"/>
      <c r="BI148" s="2"/>
      <c r="BJ148" s="3"/>
      <c r="BK148" s="3"/>
      <c r="BL148" s="3"/>
      <c r="BM148" s="3"/>
    </row>
    <row r="149" spans="1:65" ht="15">
      <c r="A149" s="65" t="s">
        <v>402</v>
      </c>
      <c r="B149" s="66"/>
      <c r="C149" s="66" t="s">
        <v>65</v>
      </c>
      <c r="D149" s="67">
        <v>169.2847511303774</v>
      </c>
      <c r="E149" s="69"/>
      <c r="F149" s="98" t="s">
        <v>3599</v>
      </c>
      <c r="G149" s="66" t="s">
        <v>52</v>
      </c>
      <c r="H149" s="70" t="s">
        <v>1035</v>
      </c>
      <c r="I149" s="71"/>
      <c r="J149" s="71"/>
      <c r="K149" s="70" t="s">
        <v>1035</v>
      </c>
      <c r="L149" s="74">
        <v>87.91281837889412</v>
      </c>
      <c r="M149" s="75">
        <v>3019.109619140625</v>
      </c>
      <c r="N149" s="75">
        <v>1247.90478515625</v>
      </c>
      <c r="O149" s="76"/>
      <c r="P149" s="77"/>
      <c r="Q149" s="77"/>
      <c r="R149" s="48">
        <v>0</v>
      </c>
      <c r="S149" s="81"/>
      <c r="T149" s="81"/>
      <c r="U149" s="49">
        <v>0</v>
      </c>
      <c r="V149" s="49">
        <v>0</v>
      </c>
      <c r="W149" s="49">
        <v>0</v>
      </c>
      <c r="X149" s="49">
        <v>0</v>
      </c>
      <c r="Y149" s="49">
        <v>0</v>
      </c>
      <c r="Z149" s="49"/>
      <c r="AA149" s="72">
        <v>149</v>
      </c>
      <c r="AB149" s="72"/>
      <c r="AC149" s="73"/>
      <c r="AD149" s="79" t="s">
        <v>1035</v>
      </c>
      <c r="AE149" s="79" t="s">
        <v>1636</v>
      </c>
      <c r="AF149" s="79" t="s">
        <v>2182</v>
      </c>
      <c r="AG149" s="79" t="s">
        <v>2629</v>
      </c>
      <c r="AH149" s="79" t="s">
        <v>2978</v>
      </c>
      <c r="AI149" s="79">
        <v>161194</v>
      </c>
      <c r="AJ149" s="79">
        <v>74</v>
      </c>
      <c r="AK149" s="79">
        <v>860</v>
      </c>
      <c r="AL149" s="79">
        <v>30</v>
      </c>
      <c r="AM149" s="79" t="s">
        <v>4077</v>
      </c>
      <c r="AN149" s="100" t="s">
        <v>4224</v>
      </c>
      <c r="AO149" s="79" t="str">
        <f>REPLACE(INDEX(GroupVertices[Group],MATCH(Vertices[[#This Row],[Vertex]],GroupVertices[Vertex],0)),1,1,"")</f>
        <v>1</v>
      </c>
      <c r="AP149" s="48"/>
      <c r="AQ149" s="49"/>
      <c r="AR149" s="48"/>
      <c r="AS149" s="49"/>
      <c r="AT149" s="48"/>
      <c r="AU149" s="49"/>
      <c r="AV149" s="48"/>
      <c r="AW149" s="49"/>
      <c r="AX149" s="48"/>
      <c r="AY149" s="48"/>
      <c r="AZ149" s="48"/>
      <c r="BA149" s="48"/>
      <c r="BB149" s="48"/>
      <c r="BC149" s="48"/>
      <c r="BD149" s="48"/>
      <c r="BE149" s="48"/>
      <c r="BF149" s="48"/>
      <c r="BG149" s="48"/>
      <c r="BH149" s="48"/>
      <c r="BI149" s="2"/>
      <c r="BJ149" s="3"/>
      <c r="BK149" s="3"/>
      <c r="BL149" s="3"/>
      <c r="BM149" s="3"/>
    </row>
    <row r="150" spans="1:65" ht="15">
      <c r="A150" s="65" t="s">
        <v>403</v>
      </c>
      <c r="B150" s="66"/>
      <c r="C150" s="66" t="s">
        <v>65</v>
      </c>
      <c r="D150" s="67">
        <v>162.00045192445938</v>
      </c>
      <c r="E150" s="69"/>
      <c r="F150" s="98" t="s">
        <v>3600</v>
      </c>
      <c r="G150" s="66" t="s">
        <v>52</v>
      </c>
      <c r="H150" s="70" t="s">
        <v>1036</v>
      </c>
      <c r="I150" s="71"/>
      <c r="J150" s="71"/>
      <c r="K150" s="70" t="s">
        <v>1036</v>
      </c>
      <c r="L150" s="74">
        <v>1.0053918147312488</v>
      </c>
      <c r="M150" s="75">
        <v>4732.6171875</v>
      </c>
      <c r="N150" s="75">
        <v>9633.8232421875</v>
      </c>
      <c r="O150" s="76"/>
      <c r="P150" s="77"/>
      <c r="Q150" s="77"/>
      <c r="R150" s="48">
        <v>0</v>
      </c>
      <c r="S150" s="81"/>
      <c r="T150" s="81"/>
      <c r="U150" s="49">
        <v>0</v>
      </c>
      <c r="V150" s="49">
        <v>0</v>
      </c>
      <c r="W150" s="49">
        <v>0</v>
      </c>
      <c r="X150" s="49">
        <v>0</v>
      </c>
      <c r="Y150" s="49">
        <v>0</v>
      </c>
      <c r="Z150" s="49"/>
      <c r="AA150" s="72">
        <v>150</v>
      </c>
      <c r="AB150" s="72"/>
      <c r="AC150" s="73"/>
      <c r="AD150" s="79" t="s">
        <v>1036</v>
      </c>
      <c r="AE150" s="79" t="s">
        <v>1637</v>
      </c>
      <c r="AF150" s="79"/>
      <c r="AG150" s="79" t="s">
        <v>2630</v>
      </c>
      <c r="AH150" s="79" t="s">
        <v>2979</v>
      </c>
      <c r="AI150" s="79">
        <v>10</v>
      </c>
      <c r="AJ150" s="79">
        <v>0</v>
      </c>
      <c r="AK150" s="79">
        <v>2</v>
      </c>
      <c r="AL150" s="79">
        <v>1</v>
      </c>
      <c r="AM150" s="79" t="s">
        <v>4077</v>
      </c>
      <c r="AN150" s="100" t="s">
        <v>4225</v>
      </c>
      <c r="AO150" s="79" t="str">
        <f>REPLACE(INDEX(GroupVertices[Group],MATCH(Vertices[[#This Row],[Vertex]],GroupVertices[Vertex],0)),1,1,"")</f>
        <v>1</v>
      </c>
      <c r="AP150" s="48"/>
      <c r="AQ150" s="49"/>
      <c r="AR150" s="48"/>
      <c r="AS150" s="49"/>
      <c r="AT150" s="48"/>
      <c r="AU150" s="49"/>
      <c r="AV150" s="48"/>
      <c r="AW150" s="49"/>
      <c r="AX150" s="48"/>
      <c r="AY150" s="48"/>
      <c r="AZ150" s="48"/>
      <c r="BA150" s="48"/>
      <c r="BB150" s="48"/>
      <c r="BC150" s="48"/>
      <c r="BD150" s="48"/>
      <c r="BE150" s="48"/>
      <c r="BF150" s="48"/>
      <c r="BG150" s="48"/>
      <c r="BH150" s="48"/>
      <c r="BI150" s="2"/>
      <c r="BJ150" s="3"/>
      <c r="BK150" s="3"/>
      <c r="BL150" s="3"/>
      <c r="BM150" s="3"/>
    </row>
    <row r="151" spans="1:65" ht="15">
      <c r="A151" s="65" t="s">
        <v>404</v>
      </c>
      <c r="B151" s="66"/>
      <c r="C151" s="66" t="s">
        <v>65</v>
      </c>
      <c r="D151" s="67">
        <v>162.00808944782273</v>
      </c>
      <c r="E151" s="69"/>
      <c r="F151" s="98" t="s">
        <v>3601</v>
      </c>
      <c r="G151" s="66" t="s">
        <v>52</v>
      </c>
      <c r="H151" s="70" t="s">
        <v>1037</v>
      </c>
      <c r="I151" s="71"/>
      <c r="J151" s="71"/>
      <c r="K151" s="70" t="s">
        <v>1037</v>
      </c>
      <c r="L151" s="74">
        <v>1.096513483689356</v>
      </c>
      <c r="M151" s="75">
        <v>1648.303466796875</v>
      </c>
      <c r="N151" s="75">
        <v>7427.0029296875</v>
      </c>
      <c r="O151" s="76"/>
      <c r="P151" s="77"/>
      <c r="Q151" s="77"/>
      <c r="R151" s="48">
        <v>0</v>
      </c>
      <c r="S151" s="81"/>
      <c r="T151" s="81"/>
      <c r="U151" s="49">
        <v>0</v>
      </c>
      <c r="V151" s="49">
        <v>0</v>
      </c>
      <c r="W151" s="49">
        <v>0</v>
      </c>
      <c r="X151" s="49">
        <v>0</v>
      </c>
      <c r="Y151" s="49">
        <v>0</v>
      </c>
      <c r="Z151" s="49"/>
      <c r="AA151" s="72">
        <v>151</v>
      </c>
      <c r="AB151" s="72"/>
      <c r="AC151" s="73"/>
      <c r="AD151" s="79" t="s">
        <v>1037</v>
      </c>
      <c r="AE151" s="79" t="s">
        <v>1638</v>
      </c>
      <c r="AF151" s="79" t="s">
        <v>2183</v>
      </c>
      <c r="AG151" s="79" t="s">
        <v>2631</v>
      </c>
      <c r="AH151" s="79" t="s">
        <v>2980</v>
      </c>
      <c r="AI151" s="79">
        <v>179</v>
      </c>
      <c r="AJ151" s="79">
        <v>1</v>
      </c>
      <c r="AK151" s="79">
        <v>8</v>
      </c>
      <c r="AL151" s="79">
        <v>0</v>
      </c>
      <c r="AM151" s="79" t="s">
        <v>4077</v>
      </c>
      <c r="AN151" s="100" t="s">
        <v>4226</v>
      </c>
      <c r="AO151" s="79" t="str">
        <f>REPLACE(INDEX(GroupVertices[Group],MATCH(Vertices[[#This Row],[Vertex]],GroupVertices[Vertex],0)),1,1,"")</f>
        <v>1</v>
      </c>
      <c r="AP151" s="48"/>
      <c r="AQ151" s="49"/>
      <c r="AR151" s="48"/>
      <c r="AS151" s="49"/>
      <c r="AT151" s="48"/>
      <c r="AU151" s="49"/>
      <c r="AV151" s="48"/>
      <c r="AW151" s="49"/>
      <c r="AX151" s="48"/>
      <c r="AY151" s="48"/>
      <c r="AZ151" s="48"/>
      <c r="BA151" s="48"/>
      <c r="BB151" s="48"/>
      <c r="BC151" s="48"/>
      <c r="BD151" s="48"/>
      <c r="BE151" s="48"/>
      <c r="BF151" s="48"/>
      <c r="BG151" s="48"/>
      <c r="BH151" s="48"/>
      <c r="BI151" s="2"/>
      <c r="BJ151" s="3"/>
      <c r="BK151" s="3"/>
      <c r="BL151" s="3"/>
      <c r="BM151" s="3"/>
    </row>
    <row r="152" spans="1:65" ht="15">
      <c r="A152" s="65" t="s">
        <v>405</v>
      </c>
      <c r="B152" s="66"/>
      <c r="C152" s="66" t="s">
        <v>65</v>
      </c>
      <c r="D152" s="67">
        <v>162.00040673201343</v>
      </c>
      <c r="E152" s="69"/>
      <c r="F152" s="98" t="s">
        <v>3602</v>
      </c>
      <c r="G152" s="66" t="s">
        <v>52</v>
      </c>
      <c r="H152" s="70" t="s">
        <v>1038</v>
      </c>
      <c r="I152" s="71"/>
      <c r="J152" s="71"/>
      <c r="K152" s="70" t="s">
        <v>1038</v>
      </c>
      <c r="L152" s="74">
        <v>1.004852633258124</v>
      </c>
      <c r="M152" s="75">
        <v>4047.214111328125</v>
      </c>
      <c r="N152" s="75">
        <v>9633.8232421875</v>
      </c>
      <c r="O152" s="76"/>
      <c r="P152" s="77"/>
      <c r="Q152" s="77"/>
      <c r="R152" s="48">
        <v>0</v>
      </c>
      <c r="S152" s="81"/>
      <c r="T152" s="81"/>
      <c r="U152" s="49">
        <v>0</v>
      </c>
      <c r="V152" s="49">
        <v>0</v>
      </c>
      <c r="W152" s="49">
        <v>0</v>
      </c>
      <c r="X152" s="49">
        <v>0</v>
      </c>
      <c r="Y152" s="49">
        <v>0</v>
      </c>
      <c r="Z152" s="49"/>
      <c r="AA152" s="72">
        <v>152</v>
      </c>
      <c r="AB152" s="72"/>
      <c r="AC152" s="73"/>
      <c r="AD152" s="79" t="s">
        <v>1038</v>
      </c>
      <c r="AE152" s="79" t="s">
        <v>1578</v>
      </c>
      <c r="AF152" s="79" t="s">
        <v>2142</v>
      </c>
      <c r="AG152" s="79" t="s">
        <v>2592</v>
      </c>
      <c r="AH152" s="79" t="s">
        <v>2981</v>
      </c>
      <c r="AI152" s="79">
        <v>9</v>
      </c>
      <c r="AJ152" s="79">
        <v>0</v>
      </c>
      <c r="AK152" s="79">
        <v>0</v>
      </c>
      <c r="AL152" s="79">
        <v>0</v>
      </c>
      <c r="AM152" s="79" t="s">
        <v>4077</v>
      </c>
      <c r="AN152" s="100" t="s">
        <v>4227</v>
      </c>
      <c r="AO152" s="79" t="str">
        <f>REPLACE(INDEX(GroupVertices[Group],MATCH(Vertices[[#This Row],[Vertex]],GroupVertices[Vertex],0)),1,1,"")</f>
        <v>1</v>
      </c>
      <c r="AP152" s="48"/>
      <c r="AQ152" s="49"/>
      <c r="AR152" s="48"/>
      <c r="AS152" s="49"/>
      <c r="AT152" s="48"/>
      <c r="AU152" s="49"/>
      <c r="AV152" s="48"/>
      <c r="AW152" s="49"/>
      <c r="AX152" s="48"/>
      <c r="AY152" s="48"/>
      <c r="AZ152" s="48"/>
      <c r="BA152" s="48"/>
      <c r="BB152" s="48"/>
      <c r="BC152" s="48"/>
      <c r="BD152" s="48"/>
      <c r="BE152" s="48"/>
      <c r="BF152" s="48"/>
      <c r="BG152" s="48"/>
      <c r="BH152" s="48"/>
      <c r="BI152" s="2"/>
      <c r="BJ152" s="3"/>
      <c r="BK152" s="3"/>
      <c r="BL152" s="3"/>
      <c r="BM152" s="3"/>
    </row>
    <row r="153" spans="1:65" ht="15">
      <c r="A153" s="65" t="s">
        <v>406</v>
      </c>
      <c r="B153" s="66"/>
      <c r="C153" s="66" t="s">
        <v>65</v>
      </c>
      <c r="D153" s="67">
        <v>162.00189808272935</v>
      </c>
      <c r="E153" s="69"/>
      <c r="F153" s="98" t="s">
        <v>3603</v>
      </c>
      <c r="G153" s="66" t="s">
        <v>52</v>
      </c>
      <c r="H153" s="70" t="s">
        <v>1039</v>
      </c>
      <c r="I153" s="71"/>
      <c r="J153" s="71"/>
      <c r="K153" s="70" t="s">
        <v>1039</v>
      </c>
      <c r="L153" s="74">
        <v>1.0226456218712456</v>
      </c>
      <c r="M153" s="75">
        <v>1648.303466796875</v>
      </c>
      <c r="N153" s="75">
        <v>8751.095703125</v>
      </c>
      <c r="O153" s="76"/>
      <c r="P153" s="77"/>
      <c r="Q153" s="77"/>
      <c r="R153" s="48">
        <v>0</v>
      </c>
      <c r="S153" s="81"/>
      <c r="T153" s="81"/>
      <c r="U153" s="49">
        <v>0</v>
      </c>
      <c r="V153" s="49">
        <v>0</v>
      </c>
      <c r="W153" s="49">
        <v>0</v>
      </c>
      <c r="X153" s="49">
        <v>0</v>
      </c>
      <c r="Y153" s="49">
        <v>0</v>
      </c>
      <c r="Z153" s="49"/>
      <c r="AA153" s="72">
        <v>153</v>
      </c>
      <c r="AB153" s="72"/>
      <c r="AC153" s="73"/>
      <c r="AD153" s="79" t="s">
        <v>1039</v>
      </c>
      <c r="AE153" s="79" t="s">
        <v>1639</v>
      </c>
      <c r="AF153" s="79" t="s">
        <v>2184</v>
      </c>
      <c r="AG153" s="79" t="s">
        <v>2632</v>
      </c>
      <c r="AH153" s="79" t="s">
        <v>2982</v>
      </c>
      <c r="AI153" s="79">
        <v>42</v>
      </c>
      <c r="AJ153" s="79">
        <v>0</v>
      </c>
      <c r="AK153" s="79">
        <v>5</v>
      </c>
      <c r="AL153" s="79">
        <v>0</v>
      </c>
      <c r="AM153" s="79" t="s">
        <v>4077</v>
      </c>
      <c r="AN153" s="100" t="s">
        <v>4228</v>
      </c>
      <c r="AO153" s="79" t="str">
        <f>REPLACE(INDEX(GroupVertices[Group],MATCH(Vertices[[#This Row],[Vertex]],GroupVertices[Vertex],0)),1,1,"")</f>
        <v>1</v>
      </c>
      <c r="AP153" s="48"/>
      <c r="AQ153" s="49"/>
      <c r="AR153" s="48"/>
      <c r="AS153" s="49"/>
      <c r="AT153" s="48"/>
      <c r="AU153" s="49"/>
      <c r="AV153" s="48"/>
      <c r="AW153" s="49"/>
      <c r="AX153" s="48"/>
      <c r="AY153" s="48"/>
      <c r="AZ153" s="48"/>
      <c r="BA153" s="48"/>
      <c r="BB153" s="48"/>
      <c r="BC153" s="48"/>
      <c r="BD153" s="48"/>
      <c r="BE153" s="48"/>
      <c r="BF153" s="48"/>
      <c r="BG153" s="48"/>
      <c r="BH153" s="48"/>
      <c r="BI153" s="2"/>
      <c r="BJ153" s="3"/>
      <c r="BK153" s="3"/>
      <c r="BL153" s="3"/>
      <c r="BM153" s="3"/>
    </row>
    <row r="154" spans="1:65" ht="15">
      <c r="A154" s="65" t="s">
        <v>407</v>
      </c>
      <c r="B154" s="66"/>
      <c r="C154" s="66" t="s">
        <v>65</v>
      </c>
      <c r="D154" s="67">
        <v>168.4475610693935</v>
      </c>
      <c r="E154" s="69"/>
      <c r="F154" s="98" t="s">
        <v>3604</v>
      </c>
      <c r="G154" s="66" t="s">
        <v>52</v>
      </c>
      <c r="H154" s="70" t="s">
        <v>1040</v>
      </c>
      <c r="I154" s="71"/>
      <c r="J154" s="71"/>
      <c r="K154" s="70" t="s">
        <v>1040</v>
      </c>
      <c r="L154" s="74">
        <v>77.92448158925546</v>
      </c>
      <c r="M154" s="75">
        <v>620.1987915039062</v>
      </c>
      <c r="N154" s="75">
        <v>1247.90478515625</v>
      </c>
      <c r="O154" s="76"/>
      <c r="P154" s="77"/>
      <c r="Q154" s="77"/>
      <c r="R154" s="48">
        <v>0</v>
      </c>
      <c r="S154" s="81"/>
      <c r="T154" s="81"/>
      <c r="U154" s="49">
        <v>0</v>
      </c>
      <c r="V154" s="49">
        <v>0</v>
      </c>
      <c r="W154" s="49">
        <v>0</v>
      </c>
      <c r="X154" s="49">
        <v>0</v>
      </c>
      <c r="Y154" s="49">
        <v>0</v>
      </c>
      <c r="Z154" s="49"/>
      <c r="AA154" s="72">
        <v>154</v>
      </c>
      <c r="AB154" s="72"/>
      <c r="AC154" s="73"/>
      <c r="AD154" s="79" t="s">
        <v>1040</v>
      </c>
      <c r="AE154" s="79" t="s">
        <v>1640</v>
      </c>
      <c r="AF154" s="79" t="s">
        <v>2086</v>
      </c>
      <c r="AG154" s="79" t="s">
        <v>2534</v>
      </c>
      <c r="AH154" s="79" t="s">
        <v>2983</v>
      </c>
      <c r="AI154" s="79">
        <v>142669</v>
      </c>
      <c r="AJ154" s="79">
        <v>168</v>
      </c>
      <c r="AK154" s="79">
        <v>444</v>
      </c>
      <c r="AL154" s="79">
        <v>42</v>
      </c>
      <c r="AM154" s="79" t="s">
        <v>4077</v>
      </c>
      <c r="AN154" s="100" t="s">
        <v>4229</v>
      </c>
      <c r="AO154" s="79" t="str">
        <f>REPLACE(INDEX(GroupVertices[Group],MATCH(Vertices[[#This Row],[Vertex]],GroupVertices[Vertex],0)),1,1,"")</f>
        <v>1</v>
      </c>
      <c r="AP154" s="48"/>
      <c r="AQ154" s="49"/>
      <c r="AR154" s="48"/>
      <c r="AS154" s="49"/>
      <c r="AT154" s="48"/>
      <c r="AU154" s="49"/>
      <c r="AV154" s="48"/>
      <c r="AW154" s="49"/>
      <c r="AX154" s="48"/>
      <c r="AY154" s="48"/>
      <c r="AZ154" s="48"/>
      <c r="BA154" s="48"/>
      <c r="BB154" s="48"/>
      <c r="BC154" s="48"/>
      <c r="BD154" s="48"/>
      <c r="BE154" s="48"/>
      <c r="BF154" s="48"/>
      <c r="BG154" s="48"/>
      <c r="BH154" s="48"/>
      <c r="BI154" s="2"/>
      <c r="BJ154" s="3"/>
      <c r="BK154" s="3"/>
      <c r="BL154" s="3"/>
      <c r="BM154" s="3"/>
    </row>
    <row r="155" spans="1:65" ht="15">
      <c r="A155" s="65" t="s">
        <v>408</v>
      </c>
      <c r="B155" s="66"/>
      <c r="C155" s="66" t="s">
        <v>65</v>
      </c>
      <c r="D155" s="67">
        <v>162.04568956284237</v>
      </c>
      <c r="E155" s="69"/>
      <c r="F155" s="98" t="s">
        <v>3605</v>
      </c>
      <c r="G155" s="66" t="s">
        <v>52</v>
      </c>
      <c r="H155" s="70" t="s">
        <v>1041</v>
      </c>
      <c r="I155" s="71"/>
      <c r="J155" s="71"/>
      <c r="K155" s="70" t="s">
        <v>1041</v>
      </c>
      <c r="L155" s="74">
        <v>1.5451124693292675</v>
      </c>
      <c r="M155" s="75">
        <v>4389.916015625</v>
      </c>
      <c r="N155" s="75">
        <v>6102.91064453125</v>
      </c>
      <c r="O155" s="76"/>
      <c r="P155" s="77"/>
      <c r="Q155" s="77"/>
      <c r="R155" s="48">
        <v>0</v>
      </c>
      <c r="S155" s="81"/>
      <c r="T155" s="81"/>
      <c r="U155" s="49">
        <v>0</v>
      </c>
      <c r="V155" s="49">
        <v>0</v>
      </c>
      <c r="W155" s="49">
        <v>0</v>
      </c>
      <c r="X155" s="49">
        <v>0</v>
      </c>
      <c r="Y155" s="49">
        <v>0</v>
      </c>
      <c r="Z155" s="49"/>
      <c r="AA155" s="72">
        <v>155</v>
      </c>
      <c r="AB155" s="72"/>
      <c r="AC155" s="73"/>
      <c r="AD155" s="79" t="s">
        <v>1041</v>
      </c>
      <c r="AE155" s="79" t="s">
        <v>1041</v>
      </c>
      <c r="AF155" s="79" t="s">
        <v>2185</v>
      </c>
      <c r="AG155" s="79" t="s">
        <v>2633</v>
      </c>
      <c r="AH155" s="79" t="s">
        <v>2984</v>
      </c>
      <c r="AI155" s="79">
        <v>1011</v>
      </c>
      <c r="AJ155" s="79">
        <v>0</v>
      </c>
      <c r="AK155" s="79">
        <v>1</v>
      </c>
      <c r="AL155" s="79">
        <v>1</v>
      </c>
      <c r="AM155" s="79" t="s">
        <v>4077</v>
      </c>
      <c r="AN155" s="100" t="s">
        <v>4230</v>
      </c>
      <c r="AO155" s="79" t="str">
        <f>REPLACE(INDEX(GroupVertices[Group],MATCH(Vertices[[#This Row],[Vertex]],GroupVertices[Vertex],0)),1,1,"")</f>
        <v>1</v>
      </c>
      <c r="AP155" s="48"/>
      <c r="AQ155" s="49"/>
      <c r="AR155" s="48"/>
      <c r="AS155" s="49"/>
      <c r="AT155" s="48"/>
      <c r="AU155" s="49"/>
      <c r="AV155" s="48"/>
      <c r="AW155" s="49"/>
      <c r="AX155" s="48"/>
      <c r="AY155" s="48"/>
      <c r="AZ155" s="48"/>
      <c r="BA155" s="48"/>
      <c r="BB155" s="48"/>
      <c r="BC155" s="48"/>
      <c r="BD155" s="48"/>
      <c r="BE155" s="48"/>
      <c r="BF155" s="48"/>
      <c r="BG155" s="48"/>
      <c r="BH155" s="48"/>
      <c r="BI155" s="2"/>
      <c r="BJ155" s="3"/>
      <c r="BK155" s="3"/>
      <c r="BL155" s="3"/>
      <c r="BM155" s="3"/>
    </row>
    <row r="156" spans="1:65" ht="15">
      <c r="A156" s="65" t="s">
        <v>409</v>
      </c>
      <c r="B156" s="66"/>
      <c r="C156" s="66" t="s">
        <v>65</v>
      </c>
      <c r="D156" s="67">
        <v>164.6898091897275</v>
      </c>
      <c r="E156" s="69"/>
      <c r="F156" s="98" t="s">
        <v>3606</v>
      </c>
      <c r="G156" s="66" t="s">
        <v>52</v>
      </c>
      <c r="H156" s="70" t="s">
        <v>1042</v>
      </c>
      <c r="I156" s="71"/>
      <c r="J156" s="71"/>
      <c r="K156" s="70" t="s">
        <v>1042</v>
      </c>
      <c r="L156" s="74">
        <v>33.09154209892055</v>
      </c>
      <c r="M156" s="75">
        <v>4389.916015625</v>
      </c>
      <c r="N156" s="75">
        <v>2130.6328125</v>
      </c>
      <c r="O156" s="76"/>
      <c r="P156" s="77"/>
      <c r="Q156" s="77"/>
      <c r="R156" s="48">
        <v>0</v>
      </c>
      <c r="S156" s="81"/>
      <c r="T156" s="81"/>
      <c r="U156" s="49">
        <v>0</v>
      </c>
      <c r="V156" s="49">
        <v>0</v>
      </c>
      <c r="W156" s="49">
        <v>0</v>
      </c>
      <c r="X156" s="49">
        <v>0</v>
      </c>
      <c r="Y156" s="49">
        <v>0</v>
      </c>
      <c r="Z156" s="49"/>
      <c r="AA156" s="72">
        <v>156</v>
      </c>
      <c r="AB156" s="72"/>
      <c r="AC156" s="73"/>
      <c r="AD156" s="79" t="s">
        <v>1042</v>
      </c>
      <c r="AE156" s="79" t="s">
        <v>1641</v>
      </c>
      <c r="AF156" s="79" t="s">
        <v>2186</v>
      </c>
      <c r="AG156" s="79" t="s">
        <v>2634</v>
      </c>
      <c r="AH156" s="79" t="s">
        <v>2985</v>
      </c>
      <c r="AI156" s="79">
        <v>59519</v>
      </c>
      <c r="AJ156" s="79">
        <v>15</v>
      </c>
      <c r="AK156" s="79">
        <v>255</v>
      </c>
      <c r="AL156" s="79">
        <v>63</v>
      </c>
      <c r="AM156" s="79" t="s">
        <v>4077</v>
      </c>
      <c r="AN156" s="100" t="s">
        <v>4231</v>
      </c>
      <c r="AO156" s="79" t="str">
        <f>REPLACE(INDEX(GroupVertices[Group],MATCH(Vertices[[#This Row],[Vertex]],GroupVertices[Vertex],0)),1,1,"")</f>
        <v>1</v>
      </c>
      <c r="AP156" s="48"/>
      <c r="AQ156" s="49"/>
      <c r="AR156" s="48"/>
      <c r="AS156" s="49"/>
      <c r="AT156" s="48"/>
      <c r="AU156" s="49"/>
      <c r="AV156" s="48"/>
      <c r="AW156" s="49"/>
      <c r="AX156" s="48"/>
      <c r="AY156" s="48"/>
      <c r="AZ156" s="48"/>
      <c r="BA156" s="48"/>
      <c r="BB156" s="48"/>
      <c r="BC156" s="48"/>
      <c r="BD156" s="48"/>
      <c r="BE156" s="48"/>
      <c r="BF156" s="48"/>
      <c r="BG156" s="48"/>
      <c r="BH156" s="48"/>
      <c r="BI156" s="2"/>
      <c r="BJ156" s="3"/>
      <c r="BK156" s="3"/>
      <c r="BL156" s="3"/>
      <c r="BM156" s="3"/>
    </row>
    <row r="157" spans="1:65" ht="15">
      <c r="A157" s="65" t="s">
        <v>410</v>
      </c>
      <c r="B157" s="66"/>
      <c r="C157" s="66" t="s">
        <v>65</v>
      </c>
      <c r="D157" s="67">
        <v>162.7239829839116</v>
      </c>
      <c r="E157" s="69"/>
      <c r="F157" s="98" t="s">
        <v>3607</v>
      </c>
      <c r="G157" s="66" t="s">
        <v>52</v>
      </c>
      <c r="H157" s="70" t="s">
        <v>1043</v>
      </c>
      <c r="I157" s="71"/>
      <c r="J157" s="71"/>
      <c r="K157" s="70" t="s">
        <v>1043</v>
      </c>
      <c r="L157" s="74">
        <v>9.637687199460798</v>
      </c>
      <c r="M157" s="75">
        <v>1991.0050048828125</v>
      </c>
      <c r="N157" s="75">
        <v>3454.725341796875</v>
      </c>
      <c r="O157" s="76"/>
      <c r="P157" s="77"/>
      <c r="Q157" s="77"/>
      <c r="R157" s="48">
        <v>0</v>
      </c>
      <c r="S157" s="81"/>
      <c r="T157" s="81"/>
      <c r="U157" s="49">
        <v>0</v>
      </c>
      <c r="V157" s="49">
        <v>0</v>
      </c>
      <c r="W157" s="49">
        <v>0</v>
      </c>
      <c r="X157" s="49">
        <v>0</v>
      </c>
      <c r="Y157" s="49">
        <v>0</v>
      </c>
      <c r="Z157" s="49"/>
      <c r="AA157" s="72">
        <v>157</v>
      </c>
      <c r="AB157" s="72"/>
      <c r="AC157" s="73"/>
      <c r="AD157" s="79" t="s">
        <v>1043</v>
      </c>
      <c r="AE157" s="79" t="s">
        <v>1642</v>
      </c>
      <c r="AF157" s="79" t="s">
        <v>2187</v>
      </c>
      <c r="AG157" s="79" t="s">
        <v>2538</v>
      </c>
      <c r="AH157" s="79" t="s">
        <v>2986</v>
      </c>
      <c r="AI157" s="79">
        <v>16020</v>
      </c>
      <c r="AJ157" s="79">
        <v>427</v>
      </c>
      <c r="AK157" s="79">
        <v>312</v>
      </c>
      <c r="AL157" s="79">
        <v>9</v>
      </c>
      <c r="AM157" s="79" t="s">
        <v>4077</v>
      </c>
      <c r="AN157" s="100" t="s">
        <v>4232</v>
      </c>
      <c r="AO157" s="79" t="str">
        <f>REPLACE(INDEX(GroupVertices[Group],MATCH(Vertices[[#This Row],[Vertex]],GroupVertices[Vertex],0)),1,1,"")</f>
        <v>1</v>
      </c>
      <c r="AP157" s="48"/>
      <c r="AQ157" s="49"/>
      <c r="AR157" s="48"/>
      <c r="AS157" s="49"/>
      <c r="AT157" s="48"/>
      <c r="AU157" s="49"/>
      <c r="AV157" s="48"/>
      <c r="AW157" s="49"/>
      <c r="AX157" s="48"/>
      <c r="AY157" s="48"/>
      <c r="AZ157" s="48"/>
      <c r="BA157" s="48"/>
      <c r="BB157" s="48"/>
      <c r="BC157" s="48"/>
      <c r="BD157" s="48"/>
      <c r="BE157" s="48"/>
      <c r="BF157" s="48"/>
      <c r="BG157" s="48"/>
      <c r="BH157" s="48"/>
      <c r="BI157" s="2"/>
      <c r="BJ157" s="3"/>
      <c r="BK157" s="3"/>
      <c r="BL157" s="3"/>
      <c r="BM157" s="3"/>
    </row>
    <row r="158" spans="1:65" ht="15">
      <c r="A158" s="65" t="s">
        <v>411</v>
      </c>
      <c r="B158" s="66"/>
      <c r="C158" s="66" t="s">
        <v>65</v>
      </c>
      <c r="D158" s="67">
        <v>162.01229234529487</v>
      </c>
      <c r="E158" s="69"/>
      <c r="F158" s="98" t="s">
        <v>3608</v>
      </c>
      <c r="G158" s="66" t="s">
        <v>52</v>
      </c>
      <c r="H158" s="70" t="s">
        <v>1044</v>
      </c>
      <c r="I158" s="71"/>
      <c r="J158" s="71"/>
      <c r="K158" s="96" t="s">
        <v>1044</v>
      </c>
      <c r="L158" s="74">
        <v>1.146657360689971</v>
      </c>
      <c r="M158" s="75">
        <v>6788.82666015625</v>
      </c>
      <c r="N158" s="75">
        <v>7427.0029296875</v>
      </c>
      <c r="O158" s="76"/>
      <c r="P158" s="77"/>
      <c r="Q158" s="77"/>
      <c r="R158" s="48">
        <v>0</v>
      </c>
      <c r="S158" s="81"/>
      <c r="T158" s="81"/>
      <c r="U158" s="49">
        <v>0</v>
      </c>
      <c r="V158" s="49">
        <v>0</v>
      </c>
      <c r="W158" s="49">
        <v>0</v>
      </c>
      <c r="X158" s="49">
        <v>0</v>
      </c>
      <c r="Y158" s="49">
        <v>0</v>
      </c>
      <c r="Z158" s="49"/>
      <c r="AA158" s="72">
        <v>158</v>
      </c>
      <c r="AB158" s="72"/>
      <c r="AC158" s="73"/>
      <c r="AD158" s="97" t="s">
        <v>1044</v>
      </c>
      <c r="AE158" s="79" t="s">
        <v>1643</v>
      </c>
      <c r="AF158" s="79" t="s">
        <v>2188</v>
      </c>
      <c r="AG158" s="79" t="s">
        <v>2635</v>
      </c>
      <c r="AH158" s="79" t="s">
        <v>2987</v>
      </c>
      <c r="AI158" s="79">
        <v>272</v>
      </c>
      <c r="AJ158" s="79">
        <v>11</v>
      </c>
      <c r="AK158" s="79">
        <v>57</v>
      </c>
      <c r="AL158" s="79">
        <v>1</v>
      </c>
      <c r="AM158" s="79" t="s">
        <v>4077</v>
      </c>
      <c r="AN158" s="100" t="s">
        <v>4233</v>
      </c>
      <c r="AO158" s="79" t="str">
        <f>REPLACE(INDEX(GroupVertices[Group],MATCH(Vertices[[#This Row],[Vertex]],GroupVertices[Vertex],0)),1,1,"")</f>
        <v>1</v>
      </c>
      <c r="AP158" s="48"/>
      <c r="AQ158" s="49"/>
      <c r="AR158" s="48"/>
      <c r="AS158" s="49"/>
      <c r="AT158" s="48"/>
      <c r="AU158" s="49"/>
      <c r="AV158" s="48"/>
      <c r="AW158" s="49"/>
      <c r="AX158" s="48"/>
      <c r="AY158" s="48"/>
      <c r="AZ158" s="48"/>
      <c r="BA158" s="48"/>
      <c r="BB158" s="48"/>
      <c r="BC158" s="48"/>
      <c r="BD158" s="48"/>
      <c r="BE158" s="48"/>
      <c r="BF158" s="48"/>
      <c r="BG158" s="48"/>
      <c r="BH158" s="48"/>
      <c r="BI158" s="2"/>
      <c r="BJ158" s="3"/>
      <c r="BK158" s="3"/>
      <c r="BL158" s="3"/>
      <c r="BM158" s="3"/>
    </row>
    <row r="159" spans="1:65" ht="15">
      <c r="A159" s="65" t="s">
        <v>412</v>
      </c>
      <c r="B159" s="66"/>
      <c r="C159" s="66" t="s">
        <v>65</v>
      </c>
      <c r="D159" s="67">
        <v>162.00140096582405</v>
      </c>
      <c r="E159" s="69"/>
      <c r="F159" s="98" t="s">
        <v>3609</v>
      </c>
      <c r="G159" s="66" t="s">
        <v>52</v>
      </c>
      <c r="H159" s="70" t="s">
        <v>1045</v>
      </c>
      <c r="I159" s="71"/>
      <c r="J159" s="71"/>
      <c r="K159" s="70" t="s">
        <v>1045</v>
      </c>
      <c r="L159" s="74">
        <v>1.0167146256668718</v>
      </c>
      <c r="M159" s="75">
        <v>8159.6328125</v>
      </c>
      <c r="N159" s="75">
        <v>9192.4599609375</v>
      </c>
      <c r="O159" s="76"/>
      <c r="P159" s="77"/>
      <c r="Q159" s="77"/>
      <c r="R159" s="48">
        <v>0</v>
      </c>
      <c r="S159" s="81"/>
      <c r="T159" s="81"/>
      <c r="U159" s="49">
        <v>0</v>
      </c>
      <c r="V159" s="49">
        <v>0</v>
      </c>
      <c r="W159" s="49">
        <v>0</v>
      </c>
      <c r="X159" s="49">
        <v>0</v>
      </c>
      <c r="Y159" s="49">
        <v>0</v>
      </c>
      <c r="Z159" s="49"/>
      <c r="AA159" s="72">
        <v>159</v>
      </c>
      <c r="AB159" s="72"/>
      <c r="AC159" s="73"/>
      <c r="AD159" s="79" t="s">
        <v>1045</v>
      </c>
      <c r="AE159" s="79" t="s">
        <v>1644</v>
      </c>
      <c r="AF159" s="79"/>
      <c r="AG159" s="79" t="s">
        <v>2636</v>
      </c>
      <c r="AH159" s="79" t="s">
        <v>2988</v>
      </c>
      <c r="AI159" s="79">
        <v>31</v>
      </c>
      <c r="AJ159" s="79">
        <v>0</v>
      </c>
      <c r="AK159" s="79">
        <v>1</v>
      </c>
      <c r="AL159" s="79">
        <v>0</v>
      </c>
      <c r="AM159" s="79" t="s">
        <v>4077</v>
      </c>
      <c r="AN159" s="100" t="s">
        <v>4234</v>
      </c>
      <c r="AO159" s="79" t="str">
        <f>REPLACE(INDEX(GroupVertices[Group],MATCH(Vertices[[#This Row],[Vertex]],GroupVertices[Vertex],0)),1,1,"")</f>
        <v>1</v>
      </c>
      <c r="AP159" s="48"/>
      <c r="AQ159" s="49"/>
      <c r="AR159" s="48"/>
      <c r="AS159" s="49"/>
      <c r="AT159" s="48"/>
      <c r="AU159" s="49"/>
      <c r="AV159" s="48"/>
      <c r="AW159" s="49"/>
      <c r="AX159" s="48"/>
      <c r="AY159" s="48"/>
      <c r="AZ159" s="48"/>
      <c r="BA159" s="48"/>
      <c r="BB159" s="48"/>
      <c r="BC159" s="48"/>
      <c r="BD159" s="48"/>
      <c r="BE159" s="48"/>
      <c r="BF159" s="48"/>
      <c r="BG159" s="48"/>
      <c r="BH159" s="48"/>
      <c r="BI159" s="2"/>
      <c r="BJ159" s="3"/>
      <c r="BK159" s="3"/>
      <c r="BL159" s="3"/>
      <c r="BM159" s="3"/>
    </row>
    <row r="160" spans="1:65" ht="15">
      <c r="A160" s="65" t="s">
        <v>413</v>
      </c>
      <c r="B160" s="66"/>
      <c r="C160" s="66" t="s">
        <v>65</v>
      </c>
      <c r="D160" s="67">
        <v>162.0053779010665</v>
      </c>
      <c r="E160" s="69"/>
      <c r="F160" s="98" t="s">
        <v>3610</v>
      </c>
      <c r="G160" s="66" t="s">
        <v>52</v>
      </c>
      <c r="H160" s="70" t="s">
        <v>1046</v>
      </c>
      <c r="I160" s="71"/>
      <c r="J160" s="71"/>
      <c r="K160" s="70" t="s">
        <v>1046</v>
      </c>
      <c r="L160" s="74">
        <v>1.0641625953018623</v>
      </c>
      <c r="M160" s="75">
        <v>7474.22998046875</v>
      </c>
      <c r="N160" s="75">
        <v>8309.732421875</v>
      </c>
      <c r="O160" s="76"/>
      <c r="P160" s="77"/>
      <c r="Q160" s="77"/>
      <c r="R160" s="48">
        <v>0</v>
      </c>
      <c r="S160" s="81"/>
      <c r="T160" s="81"/>
      <c r="U160" s="49">
        <v>0</v>
      </c>
      <c r="V160" s="49">
        <v>0</v>
      </c>
      <c r="W160" s="49">
        <v>0</v>
      </c>
      <c r="X160" s="49">
        <v>0</v>
      </c>
      <c r="Y160" s="49">
        <v>0</v>
      </c>
      <c r="Z160" s="49"/>
      <c r="AA160" s="72">
        <v>160</v>
      </c>
      <c r="AB160" s="72"/>
      <c r="AC160" s="73"/>
      <c r="AD160" s="79" t="s">
        <v>1046</v>
      </c>
      <c r="AE160" s="79" t="s">
        <v>1645</v>
      </c>
      <c r="AF160" s="79" t="s">
        <v>2086</v>
      </c>
      <c r="AG160" s="79" t="s">
        <v>2534</v>
      </c>
      <c r="AH160" s="79" t="s">
        <v>2989</v>
      </c>
      <c r="AI160" s="79">
        <v>119</v>
      </c>
      <c r="AJ160" s="79">
        <v>0</v>
      </c>
      <c r="AK160" s="79">
        <v>0</v>
      </c>
      <c r="AL160" s="79">
        <v>1</v>
      </c>
      <c r="AM160" s="79" t="s">
        <v>4077</v>
      </c>
      <c r="AN160" s="100" t="s">
        <v>4235</v>
      </c>
      <c r="AO160" s="79" t="str">
        <f>REPLACE(INDEX(GroupVertices[Group],MATCH(Vertices[[#This Row],[Vertex]],GroupVertices[Vertex],0)),1,1,"")</f>
        <v>1</v>
      </c>
      <c r="AP160" s="48"/>
      <c r="AQ160" s="49"/>
      <c r="AR160" s="48"/>
      <c r="AS160" s="49"/>
      <c r="AT160" s="48"/>
      <c r="AU160" s="49"/>
      <c r="AV160" s="48"/>
      <c r="AW160" s="49"/>
      <c r="AX160" s="48"/>
      <c r="AY160" s="48"/>
      <c r="AZ160" s="48"/>
      <c r="BA160" s="48"/>
      <c r="BB160" s="48"/>
      <c r="BC160" s="48"/>
      <c r="BD160" s="48"/>
      <c r="BE160" s="48"/>
      <c r="BF160" s="48"/>
      <c r="BG160" s="48"/>
      <c r="BH160" s="48"/>
      <c r="BI160" s="2"/>
      <c r="BJ160" s="3"/>
      <c r="BK160" s="3"/>
      <c r="BL160" s="3"/>
      <c r="BM160" s="3"/>
    </row>
    <row r="161" spans="1:65" ht="15">
      <c r="A161" s="65" t="s">
        <v>414</v>
      </c>
      <c r="B161" s="66"/>
      <c r="C161" s="66" t="s">
        <v>65</v>
      </c>
      <c r="D161" s="67">
        <v>162.00180769783748</v>
      </c>
      <c r="E161" s="69"/>
      <c r="F161" s="98" t="s">
        <v>3611</v>
      </c>
      <c r="G161" s="66" t="s">
        <v>52</v>
      </c>
      <c r="H161" s="70" t="s">
        <v>1047</v>
      </c>
      <c r="I161" s="71"/>
      <c r="J161" s="71"/>
      <c r="K161" s="70" t="s">
        <v>1047</v>
      </c>
      <c r="L161" s="74">
        <v>1.0215672589249958</v>
      </c>
      <c r="M161" s="75">
        <v>1305.6019287109375</v>
      </c>
      <c r="N161" s="75">
        <v>8751.095703125</v>
      </c>
      <c r="O161" s="76"/>
      <c r="P161" s="77"/>
      <c r="Q161" s="77"/>
      <c r="R161" s="48">
        <v>0</v>
      </c>
      <c r="S161" s="81"/>
      <c r="T161" s="81"/>
      <c r="U161" s="49">
        <v>0</v>
      </c>
      <c r="V161" s="49">
        <v>0</v>
      </c>
      <c r="W161" s="49">
        <v>0</v>
      </c>
      <c r="X161" s="49">
        <v>0</v>
      </c>
      <c r="Y161" s="49">
        <v>0</v>
      </c>
      <c r="Z161" s="49"/>
      <c r="AA161" s="72">
        <v>161</v>
      </c>
      <c r="AB161" s="72"/>
      <c r="AC161" s="73"/>
      <c r="AD161" s="79" t="s">
        <v>1047</v>
      </c>
      <c r="AE161" s="79" t="s">
        <v>1646</v>
      </c>
      <c r="AF161" s="79" t="s">
        <v>1646</v>
      </c>
      <c r="AG161" s="79" t="s">
        <v>2637</v>
      </c>
      <c r="AH161" s="79" t="s">
        <v>2990</v>
      </c>
      <c r="AI161" s="79">
        <v>40</v>
      </c>
      <c r="AJ161" s="79">
        <v>11</v>
      </c>
      <c r="AK161" s="79">
        <v>9</v>
      </c>
      <c r="AL161" s="79">
        <v>0</v>
      </c>
      <c r="AM161" s="79" t="s">
        <v>4077</v>
      </c>
      <c r="AN161" s="100" t="s">
        <v>4236</v>
      </c>
      <c r="AO161" s="79" t="str">
        <f>REPLACE(INDEX(GroupVertices[Group],MATCH(Vertices[[#This Row],[Vertex]],GroupVertices[Vertex],0)),1,1,"")</f>
        <v>1</v>
      </c>
      <c r="AP161" s="48"/>
      <c r="AQ161" s="49"/>
      <c r="AR161" s="48"/>
      <c r="AS161" s="49"/>
      <c r="AT161" s="48"/>
      <c r="AU161" s="49"/>
      <c r="AV161" s="48"/>
      <c r="AW161" s="49"/>
      <c r="AX161" s="48"/>
      <c r="AY161" s="48"/>
      <c r="AZ161" s="48"/>
      <c r="BA161" s="48"/>
      <c r="BB161" s="48"/>
      <c r="BC161" s="48"/>
      <c r="BD161" s="48"/>
      <c r="BE161" s="48"/>
      <c r="BF161" s="48"/>
      <c r="BG161" s="48"/>
      <c r="BH161" s="48"/>
      <c r="BI161" s="2"/>
      <c r="BJ161" s="3"/>
      <c r="BK161" s="3"/>
      <c r="BL161" s="3"/>
      <c r="BM161" s="3"/>
    </row>
    <row r="162" spans="1:65" ht="15">
      <c r="A162" s="65" t="s">
        <v>415</v>
      </c>
      <c r="B162" s="66"/>
      <c r="C162" s="66" t="s">
        <v>65</v>
      </c>
      <c r="D162" s="67">
        <v>162.4668831589757</v>
      </c>
      <c r="E162" s="69"/>
      <c r="F162" s="98" t="s">
        <v>3612</v>
      </c>
      <c r="G162" s="66" t="s">
        <v>52</v>
      </c>
      <c r="H162" s="70" t="s">
        <v>1048</v>
      </c>
      <c r="I162" s="71"/>
      <c r="J162" s="71"/>
      <c r="K162" s="70" t="s">
        <v>1048</v>
      </c>
      <c r="L162" s="74">
        <v>6.570283798853277</v>
      </c>
      <c r="M162" s="75">
        <v>1648.303466796875</v>
      </c>
      <c r="N162" s="75">
        <v>3896.089599609375</v>
      </c>
      <c r="O162" s="76"/>
      <c r="P162" s="77"/>
      <c r="Q162" s="77"/>
      <c r="R162" s="48">
        <v>0</v>
      </c>
      <c r="S162" s="81"/>
      <c r="T162" s="81"/>
      <c r="U162" s="49">
        <v>0</v>
      </c>
      <c r="V162" s="49">
        <v>0</v>
      </c>
      <c r="W162" s="49">
        <v>0</v>
      </c>
      <c r="X162" s="49">
        <v>0</v>
      </c>
      <c r="Y162" s="49">
        <v>0</v>
      </c>
      <c r="Z162" s="49"/>
      <c r="AA162" s="72">
        <v>162</v>
      </c>
      <c r="AB162" s="72"/>
      <c r="AC162" s="73"/>
      <c r="AD162" s="79" t="s">
        <v>1048</v>
      </c>
      <c r="AE162" s="79" t="s">
        <v>1647</v>
      </c>
      <c r="AF162" s="79" t="s">
        <v>2189</v>
      </c>
      <c r="AG162" s="79" t="s">
        <v>2638</v>
      </c>
      <c r="AH162" s="79" t="s">
        <v>2991</v>
      </c>
      <c r="AI162" s="79">
        <v>10331</v>
      </c>
      <c r="AJ162" s="79">
        <v>6</v>
      </c>
      <c r="AK162" s="79">
        <v>12</v>
      </c>
      <c r="AL162" s="79">
        <v>4</v>
      </c>
      <c r="AM162" s="79" t="s">
        <v>4077</v>
      </c>
      <c r="AN162" s="100" t="s">
        <v>4237</v>
      </c>
      <c r="AO162" s="79" t="str">
        <f>REPLACE(INDEX(GroupVertices[Group],MATCH(Vertices[[#This Row],[Vertex]],GroupVertices[Vertex],0)),1,1,"")</f>
        <v>1</v>
      </c>
      <c r="AP162" s="48"/>
      <c r="AQ162" s="49"/>
      <c r="AR162" s="48"/>
      <c r="AS162" s="49"/>
      <c r="AT162" s="48"/>
      <c r="AU162" s="49"/>
      <c r="AV162" s="48"/>
      <c r="AW162" s="49"/>
      <c r="AX162" s="48"/>
      <c r="AY162" s="48"/>
      <c r="AZ162" s="48"/>
      <c r="BA162" s="48"/>
      <c r="BB162" s="48"/>
      <c r="BC162" s="48"/>
      <c r="BD162" s="48"/>
      <c r="BE162" s="48"/>
      <c r="BF162" s="48"/>
      <c r="BG162" s="48"/>
      <c r="BH162" s="48"/>
      <c r="BI162" s="2"/>
      <c r="BJ162" s="3"/>
      <c r="BK162" s="3"/>
      <c r="BL162" s="3"/>
      <c r="BM162" s="3"/>
    </row>
    <row r="163" spans="1:65" ht="15">
      <c r="A163" s="65" t="s">
        <v>416</v>
      </c>
      <c r="B163" s="66"/>
      <c r="C163" s="66" t="s">
        <v>65</v>
      </c>
      <c r="D163" s="67">
        <v>162.00117500359437</v>
      </c>
      <c r="E163" s="69"/>
      <c r="F163" s="98" t="s">
        <v>3613</v>
      </c>
      <c r="G163" s="66" t="s">
        <v>52</v>
      </c>
      <c r="H163" s="70" t="s">
        <v>1049</v>
      </c>
      <c r="I163" s="71"/>
      <c r="J163" s="71"/>
      <c r="K163" s="70" t="s">
        <v>1049</v>
      </c>
      <c r="L163" s="74">
        <v>1.0140187183012472</v>
      </c>
      <c r="M163" s="75">
        <v>5418.02001953125</v>
      </c>
      <c r="N163" s="75">
        <v>9192.4599609375</v>
      </c>
      <c r="O163" s="76"/>
      <c r="P163" s="77"/>
      <c r="Q163" s="77"/>
      <c r="R163" s="48">
        <v>0</v>
      </c>
      <c r="S163" s="81"/>
      <c r="T163" s="81"/>
      <c r="U163" s="49">
        <v>0</v>
      </c>
      <c r="V163" s="49">
        <v>0</v>
      </c>
      <c r="W163" s="49">
        <v>0</v>
      </c>
      <c r="X163" s="49">
        <v>0</v>
      </c>
      <c r="Y163" s="49">
        <v>0</v>
      </c>
      <c r="Z163" s="49"/>
      <c r="AA163" s="72">
        <v>163</v>
      </c>
      <c r="AB163" s="72"/>
      <c r="AC163" s="73"/>
      <c r="AD163" s="79" t="s">
        <v>1049</v>
      </c>
      <c r="AE163" s="79" t="s">
        <v>1648</v>
      </c>
      <c r="AF163" s="79" t="s">
        <v>2190</v>
      </c>
      <c r="AG163" s="79" t="s">
        <v>2639</v>
      </c>
      <c r="AH163" s="79" t="s">
        <v>2992</v>
      </c>
      <c r="AI163" s="79">
        <v>26</v>
      </c>
      <c r="AJ163" s="79">
        <v>0</v>
      </c>
      <c r="AK163" s="79">
        <v>0</v>
      </c>
      <c r="AL163" s="79">
        <v>1</v>
      </c>
      <c r="AM163" s="79" t="s">
        <v>4077</v>
      </c>
      <c r="AN163" s="100" t="s">
        <v>4238</v>
      </c>
      <c r="AO163" s="79" t="str">
        <f>REPLACE(INDEX(GroupVertices[Group],MATCH(Vertices[[#This Row],[Vertex]],GroupVertices[Vertex],0)),1,1,"")</f>
        <v>1</v>
      </c>
      <c r="AP163" s="48"/>
      <c r="AQ163" s="49"/>
      <c r="AR163" s="48"/>
      <c r="AS163" s="49"/>
      <c r="AT163" s="48"/>
      <c r="AU163" s="49"/>
      <c r="AV163" s="48"/>
      <c r="AW163" s="49"/>
      <c r="AX163" s="48"/>
      <c r="AY163" s="48"/>
      <c r="AZ163" s="48"/>
      <c r="BA163" s="48"/>
      <c r="BB163" s="48"/>
      <c r="BC163" s="48"/>
      <c r="BD163" s="48"/>
      <c r="BE163" s="48"/>
      <c r="BF163" s="48"/>
      <c r="BG163" s="48"/>
      <c r="BH163" s="48"/>
      <c r="BI163" s="2"/>
      <c r="BJ163" s="3"/>
      <c r="BK163" s="3"/>
      <c r="BL163" s="3"/>
      <c r="BM163" s="3"/>
    </row>
    <row r="164" spans="1:65" ht="15">
      <c r="A164" s="65" t="s">
        <v>417</v>
      </c>
      <c r="B164" s="66"/>
      <c r="C164" s="66" t="s">
        <v>65</v>
      </c>
      <c r="D164" s="67">
        <v>162.02833566360252</v>
      </c>
      <c r="E164" s="69"/>
      <c r="F164" s="98" t="s">
        <v>3614</v>
      </c>
      <c r="G164" s="66" t="s">
        <v>52</v>
      </c>
      <c r="H164" s="70" t="s">
        <v>1050</v>
      </c>
      <c r="I164" s="71"/>
      <c r="J164" s="71"/>
      <c r="K164" s="70" t="s">
        <v>1050</v>
      </c>
      <c r="L164" s="74">
        <v>1.3380667836493083</v>
      </c>
      <c r="M164" s="75">
        <v>8159.6328125</v>
      </c>
      <c r="N164" s="75">
        <v>6544.2744140625</v>
      </c>
      <c r="O164" s="76"/>
      <c r="P164" s="77"/>
      <c r="Q164" s="77"/>
      <c r="R164" s="48">
        <v>0</v>
      </c>
      <c r="S164" s="81"/>
      <c r="T164" s="81"/>
      <c r="U164" s="49">
        <v>0</v>
      </c>
      <c r="V164" s="49">
        <v>0</v>
      </c>
      <c r="W164" s="49">
        <v>0</v>
      </c>
      <c r="X164" s="49">
        <v>0</v>
      </c>
      <c r="Y164" s="49">
        <v>0</v>
      </c>
      <c r="Z164" s="49"/>
      <c r="AA164" s="72">
        <v>164</v>
      </c>
      <c r="AB164" s="72"/>
      <c r="AC164" s="73"/>
      <c r="AD164" s="79" t="s">
        <v>1050</v>
      </c>
      <c r="AE164" s="79" t="s">
        <v>1649</v>
      </c>
      <c r="AF164" s="79" t="s">
        <v>2191</v>
      </c>
      <c r="AG164" s="79" t="s">
        <v>2640</v>
      </c>
      <c r="AH164" s="79" t="s">
        <v>2993</v>
      </c>
      <c r="AI164" s="79">
        <v>627</v>
      </c>
      <c r="AJ164" s="79">
        <v>13</v>
      </c>
      <c r="AK164" s="79">
        <v>19</v>
      </c>
      <c r="AL164" s="79">
        <v>3</v>
      </c>
      <c r="AM164" s="79" t="s">
        <v>4077</v>
      </c>
      <c r="AN164" s="100" t="s">
        <v>4239</v>
      </c>
      <c r="AO164" s="79" t="str">
        <f>REPLACE(INDEX(GroupVertices[Group],MATCH(Vertices[[#This Row],[Vertex]],GroupVertices[Vertex],0)),1,1,"")</f>
        <v>1</v>
      </c>
      <c r="AP164" s="48"/>
      <c r="AQ164" s="49"/>
      <c r="AR164" s="48"/>
      <c r="AS164" s="49"/>
      <c r="AT164" s="48"/>
      <c r="AU164" s="49"/>
      <c r="AV164" s="48"/>
      <c r="AW164" s="49"/>
      <c r="AX164" s="48"/>
      <c r="AY164" s="48"/>
      <c r="AZ164" s="48"/>
      <c r="BA164" s="48"/>
      <c r="BB164" s="48"/>
      <c r="BC164" s="48"/>
      <c r="BD164" s="48"/>
      <c r="BE164" s="48"/>
      <c r="BF164" s="48"/>
      <c r="BG164" s="48"/>
      <c r="BH164" s="48"/>
      <c r="BI164" s="2"/>
      <c r="BJ164" s="3"/>
      <c r="BK164" s="3"/>
      <c r="BL164" s="3"/>
      <c r="BM164" s="3"/>
    </row>
    <row r="165" spans="1:65" ht="15">
      <c r="A165" s="65" t="s">
        <v>418</v>
      </c>
      <c r="B165" s="66"/>
      <c r="C165" s="66" t="s">
        <v>65</v>
      </c>
      <c r="D165" s="67">
        <v>162.00054230935123</v>
      </c>
      <c r="E165" s="69"/>
      <c r="F165" s="98" t="s">
        <v>3615</v>
      </c>
      <c r="G165" s="66" t="s">
        <v>52</v>
      </c>
      <c r="H165" s="70" t="s">
        <v>1051</v>
      </c>
      <c r="I165" s="71"/>
      <c r="J165" s="71"/>
      <c r="K165" s="70" t="s">
        <v>1051</v>
      </c>
      <c r="L165" s="74">
        <v>1.0064701776774987</v>
      </c>
      <c r="M165" s="75">
        <v>7816.931640625</v>
      </c>
      <c r="N165" s="75">
        <v>9633.8232421875</v>
      </c>
      <c r="O165" s="76"/>
      <c r="P165" s="77"/>
      <c r="Q165" s="77"/>
      <c r="R165" s="48">
        <v>0</v>
      </c>
      <c r="S165" s="81"/>
      <c r="T165" s="81"/>
      <c r="U165" s="49">
        <v>0</v>
      </c>
      <c r="V165" s="49">
        <v>0</v>
      </c>
      <c r="W165" s="49">
        <v>0</v>
      </c>
      <c r="X165" s="49">
        <v>0</v>
      </c>
      <c r="Y165" s="49">
        <v>0</v>
      </c>
      <c r="Z165" s="49"/>
      <c r="AA165" s="72">
        <v>165</v>
      </c>
      <c r="AB165" s="72"/>
      <c r="AC165" s="73"/>
      <c r="AD165" s="79" t="s">
        <v>1051</v>
      </c>
      <c r="AE165" s="79" t="s">
        <v>1650</v>
      </c>
      <c r="AF165" s="79" t="s">
        <v>2192</v>
      </c>
      <c r="AG165" s="79" t="s">
        <v>2641</v>
      </c>
      <c r="AH165" s="79" t="s">
        <v>2994</v>
      </c>
      <c r="AI165" s="79">
        <v>12</v>
      </c>
      <c r="AJ165" s="79">
        <v>0</v>
      </c>
      <c r="AK165" s="79">
        <v>1</v>
      </c>
      <c r="AL165" s="79">
        <v>0</v>
      </c>
      <c r="AM165" s="79" t="s">
        <v>4077</v>
      </c>
      <c r="AN165" s="100" t="s">
        <v>4240</v>
      </c>
      <c r="AO165" s="79" t="str">
        <f>REPLACE(INDEX(GroupVertices[Group],MATCH(Vertices[[#This Row],[Vertex]],GroupVertices[Vertex],0)),1,1,"")</f>
        <v>1</v>
      </c>
      <c r="AP165" s="48"/>
      <c r="AQ165" s="49"/>
      <c r="AR165" s="48"/>
      <c r="AS165" s="49"/>
      <c r="AT165" s="48"/>
      <c r="AU165" s="49"/>
      <c r="AV165" s="48"/>
      <c r="AW165" s="49"/>
      <c r="AX165" s="48"/>
      <c r="AY165" s="48"/>
      <c r="AZ165" s="48"/>
      <c r="BA165" s="48"/>
      <c r="BB165" s="48"/>
      <c r="BC165" s="48"/>
      <c r="BD165" s="48"/>
      <c r="BE165" s="48"/>
      <c r="BF165" s="48"/>
      <c r="BG165" s="48"/>
      <c r="BH165" s="48"/>
      <c r="BI165" s="2"/>
      <c r="BJ165" s="3"/>
      <c r="BK165" s="3"/>
      <c r="BL165" s="3"/>
      <c r="BM165" s="3"/>
    </row>
    <row r="166" spans="1:65" ht="15">
      <c r="A166" s="65" t="s">
        <v>419</v>
      </c>
      <c r="B166" s="66"/>
      <c r="C166" s="66" t="s">
        <v>65</v>
      </c>
      <c r="D166" s="67">
        <v>162.0001355773378</v>
      </c>
      <c r="E166" s="69"/>
      <c r="F166" s="98" t="s">
        <v>3616</v>
      </c>
      <c r="G166" s="66" t="s">
        <v>52</v>
      </c>
      <c r="H166" s="70" t="s">
        <v>1052</v>
      </c>
      <c r="I166" s="71"/>
      <c r="J166" s="71"/>
      <c r="K166" s="70" t="s">
        <v>1052</v>
      </c>
      <c r="L166" s="74">
        <v>1.0016175444193747</v>
      </c>
      <c r="M166" s="75">
        <v>1305.6019287109375</v>
      </c>
      <c r="N166" s="75">
        <v>9633.8232421875</v>
      </c>
      <c r="O166" s="76"/>
      <c r="P166" s="77"/>
      <c r="Q166" s="77"/>
      <c r="R166" s="48">
        <v>0</v>
      </c>
      <c r="S166" s="81"/>
      <c r="T166" s="81"/>
      <c r="U166" s="49">
        <v>0</v>
      </c>
      <c r="V166" s="49">
        <v>0</v>
      </c>
      <c r="W166" s="49">
        <v>0</v>
      </c>
      <c r="X166" s="49">
        <v>0</v>
      </c>
      <c r="Y166" s="49">
        <v>0</v>
      </c>
      <c r="Z166" s="49"/>
      <c r="AA166" s="72">
        <v>166</v>
      </c>
      <c r="AB166" s="72"/>
      <c r="AC166" s="73"/>
      <c r="AD166" s="79" t="s">
        <v>1052</v>
      </c>
      <c r="AE166" s="79" t="s">
        <v>1578</v>
      </c>
      <c r="AF166" s="79" t="s">
        <v>2193</v>
      </c>
      <c r="AG166" s="79" t="s">
        <v>2592</v>
      </c>
      <c r="AH166" s="79" t="s">
        <v>2995</v>
      </c>
      <c r="AI166" s="79">
        <v>3</v>
      </c>
      <c r="AJ166" s="79">
        <v>0</v>
      </c>
      <c r="AK166" s="79">
        <v>0</v>
      </c>
      <c r="AL166" s="79">
        <v>0</v>
      </c>
      <c r="AM166" s="79" t="s">
        <v>4077</v>
      </c>
      <c r="AN166" s="100" t="s">
        <v>4241</v>
      </c>
      <c r="AO166" s="79" t="str">
        <f>REPLACE(INDEX(GroupVertices[Group],MATCH(Vertices[[#This Row],[Vertex]],GroupVertices[Vertex],0)),1,1,"")</f>
        <v>1</v>
      </c>
      <c r="AP166" s="48"/>
      <c r="AQ166" s="49"/>
      <c r="AR166" s="48"/>
      <c r="AS166" s="49"/>
      <c r="AT166" s="48"/>
      <c r="AU166" s="49"/>
      <c r="AV166" s="48"/>
      <c r="AW166" s="49"/>
      <c r="AX166" s="48"/>
      <c r="AY166" s="48"/>
      <c r="AZ166" s="48"/>
      <c r="BA166" s="48"/>
      <c r="BB166" s="48"/>
      <c r="BC166" s="48"/>
      <c r="BD166" s="48"/>
      <c r="BE166" s="48"/>
      <c r="BF166" s="48"/>
      <c r="BG166" s="48"/>
      <c r="BH166" s="48"/>
      <c r="BI166" s="2"/>
      <c r="BJ166" s="3"/>
      <c r="BK166" s="3"/>
      <c r="BL166" s="3"/>
      <c r="BM166" s="3"/>
    </row>
    <row r="167" spans="1:65" ht="15">
      <c r="A167" s="65" t="s">
        <v>420</v>
      </c>
      <c r="B167" s="66"/>
      <c r="C167" s="66" t="s">
        <v>65</v>
      </c>
      <c r="D167" s="67">
        <v>163.18874209792824</v>
      </c>
      <c r="E167" s="69"/>
      <c r="F167" s="98" t="s">
        <v>3617</v>
      </c>
      <c r="G167" s="66" t="s">
        <v>52</v>
      </c>
      <c r="H167" s="70" t="s">
        <v>1053</v>
      </c>
      <c r="I167" s="71"/>
      <c r="J167" s="71"/>
      <c r="K167" s="70" t="s">
        <v>1053</v>
      </c>
      <c r="L167" s="74">
        <v>15.182629469077204</v>
      </c>
      <c r="M167" s="75">
        <v>4389.916015625</v>
      </c>
      <c r="N167" s="75">
        <v>3013.361083984375</v>
      </c>
      <c r="O167" s="76"/>
      <c r="P167" s="77"/>
      <c r="Q167" s="77"/>
      <c r="R167" s="48">
        <v>0</v>
      </c>
      <c r="S167" s="81"/>
      <c r="T167" s="81"/>
      <c r="U167" s="49">
        <v>0</v>
      </c>
      <c r="V167" s="49">
        <v>0</v>
      </c>
      <c r="W167" s="49">
        <v>0</v>
      </c>
      <c r="X167" s="49">
        <v>0</v>
      </c>
      <c r="Y167" s="49">
        <v>0</v>
      </c>
      <c r="Z167" s="49"/>
      <c r="AA167" s="72">
        <v>167</v>
      </c>
      <c r="AB167" s="72"/>
      <c r="AC167" s="73"/>
      <c r="AD167" s="79" t="s">
        <v>1053</v>
      </c>
      <c r="AE167" s="79" t="s">
        <v>1651</v>
      </c>
      <c r="AF167" s="79" t="s">
        <v>2194</v>
      </c>
      <c r="AG167" s="79" t="s">
        <v>2642</v>
      </c>
      <c r="AH167" s="79" t="s">
        <v>2996</v>
      </c>
      <c r="AI167" s="79">
        <v>26304</v>
      </c>
      <c r="AJ167" s="79">
        <v>157</v>
      </c>
      <c r="AK167" s="79">
        <v>1270</v>
      </c>
      <c r="AL167" s="79">
        <v>13</v>
      </c>
      <c r="AM167" s="79" t="s">
        <v>4077</v>
      </c>
      <c r="AN167" s="100" t="s">
        <v>4242</v>
      </c>
      <c r="AO167" s="79" t="str">
        <f>REPLACE(INDEX(GroupVertices[Group],MATCH(Vertices[[#This Row],[Vertex]],GroupVertices[Vertex],0)),1,1,"")</f>
        <v>1</v>
      </c>
      <c r="AP167" s="48"/>
      <c r="AQ167" s="49"/>
      <c r="AR167" s="48"/>
      <c r="AS167" s="49"/>
      <c r="AT167" s="48"/>
      <c r="AU167" s="49"/>
      <c r="AV167" s="48"/>
      <c r="AW167" s="49"/>
      <c r="AX167" s="48"/>
      <c r="AY167" s="48"/>
      <c r="AZ167" s="48"/>
      <c r="BA167" s="48"/>
      <c r="BB167" s="48"/>
      <c r="BC167" s="48"/>
      <c r="BD167" s="48"/>
      <c r="BE167" s="48"/>
      <c r="BF167" s="48"/>
      <c r="BG167" s="48"/>
      <c r="BH167" s="48"/>
      <c r="BI167" s="2"/>
      <c r="BJ167" s="3"/>
      <c r="BK167" s="3"/>
      <c r="BL167" s="3"/>
      <c r="BM167" s="3"/>
    </row>
    <row r="168" spans="1:65" ht="15">
      <c r="A168" s="65" t="s">
        <v>421</v>
      </c>
      <c r="B168" s="66"/>
      <c r="C168" s="66" t="s">
        <v>65</v>
      </c>
      <c r="D168" s="67">
        <v>162.00271154675622</v>
      </c>
      <c r="E168" s="69"/>
      <c r="F168" s="98" t="s">
        <v>3618</v>
      </c>
      <c r="G168" s="66" t="s">
        <v>52</v>
      </c>
      <c r="H168" s="70" t="s">
        <v>1054</v>
      </c>
      <c r="I168" s="71"/>
      <c r="J168" s="71"/>
      <c r="K168" s="70" t="s">
        <v>1054</v>
      </c>
      <c r="L168" s="74">
        <v>1.0323508883874937</v>
      </c>
      <c r="M168" s="75">
        <v>5760.7216796875</v>
      </c>
      <c r="N168" s="75">
        <v>8751.095703125</v>
      </c>
      <c r="O168" s="76"/>
      <c r="P168" s="77"/>
      <c r="Q168" s="77"/>
      <c r="R168" s="48">
        <v>0</v>
      </c>
      <c r="S168" s="81"/>
      <c r="T168" s="81"/>
      <c r="U168" s="49">
        <v>0</v>
      </c>
      <c r="V168" s="49">
        <v>0</v>
      </c>
      <c r="W168" s="49">
        <v>0</v>
      </c>
      <c r="X168" s="49">
        <v>0</v>
      </c>
      <c r="Y168" s="49">
        <v>0</v>
      </c>
      <c r="Z168" s="49"/>
      <c r="AA168" s="72">
        <v>168</v>
      </c>
      <c r="AB168" s="72"/>
      <c r="AC168" s="73"/>
      <c r="AD168" s="79" t="s">
        <v>1054</v>
      </c>
      <c r="AE168" s="79" t="s">
        <v>1652</v>
      </c>
      <c r="AF168" s="79" t="s">
        <v>2195</v>
      </c>
      <c r="AG168" s="79" t="s">
        <v>2643</v>
      </c>
      <c r="AH168" s="79" t="s">
        <v>2997</v>
      </c>
      <c r="AI168" s="79">
        <v>60</v>
      </c>
      <c r="AJ168" s="79">
        <v>8</v>
      </c>
      <c r="AK168" s="79">
        <v>10</v>
      </c>
      <c r="AL168" s="79">
        <v>0</v>
      </c>
      <c r="AM168" s="79" t="s">
        <v>4077</v>
      </c>
      <c r="AN168" s="100" t="s">
        <v>4243</v>
      </c>
      <c r="AO168" s="79" t="str">
        <f>REPLACE(INDEX(GroupVertices[Group],MATCH(Vertices[[#This Row],[Vertex]],GroupVertices[Vertex],0)),1,1,"")</f>
        <v>1</v>
      </c>
      <c r="AP168" s="48"/>
      <c r="AQ168" s="49"/>
      <c r="AR168" s="48"/>
      <c r="AS168" s="49"/>
      <c r="AT168" s="48"/>
      <c r="AU168" s="49"/>
      <c r="AV168" s="48"/>
      <c r="AW168" s="49"/>
      <c r="AX168" s="48"/>
      <c r="AY168" s="48"/>
      <c r="AZ168" s="48"/>
      <c r="BA168" s="48"/>
      <c r="BB168" s="48"/>
      <c r="BC168" s="48"/>
      <c r="BD168" s="48"/>
      <c r="BE168" s="48"/>
      <c r="BF168" s="48"/>
      <c r="BG168" s="48"/>
      <c r="BH168" s="48"/>
      <c r="BI168" s="2"/>
      <c r="BJ168" s="3"/>
      <c r="BK168" s="3"/>
      <c r="BL168" s="3"/>
      <c r="BM168" s="3"/>
    </row>
    <row r="169" spans="1:65" ht="15">
      <c r="A169" s="65" t="s">
        <v>422</v>
      </c>
      <c r="B169" s="66"/>
      <c r="C169" s="66" t="s">
        <v>65</v>
      </c>
      <c r="D169" s="67">
        <v>177.9814950416121</v>
      </c>
      <c r="E169" s="69"/>
      <c r="F169" s="98" t="s">
        <v>3619</v>
      </c>
      <c r="G169" s="66" t="s">
        <v>52</v>
      </c>
      <c r="H169" s="70" t="s">
        <v>1055</v>
      </c>
      <c r="I169" s="71"/>
      <c r="J169" s="71"/>
      <c r="K169" s="70" t="s">
        <v>1055</v>
      </c>
      <c r="L169" s="74">
        <v>191.6718227041024</v>
      </c>
      <c r="M169" s="75">
        <v>3361.811279296875</v>
      </c>
      <c r="N169" s="75">
        <v>806.5403442382812</v>
      </c>
      <c r="O169" s="76"/>
      <c r="P169" s="77"/>
      <c r="Q169" s="77"/>
      <c r="R169" s="48">
        <v>0</v>
      </c>
      <c r="S169" s="81"/>
      <c r="T169" s="81"/>
      <c r="U169" s="49">
        <v>0</v>
      </c>
      <c r="V169" s="49">
        <v>0</v>
      </c>
      <c r="W169" s="49">
        <v>0</v>
      </c>
      <c r="X169" s="49">
        <v>0</v>
      </c>
      <c r="Y169" s="49">
        <v>0</v>
      </c>
      <c r="Z169" s="49"/>
      <c r="AA169" s="72">
        <v>169</v>
      </c>
      <c r="AB169" s="72"/>
      <c r="AC169" s="73"/>
      <c r="AD169" s="79" t="s">
        <v>1055</v>
      </c>
      <c r="AE169" s="79" t="s">
        <v>1653</v>
      </c>
      <c r="AF169" s="79" t="s">
        <v>2196</v>
      </c>
      <c r="AG169" s="79" t="s">
        <v>2644</v>
      </c>
      <c r="AH169" s="79" t="s">
        <v>2998</v>
      </c>
      <c r="AI169" s="79">
        <v>353632</v>
      </c>
      <c r="AJ169" s="79">
        <v>605</v>
      </c>
      <c r="AK169" s="79">
        <v>1828</v>
      </c>
      <c r="AL169" s="79">
        <v>153</v>
      </c>
      <c r="AM169" s="79" t="s">
        <v>4077</v>
      </c>
      <c r="AN169" s="100" t="s">
        <v>4244</v>
      </c>
      <c r="AO169" s="79" t="str">
        <f>REPLACE(INDEX(GroupVertices[Group],MATCH(Vertices[[#This Row],[Vertex]],GroupVertices[Vertex],0)),1,1,"")</f>
        <v>1</v>
      </c>
      <c r="AP169" s="48"/>
      <c r="AQ169" s="49"/>
      <c r="AR169" s="48"/>
      <c r="AS169" s="49"/>
      <c r="AT169" s="48"/>
      <c r="AU169" s="49"/>
      <c r="AV169" s="48"/>
      <c r="AW169" s="49"/>
      <c r="AX169" s="48"/>
      <c r="AY169" s="48"/>
      <c r="AZ169" s="48"/>
      <c r="BA169" s="48"/>
      <c r="BB169" s="48"/>
      <c r="BC169" s="48"/>
      <c r="BD169" s="48"/>
      <c r="BE169" s="48"/>
      <c r="BF169" s="48"/>
      <c r="BG169" s="48"/>
      <c r="BH169" s="48"/>
      <c r="BI169" s="2"/>
      <c r="BJ169" s="3"/>
      <c r="BK169" s="3"/>
      <c r="BL169" s="3"/>
      <c r="BM169" s="3"/>
    </row>
    <row r="170" spans="1:65" ht="15">
      <c r="A170" s="65" t="s">
        <v>423</v>
      </c>
      <c r="B170" s="66"/>
      <c r="C170" s="66" t="s">
        <v>65</v>
      </c>
      <c r="D170" s="67">
        <v>162.00040673201343</v>
      </c>
      <c r="E170" s="69"/>
      <c r="F170" s="98" t="s">
        <v>3620</v>
      </c>
      <c r="G170" s="66" t="s">
        <v>52</v>
      </c>
      <c r="H170" s="70" t="s">
        <v>1056</v>
      </c>
      <c r="I170" s="71"/>
      <c r="J170" s="71"/>
      <c r="K170" s="70" t="s">
        <v>1056</v>
      </c>
      <c r="L170" s="74">
        <v>1.004852633258124</v>
      </c>
      <c r="M170" s="75">
        <v>3704.5126953125</v>
      </c>
      <c r="N170" s="75">
        <v>9633.8232421875</v>
      </c>
      <c r="O170" s="76"/>
      <c r="P170" s="77"/>
      <c r="Q170" s="77"/>
      <c r="R170" s="48">
        <v>0</v>
      </c>
      <c r="S170" s="81"/>
      <c r="T170" s="81"/>
      <c r="U170" s="49">
        <v>0</v>
      </c>
      <c r="V170" s="49">
        <v>0</v>
      </c>
      <c r="W170" s="49">
        <v>0</v>
      </c>
      <c r="X170" s="49">
        <v>0</v>
      </c>
      <c r="Y170" s="49">
        <v>0</v>
      </c>
      <c r="Z170" s="49"/>
      <c r="AA170" s="72">
        <v>170</v>
      </c>
      <c r="AB170" s="72"/>
      <c r="AC170" s="73"/>
      <c r="AD170" s="79" t="s">
        <v>1056</v>
      </c>
      <c r="AE170" s="79" t="s">
        <v>1578</v>
      </c>
      <c r="AF170" s="79" t="s">
        <v>2197</v>
      </c>
      <c r="AG170" s="79" t="s">
        <v>2592</v>
      </c>
      <c r="AH170" s="79" t="s">
        <v>2999</v>
      </c>
      <c r="AI170" s="79">
        <v>9</v>
      </c>
      <c r="AJ170" s="79">
        <v>0</v>
      </c>
      <c r="AK170" s="79">
        <v>0</v>
      </c>
      <c r="AL170" s="79">
        <v>0</v>
      </c>
      <c r="AM170" s="79" t="s">
        <v>4077</v>
      </c>
      <c r="AN170" s="100" t="s">
        <v>4245</v>
      </c>
      <c r="AO170" s="79" t="str">
        <f>REPLACE(INDEX(GroupVertices[Group],MATCH(Vertices[[#This Row],[Vertex]],GroupVertices[Vertex],0)),1,1,"")</f>
        <v>1</v>
      </c>
      <c r="AP170" s="48"/>
      <c r="AQ170" s="49"/>
      <c r="AR170" s="48"/>
      <c r="AS170" s="49"/>
      <c r="AT170" s="48"/>
      <c r="AU170" s="49"/>
      <c r="AV170" s="48"/>
      <c r="AW170" s="49"/>
      <c r="AX170" s="48"/>
      <c r="AY170" s="48"/>
      <c r="AZ170" s="48"/>
      <c r="BA170" s="48"/>
      <c r="BB170" s="48"/>
      <c r="BC170" s="48"/>
      <c r="BD170" s="48"/>
      <c r="BE170" s="48"/>
      <c r="BF170" s="48"/>
      <c r="BG170" s="48"/>
      <c r="BH170" s="48"/>
      <c r="BI170" s="2"/>
      <c r="BJ170" s="3"/>
      <c r="BK170" s="3"/>
      <c r="BL170" s="3"/>
      <c r="BM170" s="3"/>
    </row>
    <row r="171" spans="1:65" ht="15">
      <c r="A171" s="65" t="s">
        <v>424</v>
      </c>
      <c r="B171" s="66"/>
      <c r="C171" s="66" t="s">
        <v>65</v>
      </c>
      <c r="D171" s="67">
        <v>162.00149135071592</v>
      </c>
      <c r="E171" s="69"/>
      <c r="F171" s="98" t="s">
        <v>3621</v>
      </c>
      <c r="G171" s="66" t="s">
        <v>52</v>
      </c>
      <c r="H171" s="70" t="s">
        <v>1057</v>
      </c>
      <c r="I171" s="71"/>
      <c r="J171" s="71"/>
      <c r="K171" s="70" t="s">
        <v>1057</v>
      </c>
      <c r="L171" s="74">
        <v>1.0177929886131214</v>
      </c>
      <c r="M171" s="75">
        <v>8845.0361328125</v>
      </c>
      <c r="N171" s="75">
        <v>9192.4599609375</v>
      </c>
      <c r="O171" s="76"/>
      <c r="P171" s="77"/>
      <c r="Q171" s="77"/>
      <c r="R171" s="48">
        <v>0</v>
      </c>
      <c r="S171" s="81"/>
      <c r="T171" s="81"/>
      <c r="U171" s="49">
        <v>0</v>
      </c>
      <c r="V171" s="49">
        <v>0</v>
      </c>
      <c r="W171" s="49">
        <v>0</v>
      </c>
      <c r="X171" s="49">
        <v>0</v>
      </c>
      <c r="Y171" s="49">
        <v>0</v>
      </c>
      <c r="Z171" s="49"/>
      <c r="AA171" s="72">
        <v>171</v>
      </c>
      <c r="AB171" s="72"/>
      <c r="AC171" s="73"/>
      <c r="AD171" s="79" t="s">
        <v>1057</v>
      </c>
      <c r="AE171" s="79" t="s">
        <v>1654</v>
      </c>
      <c r="AF171" s="79" t="s">
        <v>2198</v>
      </c>
      <c r="AG171" s="79" t="s">
        <v>2578</v>
      </c>
      <c r="AH171" s="79" t="s">
        <v>3000</v>
      </c>
      <c r="AI171" s="79">
        <v>33</v>
      </c>
      <c r="AJ171" s="79">
        <v>0</v>
      </c>
      <c r="AK171" s="79">
        <v>6</v>
      </c>
      <c r="AL171" s="79">
        <v>0</v>
      </c>
      <c r="AM171" s="79" t="s">
        <v>4077</v>
      </c>
      <c r="AN171" s="100" t="s">
        <v>4246</v>
      </c>
      <c r="AO171" s="79" t="str">
        <f>REPLACE(INDEX(GroupVertices[Group],MATCH(Vertices[[#This Row],[Vertex]],GroupVertices[Vertex],0)),1,1,"")</f>
        <v>1</v>
      </c>
      <c r="AP171" s="48"/>
      <c r="AQ171" s="49"/>
      <c r="AR171" s="48"/>
      <c r="AS171" s="49"/>
      <c r="AT171" s="48"/>
      <c r="AU171" s="49"/>
      <c r="AV171" s="48"/>
      <c r="AW171" s="49"/>
      <c r="AX171" s="48"/>
      <c r="AY171" s="48"/>
      <c r="AZ171" s="48"/>
      <c r="BA171" s="48"/>
      <c r="BB171" s="48"/>
      <c r="BC171" s="48"/>
      <c r="BD171" s="48"/>
      <c r="BE171" s="48"/>
      <c r="BF171" s="48"/>
      <c r="BG171" s="48"/>
      <c r="BH171" s="48"/>
      <c r="BI171" s="2"/>
      <c r="BJ171" s="3"/>
      <c r="BK171" s="3"/>
      <c r="BL171" s="3"/>
      <c r="BM171" s="3"/>
    </row>
    <row r="172" spans="1:65" ht="15">
      <c r="A172" s="65" t="s">
        <v>425</v>
      </c>
      <c r="B172" s="66"/>
      <c r="C172" s="66" t="s">
        <v>65</v>
      </c>
      <c r="D172" s="67">
        <v>162.36307611065828</v>
      </c>
      <c r="E172" s="69"/>
      <c r="F172" s="98" t="s">
        <v>3622</v>
      </c>
      <c r="G172" s="66" t="s">
        <v>52</v>
      </c>
      <c r="H172" s="70" t="s">
        <v>1058</v>
      </c>
      <c r="I172" s="71"/>
      <c r="J172" s="71"/>
      <c r="K172" s="70" t="s">
        <v>1058</v>
      </c>
      <c r="L172" s="74">
        <v>5.331783955085396</v>
      </c>
      <c r="M172" s="75">
        <v>5760.7216796875</v>
      </c>
      <c r="N172" s="75">
        <v>4337.45361328125</v>
      </c>
      <c r="O172" s="76"/>
      <c r="P172" s="77"/>
      <c r="Q172" s="77"/>
      <c r="R172" s="48">
        <v>0</v>
      </c>
      <c r="S172" s="81"/>
      <c r="T172" s="81"/>
      <c r="U172" s="49">
        <v>0</v>
      </c>
      <c r="V172" s="49">
        <v>0</v>
      </c>
      <c r="W172" s="49">
        <v>0</v>
      </c>
      <c r="X172" s="49">
        <v>0</v>
      </c>
      <c r="Y172" s="49">
        <v>0</v>
      </c>
      <c r="Z172" s="49"/>
      <c r="AA172" s="72">
        <v>172</v>
      </c>
      <c r="AB172" s="72"/>
      <c r="AC172" s="73"/>
      <c r="AD172" s="79" t="s">
        <v>1058</v>
      </c>
      <c r="AE172" s="79" t="s">
        <v>1655</v>
      </c>
      <c r="AF172" s="79" t="s">
        <v>2199</v>
      </c>
      <c r="AG172" s="79" t="s">
        <v>2538</v>
      </c>
      <c r="AH172" s="79" t="s">
        <v>3001</v>
      </c>
      <c r="AI172" s="79">
        <v>8034</v>
      </c>
      <c r="AJ172" s="79">
        <v>38</v>
      </c>
      <c r="AK172" s="79">
        <v>250</v>
      </c>
      <c r="AL172" s="79">
        <v>0</v>
      </c>
      <c r="AM172" s="79" t="s">
        <v>4077</v>
      </c>
      <c r="AN172" s="100" t="s">
        <v>4247</v>
      </c>
      <c r="AO172" s="79" t="str">
        <f>REPLACE(INDEX(GroupVertices[Group],MATCH(Vertices[[#This Row],[Vertex]],GroupVertices[Vertex],0)),1,1,"")</f>
        <v>1</v>
      </c>
      <c r="AP172" s="48"/>
      <c r="AQ172" s="49"/>
      <c r="AR172" s="48"/>
      <c r="AS172" s="49"/>
      <c r="AT172" s="48"/>
      <c r="AU172" s="49"/>
      <c r="AV172" s="48"/>
      <c r="AW172" s="49"/>
      <c r="AX172" s="48"/>
      <c r="AY172" s="48"/>
      <c r="AZ172" s="48"/>
      <c r="BA172" s="48"/>
      <c r="BB172" s="48"/>
      <c r="BC172" s="48"/>
      <c r="BD172" s="48"/>
      <c r="BE172" s="48"/>
      <c r="BF172" s="48"/>
      <c r="BG172" s="48"/>
      <c r="BH172" s="48"/>
      <c r="BI172" s="2"/>
      <c r="BJ172" s="3"/>
      <c r="BK172" s="3"/>
      <c r="BL172" s="3"/>
      <c r="BM172" s="3"/>
    </row>
    <row r="173" spans="1:65" ht="15">
      <c r="A173" s="65" t="s">
        <v>426</v>
      </c>
      <c r="B173" s="66"/>
      <c r="C173" s="66" t="s">
        <v>65</v>
      </c>
      <c r="D173" s="67">
        <v>162.22239202645625</v>
      </c>
      <c r="E173" s="69"/>
      <c r="F173" s="98" t="s">
        <v>3623</v>
      </c>
      <c r="G173" s="66" t="s">
        <v>52</v>
      </c>
      <c r="H173" s="70" t="s">
        <v>1059</v>
      </c>
      <c r="I173" s="71"/>
      <c r="J173" s="71"/>
      <c r="K173" s="70" t="s">
        <v>1059</v>
      </c>
      <c r="L173" s="74">
        <v>3.653312029247602</v>
      </c>
      <c r="M173" s="75">
        <v>962.9003295898438</v>
      </c>
      <c r="N173" s="75">
        <v>4778.81787109375</v>
      </c>
      <c r="O173" s="76"/>
      <c r="P173" s="77"/>
      <c r="Q173" s="77"/>
      <c r="R173" s="48">
        <v>0</v>
      </c>
      <c r="S173" s="81"/>
      <c r="T173" s="81"/>
      <c r="U173" s="49">
        <v>0</v>
      </c>
      <c r="V173" s="49">
        <v>0</v>
      </c>
      <c r="W173" s="49">
        <v>0</v>
      </c>
      <c r="X173" s="49">
        <v>0</v>
      </c>
      <c r="Y173" s="49">
        <v>0</v>
      </c>
      <c r="Z173" s="49"/>
      <c r="AA173" s="72">
        <v>173</v>
      </c>
      <c r="AB173" s="72"/>
      <c r="AC173" s="73"/>
      <c r="AD173" s="79" t="s">
        <v>1059</v>
      </c>
      <c r="AE173" s="79" t="s">
        <v>1656</v>
      </c>
      <c r="AF173" s="79" t="s">
        <v>2200</v>
      </c>
      <c r="AG173" s="79" t="s">
        <v>2544</v>
      </c>
      <c r="AH173" s="79" t="s">
        <v>3002</v>
      </c>
      <c r="AI173" s="79">
        <v>4921</v>
      </c>
      <c r="AJ173" s="79">
        <v>48</v>
      </c>
      <c r="AK173" s="79">
        <v>59</v>
      </c>
      <c r="AL173" s="79">
        <v>4</v>
      </c>
      <c r="AM173" s="79" t="s">
        <v>4077</v>
      </c>
      <c r="AN173" s="100" t="s">
        <v>4248</v>
      </c>
      <c r="AO173" s="79" t="str">
        <f>REPLACE(INDEX(GroupVertices[Group],MATCH(Vertices[[#This Row],[Vertex]],GroupVertices[Vertex],0)),1,1,"")</f>
        <v>1</v>
      </c>
      <c r="AP173" s="48"/>
      <c r="AQ173" s="49"/>
      <c r="AR173" s="48"/>
      <c r="AS173" s="49"/>
      <c r="AT173" s="48"/>
      <c r="AU173" s="49"/>
      <c r="AV173" s="48"/>
      <c r="AW173" s="49"/>
      <c r="AX173" s="48"/>
      <c r="AY173" s="48"/>
      <c r="AZ173" s="48"/>
      <c r="BA173" s="48"/>
      <c r="BB173" s="48"/>
      <c r="BC173" s="48"/>
      <c r="BD173" s="48"/>
      <c r="BE173" s="48"/>
      <c r="BF173" s="48"/>
      <c r="BG173" s="48"/>
      <c r="BH173" s="48"/>
      <c r="BI173" s="2"/>
      <c r="BJ173" s="3"/>
      <c r="BK173" s="3"/>
      <c r="BL173" s="3"/>
      <c r="BM173" s="3"/>
    </row>
    <row r="174" spans="1:65" ht="15">
      <c r="A174" s="65" t="s">
        <v>427</v>
      </c>
      <c r="B174" s="66"/>
      <c r="C174" s="66" t="s">
        <v>65</v>
      </c>
      <c r="D174" s="67">
        <v>162.0004971169053</v>
      </c>
      <c r="E174" s="69"/>
      <c r="F174" s="98" t="s">
        <v>3624</v>
      </c>
      <c r="G174" s="66" t="s">
        <v>52</v>
      </c>
      <c r="H174" s="70" t="s">
        <v>1060</v>
      </c>
      <c r="I174" s="71"/>
      <c r="J174" s="71"/>
      <c r="K174" s="70" t="s">
        <v>1060</v>
      </c>
      <c r="L174" s="74">
        <v>1.0059309962043739</v>
      </c>
      <c r="M174" s="75">
        <v>6446.12548828125</v>
      </c>
      <c r="N174" s="75">
        <v>9633.8232421875</v>
      </c>
      <c r="O174" s="76"/>
      <c r="P174" s="77"/>
      <c r="Q174" s="77"/>
      <c r="R174" s="48">
        <v>0</v>
      </c>
      <c r="S174" s="81"/>
      <c r="T174" s="81"/>
      <c r="U174" s="49">
        <v>0</v>
      </c>
      <c r="V174" s="49">
        <v>0</v>
      </c>
      <c r="W174" s="49">
        <v>0</v>
      </c>
      <c r="X174" s="49">
        <v>0</v>
      </c>
      <c r="Y174" s="49">
        <v>0</v>
      </c>
      <c r="Z174" s="49"/>
      <c r="AA174" s="72">
        <v>174</v>
      </c>
      <c r="AB174" s="72"/>
      <c r="AC174" s="73"/>
      <c r="AD174" s="79" t="s">
        <v>1060</v>
      </c>
      <c r="AE174" s="79" t="s">
        <v>1657</v>
      </c>
      <c r="AF174" s="79"/>
      <c r="AG174" s="79" t="s">
        <v>2645</v>
      </c>
      <c r="AH174" s="79" t="s">
        <v>3003</v>
      </c>
      <c r="AI174" s="79">
        <v>11</v>
      </c>
      <c r="AJ174" s="79">
        <v>0</v>
      </c>
      <c r="AK174" s="79">
        <v>1</v>
      </c>
      <c r="AL174" s="79">
        <v>0</v>
      </c>
      <c r="AM174" s="79" t="s">
        <v>4077</v>
      </c>
      <c r="AN174" s="100" t="s">
        <v>4249</v>
      </c>
      <c r="AO174" s="79" t="str">
        <f>REPLACE(INDEX(GroupVertices[Group],MATCH(Vertices[[#This Row],[Vertex]],GroupVertices[Vertex],0)),1,1,"")</f>
        <v>1</v>
      </c>
      <c r="AP174" s="48"/>
      <c r="AQ174" s="49"/>
      <c r="AR174" s="48"/>
      <c r="AS174" s="49"/>
      <c r="AT174" s="48"/>
      <c r="AU174" s="49"/>
      <c r="AV174" s="48"/>
      <c r="AW174" s="49"/>
      <c r="AX174" s="48"/>
      <c r="AY174" s="48"/>
      <c r="AZ174" s="48"/>
      <c r="BA174" s="48"/>
      <c r="BB174" s="48"/>
      <c r="BC174" s="48"/>
      <c r="BD174" s="48"/>
      <c r="BE174" s="48"/>
      <c r="BF174" s="48"/>
      <c r="BG174" s="48"/>
      <c r="BH174" s="48"/>
      <c r="BI174" s="2"/>
      <c r="BJ174" s="3"/>
      <c r="BK174" s="3"/>
      <c r="BL174" s="3"/>
      <c r="BM174" s="3"/>
    </row>
    <row r="175" spans="1:65" ht="15">
      <c r="A175" s="65" t="s">
        <v>428</v>
      </c>
      <c r="B175" s="66"/>
      <c r="C175" s="66" t="s">
        <v>65</v>
      </c>
      <c r="D175" s="67">
        <v>162.00058750179718</v>
      </c>
      <c r="E175" s="69"/>
      <c r="F175" s="98" t="s">
        <v>3625</v>
      </c>
      <c r="G175" s="66" t="s">
        <v>52</v>
      </c>
      <c r="H175" s="70" t="s">
        <v>1061</v>
      </c>
      <c r="I175" s="71"/>
      <c r="J175" s="71"/>
      <c r="K175" s="70" t="s">
        <v>1061</v>
      </c>
      <c r="L175" s="74">
        <v>1.0070093591506237</v>
      </c>
      <c r="M175" s="75">
        <v>8502.333984375</v>
      </c>
      <c r="N175" s="75">
        <v>9633.8232421875</v>
      </c>
      <c r="O175" s="76"/>
      <c r="P175" s="77"/>
      <c r="Q175" s="77"/>
      <c r="R175" s="48">
        <v>0</v>
      </c>
      <c r="S175" s="81"/>
      <c r="T175" s="81"/>
      <c r="U175" s="49">
        <v>0</v>
      </c>
      <c r="V175" s="49">
        <v>0</v>
      </c>
      <c r="W175" s="49">
        <v>0</v>
      </c>
      <c r="X175" s="49">
        <v>0</v>
      </c>
      <c r="Y175" s="49">
        <v>0</v>
      </c>
      <c r="Z175" s="49"/>
      <c r="AA175" s="72">
        <v>175</v>
      </c>
      <c r="AB175" s="72"/>
      <c r="AC175" s="73"/>
      <c r="AD175" s="79" t="s">
        <v>1061</v>
      </c>
      <c r="AE175" s="79" t="s">
        <v>1658</v>
      </c>
      <c r="AF175" s="79" t="s">
        <v>2201</v>
      </c>
      <c r="AG175" s="79" t="s">
        <v>2646</v>
      </c>
      <c r="AH175" s="79" t="s">
        <v>3004</v>
      </c>
      <c r="AI175" s="79">
        <v>13</v>
      </c>
      <c r="AJ175" s="79">
        <v>0</v>
      </c>
      <c r="AK175" s="79">
        <v>4</v>
      </c>
      <c r="AL175" s="79">
        <v>0</v>
      </c>
      <c r="AM175" s="79" t="s">
        <v>4077</v>
      </c>
      <c r="AN175" s="100" t="s">
        <v>4250</v>
      </c>
      <c r="AO175" s="79" t="str">
        <f>REPLACE(INDEX(GroupVertices[Group],MATCH(Vertices[[#This Row],[Vertex]],GroupVertices[Vertex],0)),1,1,"")</f>
        <v>1</v>
      </c>
      <c r="AP175" s="48"/>
      <c r="AQ175" s="49"/>
      <c r="AR175" s="48"/>
      <c r="AS175" s="49"/>
      <c r="AT175" s="48"/>
      <c r="AU175" s="49"/>
      <c r="AV175" s="48"/>
      <c r="AW175" s="49"/>
      <c r="AX175" s="48"/>
      <c r="AY175" s="48"/>
      <c r="AZ175" s="48"/>
      <c r="BA175" s="48"/>
      <c r="BB175" s="48"/>
      <c r="BC175" s="48"/>
      <c r="BD175" s="48"/>
      <c r="BE175" s="48"/>
      <c r="BF175" s="48"/>
      <c r="BG175" s="48"/>
      <c r="BH175" s="48"/>
      <c r="BI175" s="2"/>
      <c r="BJ175" s="3"/>
      <c r="BK175" s="3"/>
      <c r="BL175" s="3"/>
      <c r="BM175" s="3"/>
    </row>
    <row r="176" spans="1:65" ht="15">
      <c r="A176" s="65" t="s">
        <v>429</v>
      </c>
      <c r="B176" s="66"/>
      <c r="C176" s="66" t="s">
        <v>65</v>
      </c>
      <c r="D176" s="67">
        <v>162.3059076665479</v>
      </c>
      <c r="E176" s="69"/>
      <c r="F176" s="98" t="s">
        <v>3626</v>
      </c>
      <c r="G176" s="66" t="s">
        <v>52</v>
      </c>
      <c r="H176" s="70" t="s">
        <v>1062</v>
      </c>
      <c r="I176" s="71"/>
      <c r="J176" s="71"/>
      <c r="K176" s="70" t="s">
        <v>1062</v>
      </c>
      <c r="L176" s="74">
        <v>4.649719391582405</v>
      </c>
      <c r="M176" s="75">
        <v>9187.7373046875</v>
      </c>
      <c r="N176" s="75">
        <v>4778.81787109375</v>
      </c>
      <c r="O176" s="76"/>
      <c r="P176" s="77"/>
      <c r="Q176" s="77"/>
      <c r="R176" s="48">
        <v>0</v>
      </c>
      <c r="S176" s="81"/>
      <c r="T176" s="81"/>
      <c r="U176" s="49">
        <v>0</v>
      </c>
      <c r="V176" s="49">
        <v>0</v>
      </c>
      <c r="W176" s="49">
        <v>0</v>
      </c>
      <c r="X176" s="49">
        <v>0</v>
      </c>
      <c r="Y176" s="49">
        <v>0</v>
      </c>
      <c r="Z176" s="49"/>
      <c r="AA176" s="72">
        <v>176</v>
      </c>
      <c r="AB176" s="72"/>
      <c r="AC176" s="73"/>
      <c r="AD176" s="79" t="s">
        <v>1062</v>
      </c>
      <c r="AE176" s="79" t="s">
        <v>1659</v>
      </c>
      <c r="AF176" s="79" t="s">
        <v>2202</v>
      </c>
      <c r="AG176" s="79" t="s">
        <v>2531</v>
      </c>
      <c r="AH176" s="79" t="s">
        <v>3005</v>
      </c>
      <c r="AI176" s="79">
        <v>6769</v>
      </c>
      <c r="AJ176" s="79">
        <v>33</v>
      </c>
      <c r="AK176" s="79">
        <v>83</v>
      </c>
      <c r="AL176" s="79">
        <v>6</v>
      </c>
      <c r="AM176" s="79" t="s">
        <v>4077</v>
      </c>
      <c r="AN176" s="100" t="s">
        <v>4251</v>
      </c>
      <c r="AO176" s="79" t="str">
        <f>REPLACE(INDEX(GroupVertices[Group],MATCH(Vertices[[#This Row],[Vertex]],GroupVertices[Vertex],0)),1,1,"")</f>
        <v>1</v>
      </c>
      <c r="AP176" s="48"/>
      <c r="AQ176" s="49"/>
      <c r="AR176" s="48"/>
      <c r="AS176" s="49"/>
      <c r="AT176" s="48"/>
      <c r="AU176" s="49"/>
      <c r="AV176" s="48"/>
      <c r="AW176" s="49"/>
      <c r="AX176" s="48"/>
      <c r="AY176" s="48"/>
      <c r="AZ176" s="48"/>
      <c r="BA176" s="48"/>
      <c r="BB176" s="48"/>
      <c r="BC176" s="48"/>
      <c r="BD176" s="48"/>
      <c r="BE176" s="48"/>
      <c r="BF176" s="48"/>
      <c r="BG176" s="48"/>
      <c r="BH176" s="48"/>
      <c r="BI176" s="2"/>
      <c r="BJ176" s="3"/>
      <c r="BK176" s="3"/>
      <c r="BL176" s="3"/>
      <c r="BM176" s="3"/>
    </row>
    <row r="177" spans="1:65" ht="15">
      <c r="A177" s="65" t="s">
        <v>430</v>
      </c>
      <c r="B177" s="66"/>
      <c r="C177" s="66" t="s">
        <v>65</v>
      </c>
      <c r="D177" s="67">
        <v>162.46995624529941</v>
      </c>
      <c r="E177" s="69"/>
      <c r="F177" s="98" t="s">
        <v>3627</v>
      </c>
      <c r="G177" s="66" t="s">
        <v>52</v>
      </c>
      <c r="H177" s="70" t="s">
        <v>1063</v>
      </c>
      <c r="I177" s="71"/>
      <c r="J177" s="71"/>
      <c r="K177" s="70" t="s">
        <v>1063</v>
      </c>
      <c r="L177" s="74">
        <v>6.60694813902577</v>
      </c>
      <c r="M177" s="75">
        <v>1991.0050048828125</v>
      </c>
      <c r="N177" s="75">
        <v>3896.089599609375</v>
      </c>
      <c r="O177" s="76"/>
      <c r="P177" s="77"/>
      <c r="Q177" s="77"/>
      <c r="R177" s="48">
        <v>0</v>
      </c>
      <c r="S177" s="81"/>
      <c r="T177" s="81"/>
      <c r="U177" s="49">
        <v>0</v>
      </c>
      <c r="V177" s="49">
        <v>0</v>
      </c>
      <c r="W177" s="49">
        <v>0</v>
      </c>
      <c r="X177" s="49">
        <v>0</v>
      </c>
      <c r="Y177" s="49">
        <v>0</v>
      </c>
      <c r="Z177" s="49"/>
      <c r="AA177" s="72">
        <v>177</v>
      </c>
      <c r="AB177" s="72"/>
      <c r="AC177" s="73"/>
      <c r="AD177" s="79" t="s">
        <v>1063</v>
      </c>
      <c r="AE177" s="79" t="s">
        <v>1660</v>
      </c>
      <c r="AF177" s="79" t="s">
        <v>2203</v>
      </c>
      <c r="AG177" s="79" t="s">
        <v>2531</v>
      </c>
      <c r="AH177" s="79" t="s">
        <v>3006</v>
      </c>
      <c r="AI177" s="79">
        <v>10399</v>
      </c>
      <c r="AJ177" s="79">
        <v>56</v>
      </c>
      <c r="AK177" s="79">
        <v>53</v>
      </c>
      <c r="AL177" s="79">
        <v>12</v>
      </c>
      <c r="AM177" s="79" t="s">
        <v>4077</v>
      </c>
      <c r="AN177" s="100" t="s">
        <v>4252</v>
      </c>
      <c r="AO177" s="79" t="str">
        <f>REPLACE(INDEX(GroupVertices[Group],MATCH(Vertices[[#This Row],[Vertex]],GroupVertices[Vertex],0)),1,1,"")</f>
        <v>1</v>
      </c>
      <c r="AP177" s="48"/>
      <c r="AQ177" s="49"/>
      <c r="AR177" s="48"/>
      <c r="AS177" s="49"/>
      <c r="AT177" s="48"/>
      <c r="AU177" s="49"/>
      <c r="AV177" s="48"/>
      <c r="AW177" s="49"/>
      <c r="AX177" s="48"/>
      <c r="AY177" s="48"/>
      <c r="AZ177" s="48"/>
      <c r="BA177" s="48"/>
      <c r="BB177" s="48"/>
      <c r="BC177" s="48"/>
      <c r="BD177" s="48"/>
      <c r="BE177" s="48"/>
      <c r="BF177" s="48"/>
      <c r="BG177" s="48"/>
      <c r="BH177" s="48"/>
      <c r="BI177" s="2"/>
      <c r="BJ177" s="3"/>
      <c r="BK177" s="3"/>
      <c r="BL177" s="3"/>
      <c r="BM177" s="3"/>
    </row>
    <row r="178" spans="1:65" ht="15">
      <c r="A178" s="65" t="s">
        <v>431</v>
      </c>
      <c r="B178" s="66"/>
      <c r="C178" s="66" t="s">
        <v>65</v>
      </c>
      <c r="D178" s="67">
        <v>162.00031634712155</v>
      </c>
      <c r="E178" s="69"/>
      <c r="F178" s="98" t="s">
        <v>3628</v>
      </c>
      <c r="G178" s="66" t="s">
        <v>52</v>
      </c>
      <c r="H178" s="70" t="s">
        <v>1064</v>
      </c>
      <c r="I178" s="71"/>
      <c r="J178" s="71"/>
      <c r="K178" s="70" t="s">
        <v>1064</v>
      </c>
      <c r="L178" s="74">
        <v>1.0037742703118742</v>
      </c>
      <c r="M178" s="75">
        <v>1991.0050048828125</v>
      </c>
      <c r="N178" s="75">
        <v>9633.8232421875</v>
      </c>
      <c r="O178" s="76"/>
      <c r="P178" s="77"/>
      <c r="Q178" s="77"/>
      <c r="R178" s="48">
        <v>0</v>
      </c>
      <c r="S178" s="81"/>
      <c r="T178" s="81"/>
      <c r="U178" s="49">
        <v>0</v>
      </c>
      <c r="V178" s="49">
        <v>0</v>
      </c>
      <c r="W178" s="49">
        <v>0</v>
      </c>
      <c r="X178" s="49">
        <v>0</v>
      </c>
      <c r="Y178" s="49">
        <v>0</v>
      </c>
      <c r="Z178" s="49"/>
      <c r="AA178" s="72">
        <v>178</v>
      </c>
      <c r="AB178" s="72"/>
      <c r="AC178" s="73"/>
      <c r="AD178" s="79" t="s">
        <v>1064</v>
      </c>
      <c r="AE178" s="79" t="s">
        <v>1661</v>
      </c>
      <c r="AF178" s="79" t="s">
        <v>2098</v>
      </c>
      <c r="AG178" s="79" t="s">
        <v>2534</v>
      </c>
      <c r="AH178" s="79" t="s">
        <v>3007</v>
      </c>
      <c r="AI178" s="79">
        <v>7</v>
      </c>
      <c r="AJ178" s="79">
        <v>0</v>
      </c>
      <c r="AK178" s="79">
        <v>0</v>
      </c>
      <c r="AL178" s="79">
        <v>0</v>
      </c>
      <c r="AM178" s="79" t="s">
        <v>4077</v>
      </c>
      <c r="AN178" s="100" t="s">
        <v>4253</v>
      </c>
      <c r="AO178" s="79" t="str">
        <f>REPLACE(INDEX(GroupVertices[Group],MATCH(Vertices[[#This Row],[Vertex]],GroupVertices[Vertex],0)),1,1,"")</f>
        <v>1</v>
      </c>
      <c r="AP178" s="48"/>
      <c r="AQ178" s="49"/>
      <c r="AR178" s="48"/>
      <c r="AS178" s="49"/>
      <c r="AT178" s="48"/>
      <c r="AU178" s="49"/>
      <c r="AV178" s="48"/>
      <c r="AW178" s="49"/>
      <c r="AX178" s="48"/>
      <c r="AY178" s="48"/>
      <c r="AZ178" s="48"/>
      <c r="BA178" s="48"/>
      <c r="BB178" s="48"/>
      <c r="BC178" s="48"/>
      <c r="BD178" s="48"/>
      <c r="BE178" s="48"/>
      <c r="BF178" s="48"/>
      <c r="BG178" s="48"/>
      <c r="BH178" s="48"/>
      <c r="BI178" s="2"/>
      <c r="BJ178" s="3"/>
      <c r="BK178" s="3"/>
      <c r="BL178" s="3"/>
      <c r="BM178" s="3"/>
    </row>
    <row r="179" spans="1:65" ht="15">
      <c r="A179" s="65" t="s">
        <v>432</v>
      </c>
      <c r="B179" s="66"/>
      <c r="C179" s="66" t="s">
        <v>65</v>
      </c>
      <c r="D179" s="67">
        <v>162.00628174998525</v>
      </c>
      <c r="E179" s="69"/>
      <c r="F179" s="98" t="s">
        <v>3629</v>
      </c>
      <c r="G179" s="66" t="s">
        <v>52</v>
      </c>
      <c r="H179" s="70" t="s">
        <v>1065</v>
      </c>
      <c r="I179" s="71"/>
      <c r="J179" s="71"/>
      <c r="K179" s="70" t="s">
        <v>1065</v>
      </c>
      <c r="L179" s="74">
        <v>1.0749462247643602</v>
      </c>
      <c r="M179" s="75">
        <v>2676.408203125</v>
      </c>
      <c r="N179" s="75">
        <v>7868.3671875</v>
      </c>
      <c r="O179" s="76"/>
      <c r="P179" s="77"/>
      <c r="Q179" s="77"/>
      <c r="R179" s="48">
        <v>0</v>
      </c>
      <c r="S179" s="81"/>
      <c r="T179" s="81"/>
      <c r="U179" s="49">
        <v>0</v>
      </c>
      <c r="V179" s="49">
        <v>0</v>
      </c>
      <c r="W179" s="49">
        <v>0</v>
      </c>
      <c r="X179" s="49">
        <v>0</v>
      </c>
      <c r="Y179" s="49">
        <v>0</v>
      </c>
      <c r="Z179" s="49"/>
      <c r="AA179" s="72">
        <v>179</v>
      </c>
      <c r="AB179" s="72"/>
      <c r="AC179" s="73"/>
      <c r="AD179" s="79" t="s">
        <v>1065</v>
      </c>
      <c r="AE179" s="79" t="s">
        <v>1662</v>
      </c>
      <c r="AF179" s="79" t="s">
        <v>2204</v>
      </c>
      <c r="AG179" s="79" t="s">
        <v>2647</v>
      </c>
      <c r="AH179" s="79" t="s">
        <v>3008</v>
      </c>
      <c r="AI179" s="79">
        <v>139</v>
      </c>
      <c r="AJ179" s="79">
        <v>0</v>
      </c>
      <c r="AK179" s="79">
        <v>1</v>
      </c>
      <c r="AL179" s="79">
        <v>0</v>
      </c>
      <c r="AM179" s="79" t="s">
        <v>4077</v>
      </c>
      <c r="AN179" s="100" t="s">
        <v>4254</v>
      </c>
      <c r="AO179" s="79" t="str">
        <f>REPLACE(INDEX(GroupVertices[Group],MATCH(Vertices[[#This Row],[Vertex]],GroupVertices[Vertex],0)),1,1,"")</f>
        <v>1</v>
      </c>
      <c r="AP179" s="48"/>
      <c r="AQ179" s="49"/>
      <c r="AR179" s="48"/>
      <c r="AS179" s="49"/>
      <c r="AT179" s="48"/>
      <c r="AU179" s="49"/>
      <c r="AV179" s="48"/>
      <c r="AW179" s="49"/>
      <c r="AX179" s="48"/>
      <c r="AY179" s="48"/>
      <c r="AZ179" s="48"/>
      <c r="BA179" s="48"/>
      <c r="BB179" s="48"/>
      <c r="BC179" s="48"/>
      <c r="BD179" s="48"/>
      <c r="BE179" s="48"/>
      <c r="BF179" s="48"/>
      <c r="BG179" s="48"/>
      <c r="BH179" s="48"/>
      <c r="BI179" s="2"/>
      <c r="BJ179" s="3"/>
      <c r="BK179" s="3"/>
      <c r="BL179" s="3"/>
      <c r="BM179" s="3"/>
    </row>
    <row r="180" spans="1:65" ht="15">
      <c r="A180" s="65" t="s">
        <v>433</v>
      </c>
      <c r="B180" s="66"/>
      <c r="C180" s="66" t="s">
        <v>65</v>
      </c>
      <c r="D180" s="67">
        <v>162.0107106096871</v>
      </c>
      <c r="E180" s="69"/>
      <c r="F180" s="98" t="s">
        <v>3630</v>
      </c>
      <c r="G180" s="66" t="s">
        <v>52</v>
      </c>
      <c r="H180" s="70" t="s">
        <v>1066</v>
      </c>
      <c r="I180" s="71"/>
      <c r="J180" s="71"/>
      <c r="K180" s="70" t="s">
        <v>1066</v>
      </c>
      <c r="L180" s="74">
        <v>1.1277860091305998</v>
      </c>
      <c r="M180" s="75">
        <v>5760.7216796875</v>
      </c>
      <c r="N180" s="75">
        <v>7427.0029296875</v>
      </c>
      <c r="O180" s="76"/>
      <c r="P180" s="77"/>
      <c r="Q180" s="77"/>
      <c r="R180" s="48">
        <v>0</v>
      </c>
      <c r="S180" s="81"/>
      <c r="T180" s="81"/>
      <c r="U180" s="49">
        <v>0</v>
      </c>
      <c r="V180" s="49">
        <v>0</v>
      </c>
      <c r="W180" s="49">
        <v>0</v>
      </c>
      <c r="X180" s="49">
        <v>0</v>
      </c>
      <c r="Y180" s="49">
        <v>0</v>
      </c>
      <c r="Z180" s="49"/>
      <c r="AA180" s="72">
        <v>180</v>
      </c>
      <c r="AB180" s="72"/>
      <c r="AC180" s="73"/>
      <c r="AD180" s="79" t="s">
        <v>1066</v>
      </c>
      <c r="AE180" s="79" t="s">
        <v>1663</v>
      </c>
      <c r="AF180" s="79" t="s">
        <v>2205</v>
      </c>
      <c r="AG180" s="79" t="s">
        <v>2648</v>
      </c>
      <c r="AH180" s="79" t="s">
        <v>3009</v>
      </c>
      <c r="AI180" s="79">
        <v>237</v>
      </c>
      <c r="AJ180" s="79">
        <v>0</v>
      </c>
      <c r="AK180" s="79">
        <v>16</v>
      </c>
      <c r="AL180" s="79">
        <v>1</v>
      </c>
      <c r="AM180" s="79" t="s">
        <v>4077</v>
      </c>
      <c r="AN180" s="100" t="s">
        <v>4255</v>
      </c>
      <c r="AO180" s="79" t="str">
        <f>REPLACE(INDEX(GroupVertices[Group],MATCH(Vertices[[#This Row],[Vertex]],GroupVertices[Vertex],0)),1,1,"")</f>
        <v>1</v>
      </c>
      <c r="AP180" s="48"/>
      <c r="AQ180" s="49"/>
      <c r="AR180" s="48"/>
      <c r="AS180" s="49"/>
      <c r="AT180" s="48"/>
      <c r="AU180" s="49"/>
      <c r="AV180" s="48"/>
      <c r="AW180" s="49"/>
      <c r="AX180" s="48"/>
      <c r="AY180" s="48"/>
      <c r="AZ180" s="48"/>
      <c r="BA180" s="48"/>
      <c r="BB180" s="48"/>
      <c r="BC180" s="48"/>
      <c r="BD180" s="48"/>
      <c r="BE180" s="48"/>
      <c r="BF180" s="48"/>
      <c r="BG180" s="48"/>
      <c r="BH180" s="48"/>
      <c r="BI180" s="2"/>
      <c r="BJ180" s="3"/>
      <c r="BK180" s="3"/>
      <c r="BL180" s="3"/>
      <c r="BM180" s="3"/>
    </row>
    <row r="181" spans="1:65" ht="15">
      <c r="A181" s="65" t="s">
        <v>434</v>
      </c>
      <c r="B181" s="66"/>
      <c r="C181" s="66" t="s">
        <v>65</v>
      </c>
      <c r="D181" s="67">
        <v>162.38973965376115</v>
      </c>
      <c r="E181" s="69"/>
      <c r="F181" s="98" t="s">
        <v>3631</v>
      </c>
      <c r="G181" s="66" t="s">
        <v>52</v>
      </c>
      <c r="H181" s="70" t="s">
        <v>1067</v>
      </c>
      <c r="I181" s="71"/>
      <c r="J181" s="71"/>
      <c r="K181" s="70" t="s">
        <v>1067</v>
      </c>
      <c r="L181" s="74">
        <v>5.6499010242290835</v>
      </c>
      <c r="M181" s="75">
        <v>7816.931640625</v>
      </c>
      <c r="N181" s="75">
        <v>4337.45361328125</v>
      </c>
      <c r="O181" s="76"/>
      <c r="P181" s="77"/>
      <c r="Q181" s="77"/>
      <c r="R181" s="48">
        <v>0</v>
      </c>
      <c r="S181" s="81"/>
      <c r="T181" s="81"/>
      <c r="U181" s="49">
        <v>0</v>
      </c>
      <c r="V181" s="49">
        <v>0</v>
      </c>
      <c r="W181" s="49">
        <v>0</v>
      </c>
      <c r="X181" s="49">
        <v>0</v>
      </c>
      <c r="Y181" s="49">
        <v>0</v>
      </c>
      <c r="Z181" s="49"/>
      <c r="AA181" s="72">
        <v>181</v>
      </c>
      <c r="AB181" s="72"/>
      <c r="AC181" s="73"/>
      <c r="AD181" s="79" t="s">
        <v>1067</v>
      </c>
      <c r="AE181" s="79" t="s">
        <v>1664</v>
      </c>
      <c r="AF181" s="79" t="s">
        <v>2087</v>
      </c>
      <c r="AG181" s="79" t="s">
        <v>2535</v>
      </c>
      <c r="AH181" s="79" t="s">
        <v>3010</v>
      </c>
      <c r="AI181" s="79">
        <v>8624</v>
      </c>
      <c r="AJ181" s="79">
        <v>160</v>
      </c>
      <c r="AK181" s="79">
        <v>890</v>
      </c>
      <c r="AL181" s="79">
        <v>10</v>
      </c>
      <c r="AM181" s="79" t="s">
        <v>4077</v>
      </c>
      <c r="AN181" s="100" t="s">
        <v>4256</v>
      </c>
      <c r="AO181" s="79" t="str">
        <f>REPLACE(INDEX(GroupVertices[Group],MATCH(Vertices[[#This Row],[Vertex]],GroupVertices[Vertex],0)),1,1,"")</f>
        <v>1</v>
      </c>
      <c r="AP181" s="48"/>
      <c r="AQ181" s="49"/>
      <c r="AR181" s="48"/>
      <c r="AS181" s="49"/>
      <c r="AT181" s="48"/>
      <c r="AU181" s="49"/>
      <c r="AV181" s="48"/>
      <c r="AW181" s="49"/>
      <c r="AX181" s="48"/>
      <c r="AY181" s="48"/>
      <c r="AZ181" s="48"/>
      <c r="BA181" s="48"/>
      <c r="BB181" s="48"/>
      <c r="BC181" s="48"/>
      <c r="BD181" s="48"/>
      <c r="BE181" s="48"/>
      <c r="BF181" s="48"/>
      <c r="BG181" s="48"/>
      <c r="BH181" s="48"/>
      <c r="BI181" s="2"/>
      <c r="BJ181" s="3"/>
      <c r="BK181" s="3"/>
      <c r="BL181" s="3"/>
      <c r="BM181" s="3"/>
    </row>
    <row r="182" spans="1:65" ht="15">
      <c r="A182" s="65" t="s">
        <v>435</v>
      </c>
      <c r="B182" s="66"/>
      <c r="C182" s="66" t="s">
        <v>65</v>
      </c>
      <c r="D182" s="67">
        <v>162.02716066000818</v>
      </c>
      <c r="E182" s="69"/>
      <c r="F182" s="98" t="s">
        <v>3632</v>
      </c>
      <c r="G182" s="66" t="s">
        <v>52</v>
      </c>
      <c r="H182" s="70" t="s">
        <v>1068</v>
      </c>
      <c r="I182" s="71"/>
      <c r="J182" s="71"/>
      <c r="K182" s="70" t="s">
        <v>1068</v>
      </c>
      <c r="L182" s="74">
        <v>1.324048065348061</v>
      </c>
      <c r="M182" s="75">
        <v>6788.82666015625</v>
      </c>
      <c r="N182" s="75">
        <v>6544.2744140625</v>
      </c>
      <c r="O182" s="76"/>
      <c r="P182" s="77"/>
      <c r="Q182" s="77"/>
      <c r="R182" s="48">
        <v>0</v>
      </c>
      <c r="S182" s="81"/>
      <c r="T182" s="81"/>
      <c r="U182" s="49">
        <v>0</v>
      </c>
      <c r="V182" s="49">
        <v>0</v>
      </c>
      <c r="W182" s="49">
        <v>0</v>
      </c>
      <c r="X182" s="49">
        <v>0</v>
      </c>
      <c r="Y182" s="49">
        <v>0</v>
      </c>
      <c r="Z182" s="49"/>
      <c r="AA182" s="72">
        <v>182</v>
      </c>
      <c r="AB182" s="72"/>
      <c r="AC182" s="73"/>
      <c r="AD182" s="79" t="s">
        <v>1068</v>
      </c>
      <c r="AE182" s="79" t="s">
        <v>1665</v>
      </c>
      <c r="AF182" s="79" t="s">
        <v>2206</v>
      </c>
      <c r="AG182" s="79" t="s">
        <v>2569</v>
      </c>
      <c r="AH182" s="79" t="s">
        <v>3011</v>
      </c>
      <c r="AI182" s="79">
        <v>601</v>
      </c>
      <c r="AJ182" s="79">
        <v>6</v>
      </c>
      <c r="AK182" s="79">
        <v>28</v>
      </c>
      <c r="AL182" s="79">
        <v>1</v>
      </c>
      <c r="AM182" s="79" t="s">
        <v>4077</v>
      </c>
      <c r="AN182" s="100" t="s">
        <v>4257</v>
      </c>
      <c r="AO182" s="79" t="str">
        <f>REPLACE(INDEX(GroupVertices[Group],MATCH(Vertices[[#This Row],[Vertex]],GroupVertices[Vertex],0)),1,1,"")</f>
        <v>1</v>
      </c>
      <c r="AP182" s="48"/>
      <c r="AQ182" s="49"/>
      <c r="AR182" s="48"/>
      <c r="AS182" s="49"/>
      <c r="AT182" s="48"/>
      <c r="AU182" s="49"/>
      <c r="AV182" s="48"/>
      <c r="AW182" s="49"/>
      <c r="AX182" s="48"/>
      <c r="AY182" s="48"/>
      <c r="AZ182" s="48"/>
      <c r="BA182" s="48"/>
      <c r="BB182" s="48"/>
      <c r="BC182" s="48"/>
      <c r="BD182" s="48"/>
      <c r="BE182" s="48"/>
      <c r="BF182" s="48"/>
      <c r="BG182" s="48"/>
      <c r="BH182" s="48"/>
      <c r="BI182" s="2"/>
      <c r="BJ182" s="3"/>
      <c r="BK182" s="3"/>
      <c r="BL182" s="3"/>
      <c r="BM182" s="3"/>
    </row>
    <row r="183" spans="1:65" ht="15">
      <c r="A183" s="65" t="s">
        <v>436</v>
      </c>
      <c r="B183" s="66"/>
      <c r="C183" s="66" t="s">
        <v>65</v>
      </c>
      <c r="D183" s="67">
        <v>162.00189808272935</v>
      </c>
      <c r="E183" s="69"/>
      <c r="F183" s="98" t="s">
        <v>3633</v>
      </c>
      <c r="G183" s="66" t="s">
        <v>52</v>
      </c>
      <c r="H183" s="70" t="s">
        <v>1069</v>
      </c>
      <c r="I183" s="71"/>
      <c r="J183" s="71"/>
      <c r="K183" s="70" t="s">
        <v>1069</v>
      </c>
      <c r="L183" s="74">
        <v>1.0226456218712456</v>
      </c>
      <c r="M183" s="75">
        <v>1991.0050048828125</v>
      </c>
      <c r="N183" s="75">
        <v>8751.095703125</v>
      </c>
      <c r="O183" s="76"/>
      <c r="P183" s="77"/>
      <c r="Q183" s="77"/>
      <c r="R183" s="48">
        <v>0</v>
      </c>
      <c r="S183" s="81"/>
      <c r="T183" s="81"/>
      <c r="U183" s="49">
        <v>0</v>
      </c>
      <c r="V183" s="49">
        <v>0</v>
      </c>
      <c r="W183" s="49">
        <v>0</v>
      </c>
      <c r="X183" s="49">
        <v>0</v>
      </c>
      <c r="Y183" s="49">
        <v>0</v>
      </c>
      <c r="Z183" s="49"/>
      <c r="AA183" s="72">
        <v>183</v>
      </c>
      <c r="AB183" s="72"/>
      <c r="AC183" s="73"/>
      <c r="AD183" s="79" t="s">
        <v>1069</v>
      </c>
      <c r="AE183" s="79" t="s">
        <v>1666</v>
      </c>
      <c r="AF183" s="79"/>
      <c r="AG183" s="79" t="s">
        <v>2649</v>
      </c>
      <c r="AH183" s="79" t="s">
        <v>3012</v>
      </c>
      <c r="AI183" s="79">
        <v>42</v>
      </c>
      <c r="AJ183" s="79">
        <v>0</v>
      </c>
      <c r="AK183" s="79">
        <v>3</v>
      </c>
      <c r="AL183" s="79">
        <v>0</v>
      </c>
      <c r="AM183" s="79" t="s">
        <v>4077</v>
      </c>
      <c r="AN183" s="100" t="s">
        <v>4258</v>
      </c>
      <c r="AO183" s="79" t="str">
        <f>REPLACE(INDEX(GroupVertices[Group],MATCH(Vertices[[#This Row],[Vertex]],GroupVertices[Vertex],0)),1,1,"")</f>
        <v>1</v>
      </c>
      <c r="AP183" s="48"/>
      <c r="AQ183" s="49"/>
      <c r="AR183" s="48"/>
      <c r="AS183" s="49"/>
      <c r="AT183" s="48"/>
      <c r="AU183" s="49"/>
      <c r="AV183" s="48"/>
      <c r="AW183" s="49"/>
      <c r="AX183" s="48"/>
      <c r="AY183" s="48"/>
      <c r="AZ183" s="48"/>
      <c r="BA183" s="48"/>
      <c r="BB183" s="48"/>
      <c r="BC183" s="48"/>
      <c r="BD183" s="48"/>
      <c r="BE183" s="48"/>
      <c r="BF183" s="48"/>
      <c r="BG183" s="48"/>
      <c r="BH183" s="48"/>
      <c r="BI183" s="2"/>
      <c r="BJ183" s="3"/>
      <c r="BK183" s="3"/>
      <c r="BL183" s="3"/>
      <c r="BM183" s="3"/>
    </row>
    <row r="184" spans="1:65" ht="15">
      <c r="A184" s="65" t="s">
        <v>437</v>
      </c>
      <c r="B184" s="66"/>
      <c r="C184" s="66" t="s">
        <v>65</v>
      </c>
      <c r="D184" s="67">
        <v>163.67370223527877</v>
      </c>
      <c r="E184" s="69"/>
      <c r="F184" s="98" t="s">
        <v>3634</v>
      </c>
      <c r="G184" s="66" t="s">
        <v>52</v>
      </c>
      <c r="H184" s="70" t="s">
        <v>1070</v>
      </c>
      <c r="I184" s="71"/>
      <c r="J184" s="71"/>
      <c r="K184" s="70" t="s">
        <v>1070</v>
      </c>
      <c r="L184" s="74">
        <v>20.96858585718044</v>
      </c>
      <c r="M184" s="75">
        <v>3361.811279296875</v>
      </c>
      <c r="N184" s="75">
        <v>2571.9970703125</v>
      </c>
      <c r="O184" s="76"/>
      <c r="P184" s="77"/>
      <c r="Q184" s="77"/>
      <c r="R184" s="48">
        <v>0</v>
      </c>
      <c r="S184" s="81"/>
      <c r="T184" s="81"/>
      <c r="U184" s="49">
        <v>0</v>
      </c>
      <c r="V184" s="49">
        <v>0</v>
      </c>
      <c r="W184" s="49">
        <v>0</v>
      </c>
      <c r="X184" s="49">
        <v>0</v>
      </c>
      <c r="Y184" s="49">
        <v>0</v>
      </c>
      <c r="Z184" s="49"/>
      <c r="AA184" s="72">
        <v>184</v>
      </c>
      <c r="AB184" s="72"/>
      <c r="AC184" s="73"/>
      <c r="AD184" s="79" t="s">
        <v>1070</v>
      </c>
      <c r="AE184" s="79" t="s">
        <v>1667</v>
      </c>
      <c r="AF184" s="79" t="s">
        <v>2207</v>
      </c>
      <c r="AG184" s="79" t="s">
        <v>2650</v>
      </c>
      <c r="AH184" s="79" t="s">
        <v>3013</v>
      </c>
      <c r="AI184" s="79">
        <v>37035</v>
      </c>
      <c r="AJ184" s="79">
        <v>106</v>
      </c>
      <c r="AK184" s="79">
        <v>347</v>
      </c>
      <c r="AL184" s="79">
        <v>1</v>
      </c>
      <c r="AM184" s="79" t="s">
        <v>4077</v>
      </c>
      <c r="AN184" s="100" t="s">
        <v>4259</v>
      </c>
      <c r="AO184" s="79" t="str">
        <f>REPLACE(INDEX(GroupVertices[Group],MATCH(Vertices[[#This Row],[Vertex]],GroupVertices[Vertex],0)),1,1,"")</f>
        <v>1</v>
      </c>
      <c r="AP184" s="48"/>
      <c r="AQ184" s="49"/>
      <c r="AR184" s="48"/>
      <c r="AS184" s="49"/>
      <c r="AT184" s="48"/>
      <c r="AU184" s="49"/>
      <c r="AV184" s="48"/>
      <c r="AW184" s="49"/>
      <c r="AX184" s="48"/>
      <c r="AY184" s="48"/>
      <c r="AZ184" s="48"/>
      <c r="BA184" s="48"/>
      <c r="BB184" s="48"/>
      <c r="BC184" s="48"/>
      <c r="BD184" s="48"/>
      <c r="BE184" s="48"/>
      <c r="BF184" s="48"/>
      <c r="BG184" s="48"/>
      <c r="BH184" s="48"/>
      <c r="BI184" s="2"/>
      <c r="BJ184" s="3"/>
      <c r="BK184" s="3"/>
      <c r="BL184" s="3"/>
      <c r="BM184" s="3"/>
    </row>
    <row r="185" spans="1:65" ht="15">
      <c r="A185" s="65" t="s">
        <v>438</v>
      </c>
      <c r="B185" s="66"/>
      <c r="C185" s="66" t="s">
        <v>65</v>
      </c>
      <c r="D185" s="67">
        <v>162.00347981833715</v>
      </c>
      <c r="E185" s="69"/>
      <c r="F185" s="98" t="s">
        <v>3635</v>
      </c>
      <c r="G185" s="66" t="s">
        <v>52</v>
      </c>
      <c r="H185" s="70" t="s">
        <v>1071</v>
      </c>
      <c r="I185" s="71"/>
      <c r="J185" s="71"/>
      <c r="K185" s="70" t="s">
        <v>1071</v>
      </c>
      <c r="L185" s="74">
        <v>1.0415169734306169</v>
      </c>
      <c r="M185" s="75">
        <v>8845.0361328125</v>
      </c>
      <c r="N185" s="75">
        <v>8751.095703125</v>
      </c>
      <c r="O185" s="76"/>
      <c r="P185" s="77"/>
      <c r="Q185" s="77"/>
      <c r="R185" s="48">
        <v>0</v>
      </c>
      <c r="S185" s="81"/>
      <c r="T185" s="81"/>
      <c r="U185" s="49">
        <v>0</v>
      </c>
      <c r="V185" s="49">
        <v>0</v>
      </c>
      <c r="W185" s="49">
        <v>0</v>
      </c>
      <c r="X185" s="49">
        <v>0</v>
      </c>
      <c r="Y185" s="49">
        <v>0</v>
      </c>
      <c r="Z185" s="49"/>
      <c r="AA185" s="72">
        <v>185</v>
      </c>
      <c r="AB185" s="72"/>
      <c r="AC185" s="73"/>
      <c r="AD185" s="79" t="s">
        <v>1071</v>
      </c>
      <c r="AE185" s="79" t="s">
        <v>1668</v>
      </c>
      <c r="AF185" s="79" t="s">
        <v>2208</v>
      </c>
      <c r="AG185" s="79" t="s">
        <v>2651</v>
      </c>
      <c r="AH185" s="79" t="s">
        <v>3014</v>
      </c>
      <c r="AI185" s="79">
        <v>77</v>
      </c>
      <c r="AJ185" s="79">
        <v>24</v>
      </c>
      <c r="AK185" s="79">
        <v>9</v>
      </c>
      <c r="AL185" s="79">
        <v>0</v>
      </c>
      <c r="AM185" s="79" t="s">
        <v>4077</v>
      </c>
      <c r="AN185" s="100" t="s">
        <v>4260</v>
      </c>
      <c r="AO185" s="79" t="str">
        <f>REPLACE(INDEX(GroupVertices[Group],MATCH(Vertices[[#This Row],[Vertex]],GroupVertices[Vertex],0)),1,1,"")</f>
        <v>1</v>
      </c>
      <c r="AP185" s="48"/>
      <c r="AQ185" s="49"/>
      <c r="AR185" s="48"/>
      <c r="AS185" s="49"/>
      <c r="AT185" s="48"/>
      <c r="AU185" s="49"/>
      <c r="AV185" s="48"/>
      <c r="AW185" s="49"/>
      <c r="AX185" s="48"/>
      <c r="AY185" s="48"/>
      <c r="AZ185" s="48"/>
      <c r="BA185" s="48"/>
      <c r="BB185" s="48"/>
      <c r="BC185" s="48"/>
      <c r="BD185" s="48"/>
      <c r="BE185" s="48"/>
      <c r="BF185" s="48"/>
      <c r="BG185" s="48"/>
      <c r="BH185" s="48"/>
      <c r="BI185" s="2"/>
      <c r="BJ185" s="3"/>
      <c r="BK185" s="3"/>
      <c r="BL185" s="3"/>
      <c r="BM185" s="3"/>
    </row>
    <row r="186" spans="1:65" ht="15">
      <c r="A186" s="65" t="s">
        <v>439</v>
      </c>
      <c r="B186" s="66"/>
      <c r="C186" s="66" t="s">
        <v>65</v>
      </c>
      <c r="D186" s="67">
        <v>162.00167212049968</v>
      </c>
      <c r="E186" s="69"/>
      <c r="F186" s="98" t="s">
        <v>3636</v>
      </c>
      <c r="G186" s="66" t="s">
        <v>52</v>
      </c>
      <c r="H186" s="70" t="s">
        <v>1072</v>
      </c>
      <c r="I186" s="71"/>
      <c r="J186" s="71"/>
      <c r="K186" s="70" t="s">
        <v>1072</v>
      </c>
      <c r="L186" s="74">
        <v>1.019949714505621</v>
      </c>
      <c r="M186" s="75">
        <v>277.49725341796875</v>
      </c>
      <c r="N186" s="75">
        <v>8751.095703125</v>
      </c>
      <c r="O186" s="76"/>
      <c r="P186" s="77"/>
      <c r="Q186" s="77"/>
      <c r="R186" s="48">
        <v>0</v>
      </c>
      <c r="S186" s="81"/>
      <c r="T186" s="81"/>
      <c r="U186" s="49">
        <v>0</v>
      </c>
      <c r="V186" s="49">
        <v>0</v>
      </c>
      <c r="W186" s="49">
        <v>0</v>
      </c>
      <c r="X186" s="49">
        <v>0</v>
      </c>
      <c r="Y186" s="49">
        <v>0</v>
      </c>
      <c r="Z186" s="49"/>
      <c r="AA186" s="72">
        <v>186</v>
      </c>
      <c r="AB186" s="72"/>
      <c r="AC186" s="73"/>
      <c r="AD186" s="79" t="s">
        <v>1072</v>
      </c>
      <c r="AE186" s="79" t="s">
        <v>1669</v>
      </c>
      <c r="AF186" s="79" t="s">
        <v>2209</v>
      </c>
      <c r="AG186" s="79" t="s">
        <v>2652</v>
      </c>
      <c r="AH186" s="79" t="s">
        <v>3015</v>
      </c>
      <c r="AI186" s="79">
        <v>37</v>
      </c>
      <c r="AJ186" s="79">
        <v>0</v>
      </c>
      <c r="AK186" s="79">
        <v>0</v>
      </c>
      <c r="AL186" s="79">
        <v>0</v>
      </c>
      <c r="AM186" s="79" t="s">
        <v>4077</v>
      </c>
      <c r="AN186" s="100" t="s">
        <v>4261</v>
      </c>
      <c r="AO186" s="79" t="str">
        <f>REPLACE(INDEX(GroupVertices[Group],MATCH(Vertices[[#This Row],[Vertex]],GroupVertices[Vertex],0)),1,1,"")</f>
        <v>1</v>
      </c>
      <c r="AP186" s="48"/>
      <c r="AQ186" s="49"/>
      <c r="AR186" s="48"/>
      <c r="AS186" s="49"/>
      <c r="AT186" s="48"/>
      <c r="AU186" s="49"/>
      <c r="AV186" s="48"/>
      <c r="AW186" s="49"/>
      <c r="AX186" s="48"/>
      <c r="AY186" s="48"/>
      <c r="AZ186" s="48"/>
      <c r="BA186" s="48"/>
      <c r="BB186" s="48"/>
      <c r="BC186" s="48"/>
      <c r="BD186" s="48"/>
      <c r="BE186" s="48"/>
      <c r="BF186" s="48"/>
      <c r="BG186" s="48"/>
      <c r="BH186" s="48"/>
      <c r="BI186" s="2"/>
      <c r="BJ186" s="3"/>
      <c r="BK186" s="3"/>
      <c r="BL186" s="3"/>
      <c r="BM186" s="3"/>
    </row>
    <row r="187" spans="1:65" ht="15">
      <c r="A187" s="65" t="s">
        <v>440</v>
      </c>
      <c r="B187" s="66"/>
      <c r="C187" s="66" t="s">
        <v>65</v>
      </c>
      <c r="D187" s="67">
        <v>162.00415770502622</v>
      </c>
      <c r="E187" s="69"/>
      <c r="F187" s="98" t="s">
        <v>3637</v>
      </c>
      <c r="G187" s="66" t="s">
        <v>52</v>
      </c>
      <c r="H187" s="70" t="s">
        <v>1073</v>
      </c>
      <c r="I187" s="71"/>
      <c r="J187" s="71"/>
      <c r="K187" s="70" t="s">
        <v>1073</v>
      </c>
      <c r="L187" s="74">
        <v>1.0496046955274903</v>
      </c>
      <c r="M187" s="75">
        <v>2676.408203125</v>
      </c>
      <c r="N187" s="75">
        <v>8309.732421875</v>
      </c>
      <c r="O187" s="76"/>
      <c r="P187" s="77"/>
      <c r="Q187" s="77"/>
      <c r="R187" s="48">
        <v>0</v>
      </c>
      <c r="S187" s="81"/>
      <c r="T187" s="81"/>
      <c r="U187" s="49">
        <v>0</v>
      </c>
      <c r="V187" s="49">
        <v>0</v>
      </c>
      <c r="W187" s="49">
        <v>0</v>
      </c>
      <c r="X187" s="49">
        <v>0</v>
      </c>
      <c r="Y187" s="49">
        <v>0</v>
      </c>
      <c r="Z187" s="49"/>
      <c r="AA187" s="72">
        <v>187</v>
      </c>
      <c r="AB187" s="72"/>
      <c r="AC187" s="73"/>
      <c r="AD187" s="79" t="s">
        <v>1073</v>
      </c>
      <c r="AE187" s="79" t="s">
        <v>1670</v>
      </c>
      <c r="AF187" s="79"/>
      <c r="AG187" s="79" t="s">
        <v>2653</v>
      </c>
      <c r="AH187" s="79" t="s">
        <v>3016</v>
      </c>
      <c r="AI187" s="79">
        <v>92</v>
      </c>
      <c r="AJ187" s="79">
        <v>0</v>
      </c>
      <c r="AK187" s="79">
        <v>1</v>
      </c>
      <c r="AL187" s="79">
        <v>0</v>
      </c>
      <c r="AM187" s="79" t="s">
        <v>4077</v>
      </c>
      <c r="AN187" s="100" t="s">
        <v>4262</v>
      </c>
      <c r="AO187" s="79" t="str">
        <f>REPLACE(INDEX(GroupVertices[Group],MATCH(Vertices[[#This Row],[Vertex]],GroupVertices[Vertex],0)),1,1,"")</f>
        <v>1</v>
      </c>
      <c r="AP187" s="48"/>
      <c r="AQ187" s="49"/>
      <c r="AR187" s="48"/>
      <c r="AS187" s="49"/>
      <c r="AT187" s="48"/>
      <c r="AU187" s="49"/>
      <c r="AV187" s="48"/>
      <c r="AW187" s="49"/>
      <c r="AX187" s="48"/>
      <c r="AY187" s="48"/>
      <c r="AZ187" s="48"/>
      <c r="BA187" s="48"/>
      <c r="BB187" s="48"/>
      <c r="BC187" s="48"/>
      <c r="BD187" s="48"/>
      <c r="BE187" s="48"/>
      <c r="BF187" s="48"/>
      <c r="BG187" s="48"/>
      <c r="BH187" s="48"/>
      <c r="BI187" s="2"/>
      <c r="BJ187" s="3"/>
      <c r="BK187" s="3"/>
      <c r="BL187" s="3"/>
      <c r="BM187" s="3"/>
    </row>
    <row r="188" spans="1:65" ht="15">
      <c r="A188" s="65" t="s">
        <v>441</v>
      </c>
      <c r="B188" s="66"/>
      <c r="C188" s="66" t="s">
        <v>65</v>
      </c>
      <c r="D188" s="67">
        <v>162.00641732732305</v>
      </c>
      <c r="E188" s="69"/>
      <c r="F188" s="98" t="s">
        <v>3638</v>
      </c>
      <c r="G188" s="66" t="s">
        <v>52</v>
      </c>
      <c r="H188" s="70" t="s">
        <v>1074</v>
      </c>
      <c r="I188" s="71"/>
      <c r="J188" s="71"/>
      <c r="K188" s="70" t="s">
        <v>1074</v>
      </c>
      <c r="L188" s="74">
        <v>1.0765637691837349</v>
      </c>
      <c r="M188" s="75">
        <v>3704.5126953125</v>
      </c>
      <c r="N188" s="75">
        <v>7868.3671875</v>
      </c>
      <c r="O188" s="76"/>
      <c r="P188" s="77"/>
      <c r="Q188" s="77"/>
      <c r="R188" s="48">
        <v>0</v>
      </c>
      <c r="S188" s="81"/>
      <c r="T188" s="81"/>
      <c r="U188" s="49">
        <v>0</v>
      </c>
      <c r="V188" s="49">
        <v>0</v>
      </c>
      <c r="W188" s="49">
        <v>0</v>
      </c>
      <c r="X188" s="49">
        <v>0</v>
      </c>
      <c r="Y188" s="49">
        <v>0</v>
      </c>
      <c r="Z188" s="49"/>
      <c r="AA188" s="72">
        <v>188</v>
      </c>
      <c r="AB188" s="72"/>
      <c r="AC188" s="73"/>
      <c r="AD188" s="79" t="s">
        <v>1074</v>
      </c>
      <c r="AE188" s="79" t="s">
        <v>1671</v>
      </c>
      <c r="AF188" s="79" t="s">
        <v>2210</v>
      </c>
      <c r="AG188" s="79" t="s">
        <v>2654</v>
      </c>
      <c r="AH188" s="79" t="s">
        <v>3017</v>
      </c>
      <c r="AI188" s="79">
        <v>142</v>
      </c>
      <c r="AJ188" s="79">
        <v>0</v>
      </c>
      <c r="AK188" s="79">
        <v>4</v>
      </c>
      <c r="AL188" s="79">
        <v>0</v>
      </c>
      <c r="AM188" s="79" t="s">
        <v>4077</v>
      </c>
      <c r="AN188" s="100" t="s">
        <v>4263</v>
      </c>
      <c r="AO188" s="79" t="str">
        <f>REPLACE(INDEX(GroupVertices[Group],MATCH(Vertices[[#This Row],[Vertex]],GroupVertices[Vertex],0)),1,1,"")</f>
        <v>1</v>
      </c>
      <c r="AP188" s="48"/>
      <c r="AQ188" s="49"/>
      <c r="AR188" s="48"/>
      <c r="AS188" s="49"/>
      <c r="AT188" s="48"/>
      <c r="AU188" s="49"/>
      <c r="AV188" s="48"/>
      <c r="AW188" s="49"/>
      <c r="AX188" s="48"/>
      <c r="AY188" s="48"/>
      <c r="AZ188" s="48"/>
      <c r="BA188" s="48"/>
      <c r="BB188" s="48"/>
      <c r="BC188" s="48"/>
      <c r="BD188" s="48"/>
      <c r="BE188" s="48"/>
      <c r="BF188" s="48"/>
      <c r="BG188" s="48"/>
      <c r="BH188" s="48"/>
      <c r="BI188" s="2"/>
      <c r="BJ188" s="3"/>
      <c r="BK188" s="3"/>
      <c r="BL188" s="3"/>
      <c r="BM188" s="3"/>
    </row>
    <row r="189" spans="1:65" ht="15">
      <c r="A189" s="65" t="s">
        <v>442</v>
      </c>
      <c r="B189" s="66"/>
      <c r="C189" s="66" t="s">
        <v>65</v>
      </c>
      <c r="D189" s="67">
        <v>162.0061009802015</v>
      </c>
      <c r="E189" s="69"/>
      <c r="F189" s="98" t="s">
        <v>3639</v>
      </c>
      <c r="G189" s="66" t="s">
        <v>52</v>
      </c>
      <c r="H189" s="70" t="s">
        <v>1075</v>
      </c>
      <c r="I189" s="71"/>
      <c r="J189" s="71"/>
      <c r="K189" s="70" t="s">
        <v>1075</v>
      </c>
      <c r="L189" s="74">
        <v>1.0727894988718607</v>
      </c>
      <c r="M189" s="75">
        <v>1305.6019287109375</v>
      </c>
      <c r="N189" s="75">
        <v>7868.3671875</v>
      </c>
      <c r="O189" s="76"/>
      <c r="P189" s="77"/>
      <c r="Q189" s="77"/>
      <c r="R189" s="48">
        <v>0</v>
      </c>
      <c r="S189" s="81"/>
      <c r="T189" s="81"/>
      <c r="U189" s="49">
        <v>0</v>
      </c>
      <c r="V189" s="49">
        <v>0</v>
      </c>
      <c r="W189" s="49">
        <v>0</v>
      </c>
      <c r="X189" s="49">
        <v>0</v>
      </c>
      <c r="Y189" s="49">
        <v>0</v>
      </c>
      <c r="Z189" s="49"/>
      <c r="AA189" s="72">
        <v>189</v>
      </c>
      <c r="AB189" s="72"/>
      <c r="AC189" s="73"/>
      <c r="AD189" s="79" t="s">
        <v>1075</v>
      </c>
      <c r="AE189" s="79" t="s">
        <v>1672</v>
      </c>
      <c r="AF189" s="79" t="s">
        <v>2211</v>
      </c>
      <c r="AG189" s="79" t="s">
        <v>2655</v>
      </c>
      <c r="AH189" s="79" t="s">
        <v>3018</v>
      </c>
      <c r="AI189" s="79">
        <v>135</v>
      </c>
      <c r="AJ189" s="79">
        <v>4</v>
      </c>
      <c r="AK189" s="79">
        <v>14</v>
      </c>
      <c r="AL189" s="79">
        <v>0</v>
      </c>
      <c r="AM189" s="79" t="s">
        <v>4077</v>
      </c>
      <c r="AN189" s="100" t="s">
        <v>4264</v>
      </c>
      <c r="AO189" s="79" t="str">
        <f>REPLACE(INDEX(GroupVertices[Group],MATCH(Vertices[[#This Row],[Vertex]],GroupVertices[Vertex],0)),1,1,"")</f>
        <v>1</v>
      </c>
      <c r="AP189" s="48"/>
      <c r="AQ189" s="49"/>
      <c r="AR189" s="48"/>
      <c r="AS189" s="49"/>
      <c r="AT189" s="48"/>
      <c r="AU189" s="49"/>
      <c r="AV189" s="48"/>
      <c r="AW189" s="49"/>
      <c r="AX189" s="48"/>
      <c r="AY189" s="48"/>
      <c r="AZ189" s="48"/>
      <c r="BA189" s="48"/>
      <c r="BB189" s="48"/>
      <c r="BC189" s="48"/>
      <c r="BD189" s="48"/>
      <c r="BE189" s="48"/>
      <c r="BF189" s="48"/>
      <c r="BG189" s="48"/>
      <c r="BH189" s="48"/>
      <c r="BI189" s="2"/>
      <c r="BJ189" s="3"/>
      <c r="BK189" s="3"/>
      <c r="BL189" s="3"/>
      <c r="BM189" s="3"/>
    </row>
    <row r="190" spans="1:65" ht="15">
      <c r="A190" s="65" t="s">
        <v>443</v>
      </c>
      <c r="B190" s="66"/>
      <c r="C190" s="66" t="s">
        <v>65</v>
      </c>
      <c r="D190" s="67">
        <v>162.00519713128276</v>
      </c>
      <c r="E190" s="69"/>
      <c r="F190" s="98" t="s">
        <v>3640</v>
      </c>
      <c r="G190" s="66" t="s">
        <v>52</v>
      </c>
      <c r="H190" s="70" t="s">
        <v>1076</v>
      </c>
      <c r="I190" s="71"/>
      <c r="J190" s="71"/>
      <c r="K190" s="70" t="s">
        <v>1076</v>
      </c>
      <c r="L190" s="74">
        <v>1.0620058694093628</v>
      </c>
      <c r="M190" s="75">
        <v>6788.82666015625</v>
      </c>
      <c r="N190" s="75">
        <v>8309.732421875</v>
      </c>
      <c r="O190" s="76"/>
      <c r="P190" s="77"/>
      <c r="Q190" s="77"/>
      <c r="R190" s="48">
        <v>0</v>
      </c>
      <c r="S190" s="81"/>
      <c r="T190" s="81"/>
      <c r="U190" s="49">
        <v>0</v>
      </c>
      <c r="V190" s="49">
        <v>0</v>
      </c>
      <c r="W190" s="49">
        <v>0</v>
      </c>
      <c r="X190" s="49">
        <v>0</v>
      </c>
      <c r="Y190" s="49">
        <v>0</v>
      </c>
      <c r="Z190" s="49"/>
      <c r="AA190" s="72">
        <v>190</v>
      </c>
      <c r="AB190" s="72"/>
      <c r="AC190" s="73"/>
      <c r="AD190" s="79" t="s">
        <v>1076</v>
      </c>
      <c r="AE190" s="79" t="s">
        <v>1673</v>
      </c>
      <c r="AF190" s="79" t="s">
        <v>2212</v>
      </c>
      <c r="AG190" s="79" t="s">
        <v>2656</v>
      </c>
      <c r="AH190" s="79" t="s">
        <v>3019</v>
      </c>
      <c r="AI190" s="79">
        <v>115</v>
      </c>
      <c r="AJ190" s="79">
        <v>0</v>
      </c>
      <c r="AK190" s="79">
        <v>1</v>
      </c>
      <c r="AL190" s="79">
        <v>0</v>
      </c>
      <c r="AM190" s="79" t="s">
        <v>4077</v>
      </c>
      <c r="AN190" s="100" t="s">
        <v>4265</v>
      </c>
      <c r="AO190" s="79" t="str">
        <f>REPLACE(INDEX(GroupVertices[Group],MATCH(Vertices[[#This Row],[Vertex]],GroupVertices[Vertex],0)),1,1,"")</f>
        <v>1</v>
      </c>
      <c r="AP190" s="48"/>
      <c r="AQ190" s="49"/>
      <c r="AR190" s="48"/>
      <c r="AS190" s="49"/>
      <c r="AT190" s="48"/>
      <c r="AU190" s="49"/>
      <c r="AV190" s="48"/>
      <c r="AW190" s="49"/>
      <c r="AX190" s="48"/>
      <c r="AY190" s="48"/>
      <c r="AZ190" s="48"/>
      <c r="BA190" s="48"/>
      <c r="BB190" s="48"/>
      <c r="BC190" s="48"/>
      <c r="BD190" s="48"/>
      <c r="BE190" s="48"/>
      <c r="BF190" s="48"/>
      <c r="BG190" s="48"/>
      <c r="BH190" s="48"/>
      <c r="BI190" s="2"/>
      <c r="BJ190" s="3"/>
      <c r="BK190" s="3"/>
      <c r="BL190" s="3"/>
      <c r="BM190" s="3"/>
    </row>
    <row r="191" spans="1:65" ht="15">
      <c r="A191" s="65" t="s">
        <v>444</v>
      </c>
      <c r="B191" s="66"/>
      <c r="C191" s="66" t="s">
        <v>65</v>
      </c>
      <c r="D191" s="67">
        <v>162.27829508208038</v>
      </c>
      <c r="E191" s="69"/>
      <c r="F191" s="98" t="s">
        <v>3641</v>
      </c>
      <c r="G191" s="66" t="s">
        <v>52</v>
      </c>
      <c r="H191" s="70" t="s">
        <v>1077</v>
      </c>
      <c r="I191" s="71"/>
      <c r="J191" s="71"/>
      <c r="K191" s="70" t="s">
        <v>1077</v>
      </c>
      <c r="L191" s="74">
        <v>4.320279511503095</v>
      </c>
      <c r="M191" s="75">
        <v>7474.22998046875</v>
      </c>
      <c r="N191" s="75">
        <v>4778.81787109375</v>
      </c>
      <c r="O191" s="76"/>
      <c r="P191" s="77"/>
      <c r="Q191" s="77"/>
      <c r="R191" s="48">
        <v>0</v>
      </c>
      <c r="S191" s="81"/>
      <c r="T191" s="81"/>
      <c r="U191" s="49">
        <v>0</v>
      </c>
      <c r="V191" s="49">
        <v>0</v>
      </c>
      <c r="W191" s="49">
        <v>0</v>
      </c>
      <c r="X191" s="49">
        <v>0</v>
      </c>
      <c r="Y191" s="49">
        <v>0</v>
      </c>
      <c r="Z191" s="49"/>
      <c r="AA191" s="72">
        <v>191</v>
      </c>
      <c r="AB191" s="72"/>
      <c r="AC191" s="73"/>
      <c r="AD191" s="79" t="s">
        <v>1077</v>
      </c>
      <c r="AE191" s="79" t="s">
        <v>1674</v>
      </c>
      <c r="AF191" s="79" t="s">
        <v>2110</v>
      </c>
      <c r="AG191" s="79" t="s">
        <v>2559</v>
      </c>
      <c r="AH191" s="79" t="s">
        <v>3020</v>
      </c>
      <c r="AI191" s="79">
        <v>6158</v>
      </c>
      <c r="AJ191" s="79">
        <v>1</v>
      </c>
      <c r="AK191" s="79">
        <v>26</v>
      </c>
      <c r="AL191" s="79">
        <v>0</v>
      </c>
      <c r="AM191" s="79" t="s">
        <v>4077</v>
      </c>
      <c r="AN191" s="100" t="s">
        <v>4266</v>
      </c>
      <c r="AO191" s="79" t="str">
        <f>REPLACE(INDEX(GroupVertices[Group],MATCH(Vertices[[#This Row],[Vertex]],GroupVertices[Vertex],0)),1,1,"")</f>
        <v>1</v>
      </c>
      <c r="AP191" s="48"/>
      <c r="AQ191" s="49"/>
      <c r="AR191" s="48"/>
      <c r="AS191" s="49"/>
      <c r="AT191" s="48"/>
      <c r="AU191" s="49"/>
      <c r="AV191" s="48"/>
      <c r="AW191" s="49"/>
      <c r="AX191" s="48"/>
      <c r="AY191" s="48"/>
      <c r="AZ191" s="48"/>
      <c r="BA191" s="48"/>
      <c r="BB191" s="48"/>
      <c r="BC191" s="48"/>
      <c r="BD191" s="48"/>
      <c r="BE191" s="48"/>
      <c r="BF191" s="48"/>
      <c r="BG191" s="48"/>
      <c r="BH191" s="48"/>
      <c r="BI191" s="2"/>
      <c r="BJ191" s="3"/>
      <c r="BK191" s="3"/>
      <c r="BL191" s="3"/>
      <c r="BM191" s="3"/>
    </row>
    <row r="192" spans="1:65" ht="15">
      <c r="A192" s="65" t="s">
        <v>445</v>
      </c>
      <c r="B192" s="66"/>
      <c r="C192" s="66" t="s">
        <v>65</v>
      </c>
      <c r="D192" s="67">
        <v>169.16910366122448</v>
      </c>
      <c r="E192" s="69"/>
      <c r="F192" s="98" t="s">
        <v>3642</v>
      </c>
      <c r="G192" s="66" t="s">
        <v>52</v>
      </c>
      <c r="H192" s="70" t="s">
        <v>1078</v>
      </c>
      <c r="I192" s="71"/>
      <c r="J192" s="71"/>
      <c r="K192" s="96" t="s">
        <v>1078</v>
      </c>
      <c r="L192" s="74">
        <v>86.53305298916752</v>
      </c>
      <c r="M192" s="75">
        <v>1991.0050048828125</v>
      </c>
      <c r="N192" s="75">
        <v>1247.90478515625</v>
      </c>
      <c r="O192" s="76"/>
      <c r="P192" s="77"/>
      <c r="Q192" s="77"/>
      <c r="R192" s="48">
        <v>0</v>
      </c>
      <c r="S192" s="81"/>
      <c r="T192" s="81"/>
      <c r="U192" s="49">
        <v>0</v>
      </c>
      <c r="V192" s="49">
        <v>0</v>
      </c>
      <c r="W192" s="49">
        <v>0</v>
      </c>
      <c r="X192" s="49">
        <v>0</v>
      </c>
      <c r="Y192" s="49">
        <v>0</v>
      </c>
      <c r="Z192" s="49"/>
      <c r="AA192" s="72">
        <v>192</v>
      </c>
      <c r="AB192" s="72"/>
      <c r="AC192" s="73"/>
      <c r="AD192" s="97" t="s">
        <v>1078</v>
      </c>
      <c r="AE192" s="79" t="s">
        <v>1675</v>
      </c>
      <c r="AF192" s="79" t="s">
        <v>2213</v>
      </c>
      <c r="AG192" s="79" t="s">
        <v>2544</v>
      </c>
      <c r="AH192" s="79" t="s">
        <v>3021</v>
      </c>
      <c r="AI192" s="79">
        <v>158635</v>
      </c>
      <c r="AJ192" s="79">
        <v>313</v>
      </c>
      <c r="AK192" s="79">
        <v>2017</v>
      </c>
      <c r="AL192" s="79">
        <v>242</v>
      </c>
      <c r="AM192" s="79" t="s">
        <v>4077</v>
      </c>
      <c r="AN192" s="100" t="s">
        <v>4267</v>
      </c>
      <c r="AO192" s="79" t="str">
        <f>REPLACE(INDEX(GroupVertices[Group],MATCH(Vertices[[#This Row],[Vertex]],GroupVertices[Vertex],0)),1,1,"")</f>
        <v>1</v>
      </c>
      <c r="AP192" s="48"/>
      <c r="AQ192" s="49"/>
      <c r="AR192" s="48"/>
      <c r="AS192" s="49"/>
      <c r="AT192" s="48"/>
      <c r="AU192" s="49"/>
      <c r="AV192" s="48"/>
      <c r="AW192" s="49"/>
      <c r="AX192" s="48"/>
      <c r="AY192" s="48"/>
      <c r="AZ192" s="48"/>
      <c r="BA192" s="48"/>
      <c r="BB192" s="48"/>
      <c r="BC192" s="48"/>
      <c r="BD192" s="48"/>
      <c r="BE192" s="48"/>
      <c r="BF192" s="48"/>
      <c r="BG192" s="48"/>
      <c r="BH192" s="48"/>
      <c r="BI192" s="2"/>
      <c r="BJ192" s="3"/>
      <c r="BK192" s="3"/>
      <c r="BL192" s="3"/>
      <c r="BM192" s="3"/>
    </row>
    <row r="193" spans="1:65" ht="15">
      <c r="A193" s="65" t="s">
        <v>446</v>
      </c>
      <c r="B193" s="66"/>
      <c r="C193" s="66" t="s">
        <v>65</v>
      </c>
      <c r="D193" s="67">
        <v>162.00076827158094</v>
      </c>
      <c r="E193" s="69"/>
      <c r="F193" s="98" t="s">
        <v>3643</v>
      </c>
      <c r="G193" s="66" t="s">
        <v>52</v>
      </c>
      <c r="H193" s="70" t="s">
        <v>1079</v>
      </c>
      <c r="I193" s="71"/>
      <c r="J193" s="71"/>
      <c r="K193" s="96" t="s">
        <v>1079</v>
      </c>
      <c r="L193" s="74">
        <v>1.0091660850431232</v>
      </c>
      <c r="M193" s="75">
        <v>1305.6019287109375</v>
      </c>
      <c r="N193" s="75">
        <v>9192.4599609375</v>
      </c>
      <c r="O193" s="76"/>
      <c r="P193" s="77"/>
      <c r="Q193" s="77"/>
      <c r="R193" s="48">
        <v>0</v>
      </c>
      <c r="S193" s="81"/>
      <c r="T193" s="81"/>
      <c r="U193" s="49">
        <v>0</v>
      </c>
      <c r="V193" s="49">
        <v>0</v>
      </c>
      <c r="W193" s="49">
        <v>0</v>
      </c>
      <c r="X193" s="49">
        <v>0</v>
      </c>
      <c r="Y193" s="49">
        <v>0</v>
      </c>
      <c r="Z193" s="49"/>
      <c r="AA193" s="72">
        <v>193</v>
      </c>
      <c r="AB193" s="72"/>
      <c r="AC193" s="73"/>
      <c r="AD193" s="97" t="s">
        <v>1079</v>
      </c>
      <c r="AE193" s="79" t="s">
        <v>1676</v>
      </c>
      <c r="AF193" s="79" t="s">
        <v>2183</v>
      </c>
      <c r="AG193" s="79" t="s">
        <v>2631</v>
      </c>
      <c r="AH193" s="79" t="s">
        <v>3022</v>
      </c>
      <c r="AI193" s="79">
        <v>17</v>
      </c>
      <c r="AJ193" s="79">
        <v>0</v>
      </c>
      <c r="AK193" s="79">
        <v>2</v>
      </c>
      <c r="AL193" s="79">
        <v>0</v>
      </c>
      <c r="AM193" s="79" t="s">
        <v>4077</v>
      </c>
      <c r="AN193" s="100" t="s">
        <v>4268</v>
      </c>
      <c r="AO193" s="79" t="str">
        <f>REPLACE(INDEX(GroupVertices[Group],MATCH(Vertices[[#This Row],[Vertex]],GroupVertices[Vertex],0)),1,1,"")</f>
        <v>1</v>
      </c>
      <c r="AP193" s="48"/>
      <c r="AQ193" s="49"/>
      <c r="AR193" s="48"/>
      <c r="AS193" s="49"/>
      <c r="AT193" s="48"/>
      <c r="AU193" s="49"/>
      <c r="AV193" s="48"/>
      <c r="AW193" s="49"/>
      <c r="AX193" s="48"/>
      <c r="AY193" s="48"/>
      <c r="AZ193" s="48"/>
      <c r="BA193" s="48"/>
      <c r="BB193" s="48"/>
      <c r="BC193" s="48"/>
      <c r="BD193" s="48"/>
      <c r="BE193" s="48"/>
      <c r="BF193" s="48"/>
      <c r="BG193" s="48"/>
      <c r="BH193" s="48"/>
      <c r="BI193" s="2"/>
      <c r="BJ193" s="3"/>
      <c r="BK193" s="3"/>
      <c r="BL193" s="3"/>
      <c r="BM193" s="3"/>
    </row>
    <row r="194" spans="1:65" ht="15">
      <c r="A194" s="65" t="s">
        <v>447</v>
      </c>
      <c r="B194" s="66"/>
      <c r="C194" s="66" t="s">
        <v>65</v>
      </c>
      <c r="D194" s="67">
        <v>162.01459716003768</v>
      </c>
      <c r="E194" s="69"/>
      <c r="F194" s="98" t="s">
        <v>3644</v>
      </c>
      <c r="G194" s="66" t="s">
        <v>52</v>
      </c>
      <c r="H194" s="70" t="s">
        <v>1080</v>
      </c>
      <c r="I194" s="71"/>
      <c r="J194" s="71"/>
      <c r="K194" s="70" t="s">
        <v>1080</v>
      </c>
      <c r="L194" s="74">
        <v>1.1741556158193407</v>
      </c>
      <c r="M194" s="75">
        <v>2333.70654296875</v>
      </c>
      <c r="N194" s="75">
        <v>6985.638671875</v>
      </c>
      <c r="O194" s="76"/>
      <c r="P194" s="77"/>
      <c r="Q194" s="77"/>
      <c r="R194" s="48">
        <v>0</v>
      </c>
      <c r="S194" s="81"/>
      <c r="T194" s="81"/>
      <c r="U194" s="49">
        <v>0</v>
      </c>
      <c r="V194" s="49">
        <v>0</v>
      </c>
      <c r="W194" s="49">
        <v>0</v>
      </c>
      <c r="X194" s="49">
        <v>0</v>
      </c>
      <c r="Y194" s="49">
        <v>0</v>
      </c>
      <c r="Z194" s="49"/>
      <c r="AA194" s="72">
        <v>194</v>
      </c>
      <c r="AB194" s="72"/>
      <c r="AC194" s="73"/>
      <c r="AD194" s="79" t="s">
        <v>1080</v>
      </c>
      <c r="AE194" s="79" t="s">
        <v>1677</v>
      </c>
      <c r="AF194" s="79" t="s">
        <v>2214</v>
      </c>
      <c r="AG194" s="79" t="s">
        <v>2657</v>
      </c>
      <c r="AH194" s="79" t="s">
        <v>3023</v>
      </c>
      <c r="AI194" s="79">
        <v>323</v>
      </c>
      <c r="AJ194" s="79">
        <v>0</v>
      </c>
      <c r="AK194" s="79">
        <v>1</v>
      </c>
      <c r="AL194" s="79">
        <v>0</v>
      </c>
      <c r="AM194" s="79" t="s">
        <v>4077</v>
      </c>
      <c r="AN194" s="100" t="s">
        <v>4269</v>
      </c>
      <c r="AO194" s="79" t="str">
        <f>REPLACE(INDEX(GroupVertices[Group],MATCH(Vertices[[#This Row],[Vertex]],GroupVertices[Vertex],0)),1,1,"")</f>
        <v>1</v>
      </c>
      <c r="AP194" s="48"/>
      <c r="AQ194" s="49"/>
      <c r="AR194" s="48"/>
      <c r="AS194" s="49"/>
      <c r="AT194" s="48"/>
      <c r="AU194" s="49"/>
      <c r="AV194" s="48"/>
      <c r="AW194" s="49"/>
      <c r="AX194" s="48"/>
      <c r="AY194" s="48"/>
      <c r="AZ194" s="48"/>
      <c r="BA194" s="48"/>
      <c r="BB194" s="48"/>
      <c r="BC194" s="48"/>
      <c r="BD194" s="48"/>
      <c r="BE194" s="48"/>
      <c r="BF194" s="48"/>
      <c r="BG194" s="48"/>
      <c r="BH194" s="48"/>
      <c r="BI194" s="2"/>
      <c r="BJ194" s="3"/>
      <c r="BK194" s="3"/>
      <c r="BL194" s="3"/>
      <c r="BM194" s="3"/>
    </row>
    <row r="195" spans="1:65" ht="15">
      <c r="A195" s="65" t="s">
        <v>448</v>
      </c>
      <c r="B195" s="66"/>
      <c r="C195" s="66" t="s">
        <v>65</v>
      </c>
      <c r="D195" s="67">
        <v>162.00470001437745</v>
      </c>
      <c r="E195" s="69"/>
      <c r="F195" s="98" t="s">
        <v>3645</v>
      </c>
      <c r="G195" s="66" t="s">
        <v>52</v>
      </c>
      <c r="H195" s="70" t="s">
        <v>1081</v>
      </c>
      <c r="I195" s="71"/>
      <c r="J195" s="71"/>
      <c r="K195" s="70" t="s">
        <v>1081</v>
      </c>
      <c r="L195" s="74">
        <v>1.056074873204989</v>
      </c>
      <c r="M195" s="75">
        <v>4732.6171875</v>
      </c>
      <c r="N195" s="75">
        <v>8309.732421875</v>
      </c>
      <c r="O195" s="76"/>
      <c r="P195" s="77"/>
      <c r="Q195" s="77"/>
      <c r="R195" s="48">
        <v>0</v>
      </c>
      <c r="S195" s="81"/>
      <c r="T195" s="81"/>
      <c r="U195" s="49">
        <v>0</v>
      </c>
      <c r="V195" s="49">
        <v>0</v>
      </c>
      <c r="W195" s="49">
        <v>0</v>
      </c>
      <c r="X195" s="49">
        <v>0</v>
      </c>
      <c r="Y195" s="49">
        <v>0</v>
      </c>
      <c r="Z195" s="49"/>
      <c r="AA195" s="72">
        <v>195</v>
      </c>
      <c r="AB195" s="72"/>
      <c r="AC195" s="73"/>
      <c r="AD195" s="79" t="s">
        <v>1081</v>
      </c>
      <c r="AE195" s="79" t="s">
        <v>1678</v>
      </c>
      <c r="AF195" s="79" t="s">
        <v>2086</v>
      </c>
      <c r="AG195" s="79" t="s">
        <v>2534</v>
      </c>
      <c r="AH195" s="79" t="s">
        <v>3024</v>
      </c>
      <c r="AI195" s="79">
        <v>104</v>
      </c>
      <c r="AJ195" s="79">
        <v>0</v>
      </c>
      <c r="AK195" s="79">
        <v>0</v>
      </c>
      <c r="AL195" s="79">
        <v>0</v>
      </c>
      <c r="AM195" s="79" t="s">
        <v>4077</v>
      </c>
      <c r="AN195" s="100" t="s">
        <v>4270</v>
      </c>
      <c r="AO195" s="79" t="str">
        <f>REPLACE(INDEX(GroupVertices[Group],MATCH(Vertices[[#This Row],[Vertex]],GroupVertices[Vertex],0)),1,1,"")</f>
        <v>1</v>
      </c>
      <c r="AP195" s="48"/>
      <c r="AQ195" s="49"/>
      <c r="AR195" s="48"/>
      <c r="AS195" s="49"/>
      <c r="AT195" s="48"/>
      <c r="AU195" s="49"/>
      <c r="AV195" s="48"/>
      <c r="AW195" s="49"/>
      <c r="AX195" s="48"/>
      <c r="AY195" s="48"/>
      <c r="AZ195" s="48"/>
      <c r="BA195" s="48"/>
      <c r="BB195" s="48"/>
      <c r="BC195" s="48"/>
      <c r="BD195" s="48"/>
      <c r="BE195" s="48"/>
      <c r="BF195" s="48"/>
      <c r="BG195" s="48"/>
      <c r="BH195" s="48"/>
      <c r="BI195" s="2"/>
      <c r="BJ195" s="3"/>
      <c r="BK195" s="3"/>
      <c r="BL195" s="3"/>
      <c r="BM195" s="3"/>
    </row>
    <row r="196" spans="1:65" ht="15">
      <c r="A196" s="65" t="s">
        <v>449</v>
      </c>
      <c r="B196" s="66"/>
      <c r="C196" s="66" t="s">
        <v>65</v>
      </c>
      <c r="D196" s="67">
        <v>162.00998753055208</v>
      </c>
      <c r="E196" s="69"/>
      <c r="F196" s="98" t="s">
        <v>3646</v>
      </c>
      <c r="G196" s="66" t="s">
        <v>52</v>
      </c>
      <c r="H196" s="70" t="s">
        <v>1082</v>
      </c>
      <c r="I196" s="71"/>
      <c r="J196" s="71"/>
      <c r="K196" s="70" t="s">
        <v>1082</v>
      </c>
      <c r="L196" s="74">
        <v>1.1191591055606016</v>
      </c>
      <c r="M196" s="75">
        <v>4389.916015625</v>
      </c>
      <c r="N196" s="75">
        <v>7427.0029296875</v>
      </c>
      <c r="O196" s="76"/>
      <c r="P196" s="77"/>
      <c r="Q196" s="77"/>
      <c r="R196" s="48">
        <v>0</v>
      </c>
      <c r="S196" s="81"/>
      <c r="T196" s="81"/>
      <c r="U196" s="49">
        <v>0</v>
      </c>
      <c r="V196" s="49">
        <v>0</v>
      </c>
      <c r="W196" s="49">
        <v>0</v>
      </c>
      <c r="X196" s="49">
        <v>0</v>
      </c>
      <c r="Y196" s="49">
        <v>0</v>
      </c>
      <c r="Z196" s="49"/>
      <c r="AA196" s="72">
        <v>196</v>
      </c>
      <c r="AB196" s="72"/>
      <c r="AC196" s="73"/>
      <c r="AD196" s="79" t="s">
        <v>1082</v>
      </c>
      <c r="AE196" s="79" t="s">
        <v>1679</v>
      </c>
      <c r="AF196" s="79" t="s">
        <v>2215</v>
      </c>
      <c r="AG196" s="79" t="s">
        <v>2532</v>
      </c>
      <c r="AH196" s="79" t="s">
        <v>3025</v>
      </c>
      <c r="AI196" s="79">
        <v>221</v>
      </c>
      <c r="AJ196" s="79">
        <v>10</v>
      </c>
      <c r="AK196" s="79">
        <v>128</v>
      </c>
      <c r="AL196" s="79">
        <v>0</v>
      </c>
      <c r="AM196" s="79" t="s">
        <v>4077</v>
      </c>
      <c r="AN196" s="100" t="s">
        <v>4271</v>
      </c>
      <c r="AO196" s="79" t="str">
        <f>REPLACE(INDEX(GroupVertices[Group],MATCH(Vertices[[#This Row],[Vertex]],GroupVertices[Vertex],0)),1,1,"")</f>
        <v>1</v>
      </c>
      <c r="AP196" s="48"/>
      <c r="AQ196" s="49"/>
      <c r="AR196" s="48"/>
      <c r="AS196" s="49"/>
      <c r="AT196" s="48"/>
      <c r="AU196" s="49"/>
      <c r="AV196" s="48"/>
      <c r="AW196" s="49"/>
      <c r="AX196" s="48"/>
      <c r="AY196" s="48"/>
      <c r="AZ196" s="48"/>
      <c r="BA196" s="48"/>
      <c r="BB196" s="48"/>
      <c r="BC196" s="48"/>
      <c r="BD196" s="48"/>
      <c r="BE196" s="48"/>
      <c r="BF196" s="48"/>
      <c r="BG196" s="48"/>
      <c r="BH196" s="48"/>
      <c r="BI196" s="2"/>
      <c r="BJ196" s="3"/>
      <c r="BK196" s="3"/>
      <c r="BL196" s="3"/>
      <c r="BM196" s="3"/>
    </row>
    <row r="197" spans="1:65" ht="15">
      <c r="A197" s="65" t="s">
        <v>450</v>
      </c>
      <c r="B197" s="66"/>
      <c r="C197" s="66" t="s">
        <v>65</v>
      </c>
      <c r="D197" s="67">
        <v>269.6133368840143</v>
      </c>
      <c r="E197" s="69"/>
      <c r="F197" s="98" t="s">
        <v>3647</v>
      </c>
      <c r="G197" s="66" t="s">
        <v>52</v>
      </c>
      <c r="H197" s="70" t="s">
        <v>1083</v>
      </c>
      <c r="I197" s="71"/>
      <c r="J197" s="71"/>
      <c r="K197" s="70" t="s">
        <v>1083</v>
      </c>
      <c r="L197" s="74">
        <v>1284.9118641603518</v>
      </c>
      <c r="M197" s="75">
        <v>4389.916015625</v>
      </c>
      <c r="N197" s="75">
        <v>365.1759948730469</v>
      </c>
      <c r="O197" s="76"/>
      <c r="P197" s="77"/>
      <c r="Q197" s="77"/>
      <c r="R197" s="48">
        <v>0</v>
      </c>
      <c r="S197" s="81"/>
      <c r="T197" s="81"/>
      <c r="U197" s="49">
        <v>0</v>
      </c>
      <c r="V197" s="49">
        <v>0</v>
      </c>
      <c r="W197" s="49">
        <v>0</v>
      </c>
      <c r="X197" s="49">
        <v>0</v>
      </c>
      <c r="Y197" s="49">
        <v>0</v>
      </c>
      <c r="Z197" s="49"/>
      <c r="AA197" s="72">
        <v>197</v>
      </c>
      <c r="AB197" s="72"/>
      <c r="AC197" s="73"/>
      <c r="AD197" s="79" t="s">
        <v>1083</v>
      </c>
      <c r="AE197" s="79" t="s">
        <v>1680</v>
      </c>
      <c r="AF197" s="79" t="s">
        <v>2216</v>
      </c>
      <c r="AG197" s="79" t="s">
        <v>2658</v>
      </c>
      <c r="AH197" s="79" t="s">
        <v>3026</v>
      </c>
      <c r="AI197" s="79">
        <v>2381224</v>
      </c>
      <c r="AJ197" s="79">
        <v>964</v>
      </c>
      <c r="AK197" s="79">
        <v>6070</v>
      </c>
      <c r="AL197" s="79">
        <v>661</v>
      </c>
      <c r="AM197" s="79" t="s">
        <v>4077</v>
      </c>
      <c r="AN197" s="100" t="s">
        <v>4272</v>
      </c>
      <c r="AO197" s="79" t="str">
        <f>REPLACE(INDEX(GroupVertices[Group],MATCH(Vertices[[#This Row],[Vertex]],GroupVertices[Vertex],0)),1,1,"")</f>
        <v>1</v>
      </c>
      <c r="AP197" s="48"/>
      <c r="AQ197" s="49"/>
      <c r="AR197" s="48"/>
      <c r="AS197" s="49"/>
      <c r="AT197" s="48"/>
      <c r="AU197" s="49"/>
      <c r="AV197" s="48"/>
      <c r="AW197" s="49"/>
      <c r="AX197" s="48"/>
      <c r="AY197" s="48"/>
      <c r="AZ197" s="48"/>
      <c r="BA197" s="48"/>
      <c r="BB197" s="48"/>
      <c r="BC197" s="48"/>
      <c r="BD197" s="48"/>
      <c r="BE197" s="48"/>
      <c r="BF197" s="48"/>
      <c r="BG197" s="48"/>
      <c r="BH197" s="48"/>
      <c r="BI197" s="2"/>
      <c r="BJ197" s="3"/>
      <c r="BK197" s="3"/>
      <c r="BL197" s="3"/>
      <c r="BM197" s="3"/>
    </row>
    <row r="198" spans="1:65" ht="15">
      <c r="A198" s="65" t="s">
        <v>451</v>
      </c>
      <c r="B198" s="66"/>
      <c r="C198" s="66" t="s">
        <v>65</v>
      </c>
      <c r="D198" s="67">
        <v>163.30981266059362</v>
      </c>
      <c r="E198" s="69"/>
      <c r="F198" s="98" t="s">
        <v>3648</v>
      </c>
      <c r="G198" s="66" t="s">
        <v>52</v>
      </c>
      <c r="H198" s="70" t="s">
        <v>1084</v>
      </c>
      <c r="I198" s="71"/>
      <c r="J198" s="71"/>
      <c r="K198" s="70" t="s">
        <v>1084</v>
      </c>
      <c r="L198" s="74">
        <v>16.627096635578795</v>
      </c>
      <c r="M198" s="75">
        <v>8502.333984375</v>
      </c>
      <c r="N198" s="75">
        <v>3013.361083984375</v>
      </c>
      <c r="O198" s="76"/>
      <c r="P198" s="77"/>
      <c r="Q198" s="77"/>
      <c r="R198" s="48">
        <v>0</v>
      </c>
      <c r="S198" s="81"/>
      <c r="T198" s="81"/>
      <c r="U198" s="49">
        <v>0</v>
      </c>
      <c r="V198" s="49">
        <v>0</v>
      </c>
      <c r="W198" s="49">
        <v>0</v>
      </c>
      <c r="X198" s="49">
        <v>0</v>
      </c>
      <c r="Y198" s="49">
        <v>0</v>
      </c>
      <c r="Z198" s="49"/>
      <c r="AA198" s="72">
        <v>198</v>
      </c>
      <c r="AB198" s="72"/>
      <c r="AC198" s="73"/>
      <c r="AD198" s="79" t="s">
        <v>1084</v>
      </c>
      <c r="AE198" s="79" t="s">
        <v>1681</v>
      </c>
      <c r="AF198" s="79" t="s">
        <v>2217</v>
      </c>
      <c r="AG198" s="79" t="s">
        <v>2659</v>
      </c>
      <c r="AH198" s="79" t="s">
        <v>3027</v>
      </c>
      <c r="AI198" s="79">
        <v>28983</v>
      </c>
      <c r="AJ198" s="79">
        <v>407</v>
      </c>
      <c r="AK198" s="79">
        <v>869</v>
      </c>
      <c r="AL198" s="79">
        <v>22</v>
      </c>
      <c r="AM198" s="79" t="s">
        <v>4077</v>
      </c>
      <c r="AN198" s="100" t="s">
        <v>4273</v>
      </c>
      <c r="AO198" s="79" t="str">
        <f>REPLACE(INDEX(GroupVertices[Group],MATCH(Vertices[[#This Row],[Vertex]],GroupVertices[Vertex],0)),1,1,"")</f>
        <v>1</v>
      </c>
      <c r="AP198" s="48"/>
      <c r="AQ198" s="49"/>
      <c r="AR198" s="48"/>
      <c r="AS198" s="49"/>
      <c r="AT198" s="48"/>
      <c r="AU198" s="49"/>
      <c r="AV198" s="48"/>
      <c r="AW198" s="49"/>
      <c r="AX198" s="48"/>
      <c r="AY198" s="48"/>
      <c r="AZ198" s="48"/>
      <c r="BA198" s="48"/>
      <c r="BB198" s="48"/>
      <c r="BC198" s="48"/>
      <c r="BD198" s="48"/>
      <c r="BE198" s="48"/>
      <c r="BF198" s="48"/>
      <c r="BG198" s="48"/>
      <c r="BH198" s="48"/>
      <c r="BI198" s="2"/>
      <c r="BJ198" s="3"/>
      <c r="BK198" s="3"/>
      <c r="BL198" s="3"/>
      <c r="BM198" s="3"/>
    </row>
    <row r="199" spans="1:65" ht="15">
      <c r="A199" s="65" t="s">
        <v>452</v>
      </c>
      <c r="B199" s="66"/>
      <c r="C199" s="66" t="s">
        <v>65</v>
      </c>
      <c r="D199" s="67">
        <v>162.0006326942431</v>
      </c>
      <c r="E199" s="69"/>
      <c r="F199" s="98" t="s">
        <v>3649</v>
      </c>
      <c r="G199" s="66" t="s">
        <v>52</v>
      </c>
      <c r="H199" s="70" t="s">
        <v>1085</v>
      </c>
      <c r="I199" s="71"/>
      <c r="J199" s="71"/>
      <c r="K199" s="70" t="s">
        <v>1085</v>
      </c>
      <c r="L199" s="74">
        <v>1.0075485406237485</v>
      </c>
      <c r="M199" s="75">
        <v>277.49725341796875</v>
      </c>
      <c r="N199" s="75">
        <v>9192.4599609375</v>
      </c>
      <c r="O199" s="76"/>
      <c r="P199" s="77"/>
      <c r="Q199" s="77"/>
      <c r="R199" s="48">
        <v>0</v>
      </c>
      <c r="S199" s="81"/>
      <c r="T199" s="81"/>
      <c r="U199" s="49">
        <v>0</v>
      </c>
      <c r="V199" s="49">
        <v>0</v>
      </c>
      <c r="W199" s="49">
        <v>0</v>
      </c>
      <c r="X199" s="49">
        <v>0</v>
      </c>
      <c r="Y199" s="49">
        <v>0</v>
      </c>
      <c r="Z199" s="49"/>
      <c r="AA199" s="72">
        <v>199</v>
      </c>
      <c r="AB199" s="72"/>
      <c r="AC199" s="73"/>
      <c r="AD199" s="79" t="s">
        <v>1085</v>
      </c>
      <c r="AE199" s="79" t="s">
        <v>1682</v>
      </c>
      <c r="AF199" s="79" t="s">
        <v>2218</v>
      </c>
      <c r="AG199" s="79" t="s">
        <v>2660</v>
      </c>
      <c r="AH199" s="79" t="s">
        <v>3028</v>
      </c>
      <c r="AI199" s="79">
        <v>14</v>
      </c>
      <c r="AJ199" s="79">
        <v>0</v>
      </c>
      <c r="AK199" s="79">
        <v>0</v>
      </c>
      <c r="AL199" s="79">
        <v>0</v>
      </c>
      <c r="AM199" s="79" t="s">
        <v>4077</v>
      </c>
      <c r="AN199" s="100" t="s">
        <v>4274</v>
      </c>
      <c r="AO199" s="79" t="str">
        <f>REPLACE(INDEX(GroupVertices[Group],MATCH(Vertices[[#This Row],[Vertex]],GroupVertices[Vertex],0)),1,1,"")</f>
        <v>1</v>
      </c>
      <c r="AP199" s="48"/>
      <c r="AQ199" s="49"/>
      <c r="AR199" s="48"/>
      <c r="AS199" s="49"/>
      <c r="AT199" s="48"/>
      <c r="AU199" s="49"/>
      <c r="AV199" s="48"/>
      <c r="AW199" s="49"/>
      <c r="AX199" s="48"/>
      <c r="AY199" s="48"/>
      <c r="AZ199" s="48"/>
      <c r="BA199" s="48"/>
      <c r="BB199" s="48"/>
      <c r="BC199" s="48"/>
      <c r="BD199" s="48"/>
      <c r="BE199" s="48"/>
      <c r="BF199" s="48"/>
      <c r="BG199" s="48"/>
      <c r="BH199" s="48"/>
      <c r="BI199" s="2"/>
      <c r="BJ199" s="3"/>
      <c r="BK199" s="3"/>
      <c r="BL199" s="3"/>
      <c r="BM199" s="3"/>
    </row>
    <row r="200" spans="1:65" ht="15">
      <c r="A200" s="65" t="s">
        <v>453</v>
      </c>
      <c r="B200" s="66"/>
      <c r="C200" s="66" t="s">
        <v>65</v>
      </c>
      <c r="D200" s="67">
        <v>162.00067788668906</v>
      </c>
      <c r="E200" s="69"/>
      <c r="F200" s="98" t="s">
        <v>3650</v>
      </c>
      <c r="G200" s="66" t="s">
        <v>52</v>
      </c>
      <c r="H200" s="70" t="s">
        <v>1080</v>
      </c>
      <c r="I200" s="71"/>
      <c r="J200" s="71"/>
      <c r="K200" s="70" t="s">
        <v>1080</v>
      </c>
      <c r="L200" s="74">
        <v>1.0080877220968734</v>
      </c>
      <c r="M200" s="75">
        <v>962.9003295898438</v>
      </c>
      <c r="N200" s="75">
        <v>9192.4599609375</v>
      </c>
      <c r="O200" s="76"/>
      <c r="P200" s="77"/>
      <c r="Q200" s="77"/>
      <c r="R200" s="48">
        <v>0</v>
      </c>
      <c r="S200" s="81"/>
      <c r="T200" s="81"/>
      <c r="U200" s="49">
        <v>0</v>
      </c>
      <c r="V200" s="49">
        <v>0</v>
      </c>
      <c r="W200" s="49">
        <v>0</v>
      </c>
      <c r="X200" s="49">
        <v>0</v>
      </c>
      <c r="Y200" s="49">
        <v>0</v>
      </c>
      <c r="Z200" s="49"/>
      <c r="AA200" s="72">
        <v>200</v>
      </c>
      <c r="AB200" s="72"/>
      <c r="AC200" s="73"/>
      <c r="AD200" s="79" t="s">
        <v>1080</v>
      </c>
      <c r="AE200" s="79" t="s">
        <v>1677</v>
      </c>
      <c r="AF200" s="79" t="s">
        <v>2214</v>
      </c>
      <c r="AG200" s="79" t="s">
        <v>2657</v>
      </c>
      <c r="AH200" s="79" t="s">
        <v>3029</v>
      </c>
      <c r="AI200" s="79">
        <v>15</v>
      </c>
      <c r="AJ200" s="79">
        <v>0</v>
      </c>
      <c r="AK200" s="79">
        <v>0</v>
      </c>
      <c r="AL200" s="79">
        <v>0</v>
      </c>
      <c r="AM200" s="79" t="s">
        <v>4077</v>
      </c>
      <c r="AN200" s="100" t="s">
        <v>4275</v>
      </c>
      <c r="AO200" s="79" t="str">
        <f>REPLACE(INDEX(GroupVertices[Group],MATCH(Vertices[[#This Row],[Vertex]],GroupVertices[Vertex],0)),1,1,"")</f>
        <v>1</v>
      </c>
      <c r="AP200" s="48"/>
      <c r="AQ200" s="49"/>
      <c r="AR200" s="48"/>
      <c r="AS200" s="49"/>
      <c r="AT200" s="48"/>
      <c r="AU200" s="49"/>
      <c r="AV200" s="48"/>
      <c r="AW200" s="49"/>
      <c r="AX200" s="48"/>
      <c r="AY200" s="48"/>
      <c r="AZ200" s="48"/>
      <c r="BA200" s="48"/>
      <c r="BB200" s="48"/>
      <c r="BC200" s="48"/>
      <c r="BD200" s="48"/>
      <c r="BE200" s="48"/>
      <c r="BF200" s="48"/>
      <c r="BG200" s="48"/>
      <c r="BH200" s="48"/>
      <c r="BI200" s="2"/>
      <c r="BJ200" s="3"/>
      <c r="BK200" s="3"/>
      <c r="BL200" s="3"/>
      <c r="BM200" s="3"/>
    </row>
    <row r="201" spans="1:65" ht="15">
      <c r="A201" s="65" t="s">
        <v>454</v>
      </c>
      <c r="B201" s="66"/>
      <c r="C201" s="66" t="s">
        <v>65</v>
      </c>
      <c r="D201" s="67">
        <v>162.00745675357962</v>
      </c>
      <c r="E201" s="69"/>
      <c r="F201" s="98" t="s">
        <v>3651</v>
      </c>
      <c r="G201" s="66" t="s">
        <v>52</v>
      </c>
      <c r="H201" s="70" t="s">
        <v>1086</v>
      </c>
      <c r="I201" s="71"/>
      <c r="J201" s="71"/>
      <c r="K201" s="70" t="s">
        <v>1086</v>
      </c>
      <c r="L201" s="74">
        <v>1.0889649430656074</v>
      </c>
      <c r="M201" s="75">
        <v>8159.6328125</v>
      </c>
      <c r="N201" s="75">
        <v>7868.3671875</v>
      </c>
      <c r="O201" s="76"/>
      <c r="P201" s="77"/>
      <c r="Q201" s="77"/>
      <c r="R201" s="48">
        <v>0</v>
      </c>
      <c r="S201" s="81"/>
      <c r="T201" s="81"/>
      <c r="U201" s="49">
        <v>0</v>
      </c>
      <c r="V201" s="49">
        <v>0</v>
      </c>
      <c r="W201" s="49">
        <v>0</v>
      </c>
      <c r="X201" s="49">
        <v>0</v>
      </c>
      <c r="Y201" s="49">
        <v>0</v>
      </c>
      <c r="Z201" s="49"/>
      <c r="AA201" s="72">
        <v>201</v>
      </c>
      <c r="AB201" s="72"/>
      <c r="AC201" s="73"/>
      <c r="AD201" s="79" t="s">
        <v>1086</v>
      </c>
      <c r="AE201" s="79" t="s">
        <v>1683</v>
      </c>
      <c r="AF201" s="79" t="s">
        <v>2086</v>
      </c>
      <c r="AG201" s="79" t="s">
        <v>2534</v>
      </c>
      <c r="AH201" s="79" t="s">
        <v>3030</v>
      </c>
      <c r="AI201" s="79">
        <v>165</v>
      </c>
      <c r="AJ201" s="79">
        <v>2</v>
      </c>
      <c r="AK201" s="79">
        <v>3</v>
      </c>
      <c r="AL201" s="79">
        <v>1</v>
      </c>
      <c r="AM201" s="79" t="s">
        <v>4077</v>
      </c>
      <c r="AN201" s="100" t="s">
        <v>4276</v>
      </c>
      <c r="AO201" s="79" t="str">
        <f>REPLACE(INDEX(GroupVertices[Group],MATCH(Vertices[[#This Row],[Vertex]],GroupVertices[Vertex],0)),1,1,"")</f>
        <v>1</v>
      </c>
      <c r="AP201" s="48"/>
      <c r="AQ201" s="49"/>
      <c r="AR201" s="48"/>
      <c r="AS201" s="49"/>
      <c r="AT201" s="48"/>
      <c r="AU201" s="49"/>
      <c r="AV201" s="48"/>
      <c r="AW201" s="49"/>
      <c r="AX201" s="48"/>
      <c r="AY201" s="48"/>
      <c r="AZ201" s="48"/>
      <c r="BA201" s="48"/>
      <c r="BB201" s="48"/>
      <c r="BC201" s="48"/>
      <c r="BD201" s="48"/>
      <c r="BE201" s="48"/>
      <c r="BF201" s="48"/>
      <c r="BG201" s="48"/>
      <c r="BH201" s="48"/>
      <c r="BI201" s="2"/>
      <c r="BJ201" s="3"/>
      <c r="BK201" s="3"/>
      <c r="BL201" s="3"/>
      <c r="BM201" s="3"/>
    </row>
    <row r="202" spans="1:65" ht="15">
      <c r="A202" s="65" t="s">
        <v>455</v>
      </c>
      <c r="B202" s="66"/>
      <c r="C202" s="66" t="s">
        <v>65</v>
      </c>
      <c r="D202" s="67">
        <v>162.23256032679208</v>
      </c>
      <c r="E202" s="69"/>
      <c r="F202" s="98" t="s">
        <v>3652</v>
      </c>
      <c r="G202" s="66" t="s">
        <v>52</v>
      </c>
      <c r="H202" s="70" t="s">
        <v>1087</v>
      </c>
      <c r="I202" s="71"/>
      <c r="J202" s="71"/>
      <c r="K202" s="70" t="s">
        <v>1087</v>
      </c>
      <c r="L202" s="74">
        <v>3.774627860700703</v>
      </c>
      <c r="M202" s="75">
        <v>3019.109619140625</v>
      </c>
      <c r="N202" s="75">
        <v>4778.81787109375</v>
      </c>
      <c r="O202" s="76"/>
      <c r="P202" s="77"/>
      <c r="Q202" s="77"/>
      <c r="R202" s="48">
        <v>0</v>
      </c>
      <c r="S202" s="81"/>
      <c r="T202" s="81"/>
      <c r="U202" s="49">
        <v>0</v>
      </c>
      <c r="V202" s="49">
        <v>0</v>
      </c>
      <c r="W202" s="49">
        <v>0</v>
      </c>
      <c r="X202" s="49">
        <v>0</v>
      </c>
      <c r="Y202" s="49">
        <v>0</v>
      </c>
      <c r="Z202" s="49"/>
      <c r="AA202" s="72">
        <v>202</v>
      </c>
      <c r="AB202" s="72"/>
      <c r="AC202" s="73"/>
      <c r="AD202" s="79" t="s">
        <v>1087</v>
      </c>
      <c r="AE202" s="79" t="s">
        <v>1684</v>
      </c>
      <c r="AF202" s="79" t="s">
        <v>2219</v>
      </c>
      <c r="AG202" s="79" t="s">
        <v>2617</v>
      </c>
      <c r="AH202" s="79" t="s">
        <v>3031</v>
      </c>
      <c r="AI202" s="79">
        <v>5146</v>
      </c>
      <c r="AJ202" s="79">
        <v>3</v>
      </c>
      <c r="AK202" s="79">
        <v>100</v>
      </c>
      <c r="AL202" s="79">
        <v>3</v>
      </c>
      <c r="AM202" s="79" t="s">
        <v>4077</v>
      </c>
      <c r="AN202" s="100" t="s">
        <v>4277</v>
      </c>
      <c r="AO202" s="79" t="str">
        <f>REPLACE(INDEX(GroupVertices[Group],MATCH(Vertices[[#This Row],[Vertex]],GroupVertices[Vertex],0)),1,1,"")</f>
        <v>1</v>
      </c>
      <c r="AP202" s="48"/>
      <c r="AQ202" s="49"/>
      <c r="AR202" s="48"/>
      <c r="AS202" s="49"/>
      <c r="AT202" s="48"/>
      <c r="AU202" s="49"/>
      <c r="AV202" s="48"/>
      <c r="AW202" s="49"/>
      <c r="AX202" s="48"/>
      <c r="AY202" s="48"/>
      <c r="AZ202" s="48"/>
      <c r="BA202" s="48"/>
      <c r="BB202" s="48"/>
      <c r="BC202" s="48"/>
      <c r="BD202" s="48"/>
      <c r="BE202" s="48"/>
      <c r="BF202" s="48"/>
      <c r="BG202" s="48"/>
      <c r="BH202" s="48"/>
      <c r="BI202" s="2"/>
      <c r="BJ202" s="3"/>
      <c r="BK202" s="3"/>
      <c r="BL202" s="3"/>
      <c r="BM202" s="3"/>
    </row>
    <row r="203" spans="1:65" ht="15">
      <c r="A203" s="65" t="s">
        <v>456</v>
      </c>
      <c r="B203" s="66"/>
      <c r="C203" s="66" t="s">
        <v>65</v>
      </c>
      <c r="D203" s="67">
        <v>163.44177460272982</v>
      </c>
      <c r="E203" s="69"/>
      <c r="F203" s="98" t="s">
        <v>3653</v>
      </c>
      <c r="G203" s="66" t="s">
        <v>52</v>
      </c>
      <c r="H203" s="70" t="s">
        <v>1088</v>
      </c>
      <c r="I203" s="71"/>
      <c r="J203" s="71"/>
      <c r="K203" s="70" t="s">
        <v>1088</v>
      </c>
      <c r="L203" s="74">
        <v>18.201506537103484</v>
      </c>
      <c r="M203" s="75">
        <v>9530.4384765625</v>
      </c>
      <c r="N203" s="75">
        <v>3013.361083984375</v>
      </c>
      <c r="O203" s="76"/>
      <c r="P203" s="77"/>
      <c r="Q203" s="77"/>
      <c r="R203" s="48">
        <v>0</v>
      </c>
      <c r="S203" s="81"/>
      <c r="T203" s="81"/>
      <c r="U203" s="49">
        <v>0</v>
      </c>
      <c r="V203" s="49">
        <v>0</v>
      </c>
      <c r="W203" s="49">
        <v>0</v>
      </c>
      <c r="X203" s="49">
        <v>0</v>
      </c>
      <c r="Y203" s="49">
        <v>0</v>
      </c>
      <c r="Z203" s="49"/>
      <c r="AA203" s="72">
        <v>203</v>
      </c>
      <c r="AB203" s="72"/>
      <c r="AC203" s="73"/>
      <c r="AD203" s="79" t="s">
        <v>1088</v>
      </c>
      <c r="AE203" s="79" t="s">
        <v>1685</v>
      </c>
      <c r="AF203" s="79" t="s">
        <v>2220</v>
      </c>
      <c r="AG203" s="79" t="s">
        <v>2661</v>
      </c>
      <c r="AH203" s="79" t="s">
        <v>3032</v>
      </c>
      <c r="AI203" s="79">
        <v>31903</v>
      </c>
      <c r="AJ203" s="79">
        <v>5</v>
      </c>
      <c r="AK203" s="79">
        <v>135</v>
      </c>
      <c r="AL203" s="79">
        <v>6</v>
      </c>
      <c r="AM203" s="79" t="s">
        <v>4077</v>
      </c>
      <c r="AN203" s="100" t="s">
        <v>4278</v>
      </c>
      <c r="AO203" s="79" t="str">
        <f>REPLACE(INDEX(GroupVertices[Group],MATCH(Vertices[[#This Row],[Vertex]],GroupVertices[Vertex],0)),1,1,"")</f>
        <v>1</v>
      </c>
      <c r="AP203" s="48"/>
      <c r="AQ203" s="49"/>
      <c r="AR203" s="48"/>
      <c r="AS203" s="49"/>
      <c r="AT203" s="48"/>
      <c r="AU203" s="49"/>
      <c r="AV203" s="48"/>
      <c r="AW203" s="49"/>
      <c r="AX203" s="48"/>
      <c r="AY203" s="48"/>
      <c r="AZ203" s="48"/>
      <c r="BA203" s="48"/>
      <c r="BB203" s="48"/>
      <c r="BC203" s="48"/>
      <c r="BD203" s="48"/>
      <c r="BE203" s="48"/>
      <c r="BF203" s="48"/>
      <c r="BG203" s="48"/>
      <c r="BH203" s="48"/>
      <c r="BI203" s="2"/>
      <c r="BJ203" s="3"/>
      <c r="BK203" s="3"/>
      <c r="BL203" s="3"/>
      <c r="BM203" s="3"/>
    </row>
    <row r="204" spans="1:65" ht="15">
      <c r="A204" s="65" t="s">
        <v>457</v>
      </c>
      <c r="B204" s="66"/>
      <c r="C204" s="66" t="s">
        <v>65</v>
      </c>
      <c r="D204" s="67">
        <v>171.6738045923938</v>
      </c>
      <c r="E204" s="69"/>
      <c r="F204" s="98" t="s">
        <v>3654</v>
      </c>
      <c r="G204" s="66" t="s">
        <v>52</v>
      </c>
      <c r="H204" s="70" t="s">
        <v>1089</v>
      </c>
      <c r="I204" s="71"/>
      <c r="J204" s="71"/>
      <c r="K204" s="70" t="s">
        <v>1089</v>
      </c>
      <c r="L204" s="74">
        <v>116.4161077741685</v>
      </c>
      <c r="M204" s="75">
        <v>6446.12548828125</v>
      </c>
      <c r="N204" s="75">
        <v>1247.90478515625</v>
      </c>
      <c r="O204" s="76"/>
      <c r="P204" s="77"/>
      <c r="Q204" s="77"/>
      <c r="R204" s="48">
        <v>0</v>
      </c>
      <c r="S204" s="81"/>
      <c r="T204" s="81"/>
      <c r="U204" s="49">
        <v>0</v>
      </c>
      <c r="V204" s="49">
        <v>0</v>
      </c>
      <c r="W204" s="49">
        <v>0</v>
      </c>
      <c r="X204" s="49">
        <v>0</v>
      </c>
      <c r="Y204" s="49">
        <v>0</v>
      </c>
      <c r="Z204" s="49"/>
      <c r="AA204" s="72">
        <v>204</v>
      </c>
      <c r="AB204" s="72"/>
      <c r="AC204" s="73"/>
      <c r="AD204" s="79" t="s">
        <v>1089</v>
      </c>
      <c r="AE204" s="79" t="s">
        <v>1686</v>
      </c>
      <c r="AF204" s="79" t="s">
        <v>2221</v>
      </c>
      <c r="AG204" s="79" t="s">
        <v>2662</v>
      </c>
      <c r="AH204" s="79" t="s">
        <v>3033</v>
      </c>
      <c r="AI204" s="79">
        <v>214058</v>
      </c>
      <c r="AJ204" s="79">
        <v>949</v>
      </c>
      <c r="AK204" s="79">
        <v>9610</v>
      </c>
      <c r="AL204" s="79">
        <v>144</v>
      </c>
      <c r="AM204" s="79" t="s">
        <v>4077</v>
      </c>
      <c r="AN204" s="100" t="s">
        <v>4279</v>
      </c>
      <c r="AO204" s="79" t="str">
        <f>REPLACE(INDEX(GroupVertices[Group],MATCH(Vertices[[#This Row],[Vertex]],GroupVertices[Vertex],0)),1,1,"")</f>
        <v>1</v>
      </c>
      <c r="AP204" s="48"/>
      <c r="AQ204" s="49"/>
      <c r="AR204" s="48"/>
      <c r="AS204" s="49"/>
      <c r="AT204" s="48"/>
      <c r="AU204" s="49"/>
      <c r="AV204" s="48"/>
      <c r="AW204" s="49"/>
      <c r="AX204" s="48"/>
      <c r="AY204" s="48"/>
      <c r="AZ204" s="48"/>
      <c r="BA204" s="48"/>
      <c r="BB204" s="48"/>
      <c r="BC204" s="48"/>
      <c r="BD204" s="48"/>
      <c r="BE204" s="48"/>
      <c r="BF204" s="48"/>
      <c r="BG204" s="48"/>
      <c r="BH204" s="48"/>
      <c r="BI204" s="2"/>
      <c r="BJ204" s="3"/>
      <c r="BK204" s="3"/>
      <c r="BL204" s="3"/>
      <c r="BM204" s="3"/>
    </row>
    <row r="205" spans="1:65" ht="15">
      <c r="A205" s="65" t="s">
        <v>458</v>
      </c>
      <c r="B205" s="66"/>
      <c r="C205" s="66" t="s">
        <v>65</v>
      </c>
      <c r="D205" s="67">
        <v>162.00673367444463</v>
      </c>
      <c r="E205" s="69"/>
      <c r="F205" s="98" t="s">
        <v>3655</v>
      </c>
      <c r="G205" s="66" t="s">
        <v>52</v>
      </c>
      <c r="H205" s="70" t="s">
        <v>1090</v>
      </c>
      <c r="I205" s="71"/>
      <c r="J205" s="71"/>
      <c r="K205" s="70" t="s">
        <v>1090</v>
      </c>
      <c r="L205" s="74">
        <v>1.0803380394956092</v>
      </c>
      <c r="M205" s="75">
        <v>6103.42333984375</v>
      </c>
      <c r="N205" s="75">
        <v>7868.3671875</v>
      </c>
      <c r="O205" s="76"/>
      <c r="P205" s="77"/>
      <c r="Q205" s="77"/>
      <c r="R205" s="48">
        <v>0</v>
      </c>
      <c r="S205" s="81"/>
      <c r="T205" s="81"/>
      <c r="U205" s="49">
        <v>0</v>
      </c>
      <c r="V205" s="49">
        <v>0</v>
      </c>
      <c r="W205" s="49">
        <v>0</v>
      </c>
      <c r="X205" s="49">
        <v>0</v>
      </c>
      <c r="Y205" s="49">
        <v>0</v>
      </c>
      <c r="Z205" s="49"/>
      <c r="AA205" s="72">
        <v>205</v>
      </c>
      <c r="AB205" s="72"/>
      <c r="AC205" s="73"/>
      <c r="AD205" s="79" t="s">
        <v>1090</v>
      </c>
      <c r="AE205" s="79" t="s">
        <v>1687</v>
      </c>
      <c r="AF205" s="79"/>
      <c r="AG205" s="79" t="s">
        <v>2663</v>
      </c>
      <c r="AH205" s="79" t="s">
        <v>3034</v>
      </c>
      <c r="AI205" s="79">
        <v>149</v>
      </c>
      <c r="AJ205" s="79">
        <v>1</v>
      </c>
      <c r="AK205" s="79">
        <v>12</v>
      </c>
      <c r="AL205" s="79">
        <v>2</v>
      </c>
      <c r="AM205" s="79" t="s">
        <v>4077</v>
      </c>
      <c r="AN205" s="100" t="s">
        <v>4280</v>
      </c>
      <c r="AO205" s="79" t="str">
        <f>REPLACE(INDEX(GroupVertices[Group],MATCH(Vertices[[#This Row],[Vertex]],GroupVertices[Vertex],0)),1,1,"")</f>
        <v>1</v>
      </c>
      <c r="AP205" s="48"/>
      <c r="AQ205" s="49"/>
      <c r="AR205" s="48"/>
      <c r="AS205" s="49"/>
      <c r="AT205" s="48"/>
      <c r="AU205" s="49"/>
      <c r="AV205" s="48"/>
      <c r="AW205" s="49"/>
      <c r="AX205" s="48"/>
      <c r="AY205" s="48"/>
      <c r="AZ205" s="48"/>
      <c r="BA205" s="48"/>
      <c r="BB205" s="48"/>
      <c r="BC205" s="48"/>
      <c r="BD205" s="48"/>
      <c r="BE205" s="48"/>
      <c r="BF205" s="48"/>
      <c r="BG205" s="48"/>
      <c r="BH205" s="48"/>
      <c r="BI205" s="2"/>
      <c r="BJ205" s="3"/>
      <c r="BK205" s="3"/>
      <c r="BL205" s="3"/>
      <c r="BM205" s="3"/>
    </row>
    <row r="206" spans="1:65" ht="15">
      <c r="A206" s="65" t="s">
        <v>459</v>
      </c>
      <c r="B206" s="66"/>
      <c r="C206" s="66" t="s">
        <v>65</v>
      </c>
      <c r="D206" s="67">
        <v>162.0174442841317</v>
      </c>
      <c r="E206" s="69"/>
      <c r="F206" s="98" t="s">
        <v>3656</v>
      </c>
      <c r="G206" s="66" t="s">
        <v>52</v>
      </c>
      <c r="H206" s="70" t="s">
        <v>1091</v>
      </c>
      <c r="I206" s="71"/>
      <c r="J206" s="71"/>
      <c r="K206" s="70" t="s">
        <v>1091</v>
      </c>
      <c r="L206" s="74">
        <v>1.208124048626209</v>
      </c>
      <c r="M206" s="75">
        <v>8502.333984375</v>
      </c>
      <c r="N206" s="75">
        <v>6985.638671875</v>
      </c>
      <c r="O206" s="76"/>
      <c r="P206" s="77"/>
      <c r="Q206" s="77"/>
      <c r="R206" s="48">
        <v>0</v>
      </c>
      <c r="S206" s="81"/>
      <c r="T206" s="81"/>
      <c r="U206" s="49">
        <v>0</v>
      </c>
      <c r="V206" s="49">
        <v>0</v>
      </c>
      <c r="W206" s="49">
        <v>0</v>
      </c>
      <c r="X206" s="49">
        <v>0</v>
      </c>
      <c r="Y206" s="49">
        <v>0</v>
      </c>
      <c r="Z206" s="49"/>
      <c r="AA206" s="72">
        <v>206</v>
      </c>
      <c r="AB206" s="72"/>
      <c r="AC206" s="73"/>
      <c r="AD206" s="79" t="s">
        <v>1091</v>
      </c>
      <c r="AE206" s="79"/>
      <c r="AF206" s="79" t="s">
        <v>2147</v>
      </c>
      <c r="AG206" s="79" t="s">
        <v>2555</v>
      </c>
      <c r="AH206" s="79" t="s">
        <v>3035</v>
      </c>
      <c r="AI206" s="79">
        <v>386</v>
      </c>
      <c r="AJ206" s="79">
        <v>0</v>
      </c>
      <c r="AK206" s="79">
        <v>2</v>
      </c>
      <c r="AL206" s="79">
        <v>0</v>
      </c>
      <c r="AM206" s="79" t="s">
        <v>4077</v>
      </c>
      <c r="AN206" s="100" t="s">
        <v>4281</v>
      </c>
      <c r="AO206" s="79" t="str">
        <f>REPLACE(INDEX(GroupVertices[Group],MATCH(Vertices[[#This Row],[Vertex]],GroupVertices[Vertex],0)),1,1,"")</f>
        <v>1</v>
      </c>
      <c r="AP206" s="48"/>
      <c r="AQ206" s="49"/>
      <c r="AR206" s="48"/>
      <c r="AS206" s="49"/>
      <c r="AT206" s="48"/>
      <c r="AU206" s="49"/>
      <c r="AV206" s="48"/>
      <c r="AW206" s="49"/>
      <c r="AX206" s="48"/>
      <c r="AY206" s="48"/>
      <c r="AZ206" s="48"/>
      <c r="BA206" s="48"/>
      <c r="BB206" s="48"/>
      <c r="BC206" s="48"/>
      <c r="BD206" s="48"/>
      <c r="BE206" s="48"/>
      <c r="BF206" s="48"/>
      <c r="BG206" s="48"/>
      <c r="BH206" s="48"/>
      <c r="BI206" s="2"/>
      <c r="BJ206" s="3"/>
      <c r="BK206" s="3"/>
      <c r="BL206" s="3"/>
      <c r="BM206" s="3"/>
    </row>
    <row r="207" spans="1:65" ht="15">
      <c r="A207" s="65" t="s">
        <v>460</v>
      </c>
      <c r="B207" s="66"/>
      <c r="C207" s="66" t="s">
        <v>65</v>
      </c>
      <c r="D207" s="67">
        <v>162.006462519769</v>
      </c>
      <c r="E207" s="69"/>
      <c r="F207" s="98" t="s">
        <v>3657</v>
      </c>
      <c r="G207" s="66" t="s">
        <v>52</v>
      </c>
      <c r="H207" s="70" t="s">
        <v>1092</v>
      </c>
      <c r="I207" s="71"/>
      <c r="J207" s="71"/>
      <c r="K207" s="70" t="s">
        <v>1092</v>
      </c>
      <c r="L207" s="74">
        <v>1.07710295065686</v>
      </c>
      <c r="M207" s="75">
        <v>5075.31884765625</v>
      </c>
      <c r="N207" s="75">
        <v>7868.3671875</v>
      </c>
      <c r="O207" s="76"/>
      <c r="P207" s="77"/>
      <c r="Q207" s="77"/>
      <c r="R207" s="48">
        <v>0</v>
      </c>
      <c r="S207" s="81"/>
      <c r="T207" s="81"/>
      <c r="U207" s="49">
        <v>0</v>
      </c>
      <c r="V207" s="49">
        <v>0</v>
      </c>
      <c r="W207" s="49">
        <v>0</v>
      </c>
      <c r="X207" s="49">
        <v>0</v>
      </c>
      <c r="Y207" s="49">
        <v>0</v>
      </c>
      <c r="Z207" s="49"/>
      <c r="AA207" s="72">
        <v>207</v>
      </c>
      <c r="AB207" s="72"/>
      <c r="AC207" s="73"/>
      <c r="AD207" s="79" t="s">
        <v>1092</v>
      </c>
      <c r="AE207" s="79" t="s">
        <v>1688</v>
      </c>
      <c r="AF207" s="79" t="s">
        <v>2098</v>
      </c>
      <c r="AG207" s="79" t="s">
        <v>2534</v>
      </c>
      <c r="AH207" s="79" t="s">
        <v>3036</v>
      </c>
      <c r="AI207" s="79">
        <v>143</v>
      </c>
      <c r="AJ207" s="79">
        <v>0</v>
      </c>
      <c r="AK207" s="79">
        <v>1</v>
      </c>
      <c r="AL207" s="79">
        <v>0</v>
      </c>
      <c r="AM207" s="79" t="s">
        <v>4077</v>
      </c>
      <c r="AN207" s="100" t="s">
        <v>4282</v>
      </c>
      <c r="AO207" s="79" t="str">
        <f>REPLACE(INDEX(GroupVertices[Group],MATCH(Vertices[[#This Row],[Vertex]],GroupVertices[Vertex],0)),1,1,"")</f>
        <v>1</v>
      </c>
      <c r="AP207" s="48"/>
      <c r="AQ207" s="49"/>
      <c r="AR207" s="48"/>
      <c r="AS207" s="49"/>
      <c r="AT207" s="48"/>
      <c r="AU207" s="49"/>
      <c r="AV207" s="48"/>
      <c r="AW207" s="49"/>
      <c r="AX207" s="48"/>
      <c r="AY207" s="48"/>
      <c r="AZ207" s="48"/>
      <c r="BA207" s="48"/>
      <c r="BB207" s="48"/>
      <c r="BC207" s="48"/>
      <c r="BD207" s="48"/>
      <c r="BE207" s="48"/>
      <c r="BF207" s="48"/>
      <c r="BG207" s="48"/>
      <c r="BH207" s="48"/>
      <c r="BI207" s="2"/>
      <c r="BJ207" s="3"/>
      <c r="BK207" s="3"/>
      <c r="BL207" s="3"/>
      <c r="BM207" s="3"/>
    </row>
    <row r="208" spans="1:65" ht="15">
      <c r="A208" s="65" t="s">
        <v>461</v>
      </c>
      <c r="B208" s="66"/>
      <c r="C208" s="66" t="s">
        <v>65</v>
      </c>
      <c r="D208" s="67">
        <v>162.0028019316481</v>
      </c>
      <c r="E208" s="69"/>
      <c r="F208" s="98" t="s">
        <v>3658</v>
      </c>
      <c r="G208" s="66" t="s">
        <v>52</v>
      </c>
      <c r="H208" s="70" t="s">
        <v>1081</v>
      </c>
      <c r="I208" s="71"/>
      <c r="J208" s="71"/>
      <c r="K208" s="70" t="s">
        <v>1081</v>
      </c>
      <c r="L208" s="74">
        <v>1.0334292513337433</v>
      </c>
      <c r="M208" s="75">
        <v>6446.12548828125</v>
      </c>
      <c r="N208" s="75">
        <v>8751.095703125</v>
      </c>
      <c r="O208" s="76"/>
      <c r="P208" s="77"/>
      <c r="Q208" s="77"/>
      <c r="R208" s="48">
        <v>0</v>
      </c>
      <c r="S208" s="81"/>
      <c r="T208" s="81"/>
      <c r="U208" s="49">
        <v>0</v>
      </c>
      <c r="V208" s="49">
        <v>0</v>
      </c>
      <c r="W208" s="49">
        <v>0</v>
      </c>
      <c r="X208" s="49">
        <v>0</v>
      </c>
      <c r="Y208" s="49">
        <v>0</v>
      </c>
      <c r="Z208" s="49"/>
      <c r="AA208" s="72">
        <v>208</v>
      </c>
      <c r="AB208" s="72"/>
      <c r="AC208" s="73"/>
      <c r="AD208" s="79" t="s">
        <v>1081</v>
      </c>
      <c r="AE208" s="79" t="s">
        <v>1689</v>
      </c>
      <c r="AF208" s="79" t="s">
        <v>2086</v>
      </c>
      <c r="AG208" s="79" t="s">
        <v>2534</v>
      </c>
      <c r="AH208" s="79" t="s">
        <v>3037</v>
      </c>
      <c r="AI208" s="79">
        <v>62</v>
      </c>
      <c r="AJ208" s="79">
        <v>0</v>
      </c>
      <c r="AK208" s="79">
        <v>1</v>
      </c>
      <c r="AL208" s="79">
        <v>0</v>
      </c>
      <c r="AM208" s="79" t="s">
        <v>4077</v>
      </c>
      <c r="AN208" s="100" t="s">
        <v>4283</v>
      </c>
      <c r="AO208" s="79" t="str">
        <f>REPLACE(INDEX(GroupVertices[Group],MATCH(Vertices[[#This Row],[Vertex]],GroupVertices[Vertex],0)),1,1,"")</f>
        <v>1</v>
      </c>
      <c r="AP208" s="48"/>
      <c r="AQ208" s="49"/>
      <c r="AR208" s="48"/>
      <c r="AS208" s="49"/>
      <c r="AT208" s="48"/>
      <c r="AU208" s="49"/>
      <c r="AV208" s="48"/>
      <c r="AW208" s="49"/>
      <c r="AX208" s="48"/>
      <c r="AY208" s="48"/>
      <c r="AZ208" s="48"/>
      <c r="BA208" s="48"/>
      <c r="BB208" s="48"/>
      <c r="BC208" s="48"/>
      <c r="BD208" s="48"/>
      <c r="BE208" s="48"/>
      <c r="BF208" s="48"/>
      <c r="BG208" s="48"/>
      <c r="BH208" s="48"/>
      <c r="BI208" s="2"/>
      <c r="BJ208" s="3"/>
      <c r="BK208" s="3"/>
      <c r="BL208" s="3"/>
      <c r="BM208" s="3"/>
    </row>
    <row r="209" spans="1:65" ht="15">
      <c r="A209" s="65" t="s">
        <v>462</v>
      </c>
      <c r="B209" s="66"/>
      <c r="C209" s="66" t="s">
        <v>65</v>
      </c>
      <c r="D209" s="67">
        <v>162.00623655753932</v>
      </c>
      <c r="E209" s="69"/>
      <c r="F209" s="98" t="s">
        <v>3659</v>
      </c>
      <c r="G209" s="66" t="s">
        <v>52</v>
      </c>
      <c r="H209" s="70" t="s">
        <v>1093</v>
      </c>
      <c r="I209" s="71"/>
      <c r="J209" s="71"/>
      <c r="K209" s="70" t="s">
        <v>1093</v>
      </c>
      <c r="L209" s="74">
        <v>1.0744070432912354</v>
      </c>
      <c r="M209" s="75">
        <v>2333.70654296875</v>
      </c>
      <c r="N209" s="75">
        <v>7868.3671875</v>
      </c>
      <c r="O209" s="76"/>
      <c r="P209" s="77"/>
      <c r="Q209" s="77"/>
      <c r="R209" s="48">
        <v>0</v>
      </c>
      <c r="S209" s="81"/>
      <c r="T209" s="81"/>
      <c r="U209" s="49">
        <v>0</v>
      </c>
      <c r="V209" s="49">
        <v>0</v>
      </c>
      <c r="W209" s="49">
        <v>0</v>
      </c>
      <c r="X209" s="49">
        <v>0</v>
      </c>
      <c r="Y209" s="49">
        <v>0</v>
      </c>
      <c r="Z209" s="49"/>
      <c r="AA209" s="72">
        <v>209</v>
      </c>
      <c r="AB209" s="72"/>
      <c r="AC209" s="73"/>
      <c r="AD209" s="79" t="s">
        <v>1093</v>
      </c>
      <c r="AE209" s="79" t="s">
        <v>1690</v>
      </c>
      <c r="AF209" s="79" t="s">
        <v>2222</v>
      </c>
      <c r="AG209" s="79" t="s">
        <v>2664</v>
      </c>
      <c r="AH209" s="79" t="s">
        <v>3038</v>
      </c>
      <c r="AI209" s="79">
        <v>138</v>
      </c>
      <c r="AJ209" s="79">
        <v>0</v>
      </c>
      <c r="AK209" s="79">
        <v>8</v>
      </c>
      <c r="AL209" s="79">
        <v>1</v>
      </c>
      <c r="AM209" s="79" t="s">
        <v>4077</v>
      </c>
      <c r="AN209" s="100" t="s">
        <v>4284</v>
      </c>
      <c r="AO209" s="79" t="str">
        <f>REPLACE(INDEX(GroupVertices[Group],MATCH(Vertices[[#This Row],[Vertex]],GroupVertices[Vertex],0)),1,1,"")</f>
        <v>1</v>
      </c>
      <c r="AP209" s="48"/>
      <c r="AQ209" s="49"/>
      <c r="AR209" s="48"/>
      <c r="AS209" s="49"/>
      <c r="AT209" s="48"/>
      <c r="AU209" s="49"/>
      <c r="AV209" s="48"/>
      <c r="AW209" s="49"/>
      <c r="AX209" s="48"/>
      <c r="AY209" s="48"/>
      <c r="AZ209" s="48"/>
      <c r="BA209" s="48"/>
      <c r="BB209" s="48"/>
      <c r="BC209" s="48"/>
      <c r="BD209" s="48"/>
      <c r="BE209" s="48"/>
      <c r="BF209" s="48"/>
      <c r="BG209" s="48"/>
      <c r="BH209" s="48"/>
      <c r="BI209" s="2"/>
      <c r="BJ209" s="3"/>
      <c r="BK209" s="3"/>
      <c r="BL209" s="3"/>
      <c r="BM209" s="3"/>
    </row>
    <row r="210" spans="1:65" ht="15">
      <c r="A210" s="65" t="s">
        <v>463</v>
      </c>
      <c r="B210" s="66"/>
      <c r="C210" s="66" t="s">
        <v>65</v>
      </c>
      <c r="D210" s="67">
        <v>163.00738481238287</v>
      </c>
      <c r="E210" s="69"/>
      <c r="F210" s="98" t="s">
        <v>3660</v>
      </c>
      <c r="G210" s="66" t="s">
        <v>52</v>
      </c>
      <c r="H210" s="70" t="s">
        <v>1094</v>
      </c>
      <c r="I210" s="71"/>
      <c r="J210" s="71"/>
      <c r="K210" s="70" t="s">
        <v>1094</v>
      </c>
      <c r="L210" s="74">
        <v>13.018894217427006</v>
      </c>
      <c r="M210" s="75">
        <v>1648.303466796875</v>
      </c>
      <c r="N210" s="75">
        <v>3013.361083984375</v>
      </c>
      <c r="O210" s="76"/>
      <c r="P210" s="77"/>
      <c r="Q210" s="77"/>
      <c r="R210" s="48">
        <v>0</v>
      </c>
      <c r="S210" s="81"/>
      <c r="T210" s="81"/>
      <c r="U210" s="49">
        <v>0</v>
      </c>
      <c r="V210" s="49">
        <v>0</v>
      </c>
      <c r="W210" s="49">
        <v>0</v>
      </c>
      <c r="X210" s="49">
        <v>0</v>
      </c>
      <c r="Y210" s="49">
        <v>0</v>
      </c>
      <c r="Z210" s="49"/>
      <c r="AA210" s="72">
        <v>210</v>
      </c>
      <c r="AB210" s="72"/>
      <c r="AC210" s="73"/>
      <c r="AD210" s="79" t="s">
        <v>1094</v>
      </c>
      <c r="AE210" s="79" t="s">
        <v>1691</v>
      </c>
      <c r="AF210" s="79" t="s">
        <v>2223</v>
      </c>
      <c r="AG210" s="79" t="s">
        <v>2665</v>
      </c>
      <c r="AH210" s="79" t="s">
        <v>3039</v>
      </c>
      <c r="AI210" s="79">
        <v>22291</v>
      </c>
      <c r="AJ210" s="79">
        <v>333</v>
      </c>
      <c r="AK210" s="79">
        <v>654</v>
      </c>
      <c r="AL210" s="79">
        <v>10</v>
      </c>
      <c r="AM210" s="79" t="s">
        <v>4077</v>
      </c>
      <c r="AN210" s="100" t="s">
        <v>4285</v>
      </c>
      <c r="AO210" s="79" t="str">
        <f>REPLACE(INDEX(GroupVertices[Group],MATCH(Vertices[[#This Row],[Vertex]],GroupVertices[Vertex],0)),1,1,"")</f>
        <v>1</v>
      </c>
      <c r="AP210" s="48"/>
      <c r="AQ210" s="49"/>
      <c r="AR210" s="48"/>
      <c r="AS210" s="49"/>
      <c r="AT210" s="48"/>
      <c r="AU210" s="49"/>
      <c r="AV210" s="48"/>
      <c r="AW210" s="49"/>
      <c r="AX210" s="48"/>
      <c r="AY210" s="48"/>
      <c r="AZ210" s="48"/>
      <c r="BA210" s="48"/>
      <c r="BB210" s="48"/>
      <c r="BC210" s="48"/>
      <c r="BD210" s="48"/>
      <c r="BE210" s="48"/>
      <c r="BF210" s="48"/>
      <c r="BG210" s="48"/>
      <c r="BH210" s="48"/>
      <c r="BI210" s="2"/>
      <c r="BJ210" s="3"/>
      <c r="BK210" s="3"/>
      <c r="BL210" s="3"/>
      <c r="BM210" s="3"/>
    </row>
    <row r="211" spans="1:65" ht="15">
      <c r="A211" s="65" t="s">
        <v>464</v>
      </c>
      <c r="B211" s="66"/>
      <c r="C211" s="66" t="s">
        <v>65</v>
      </c>
      <c r="D211" s="67">
        <v>162.00131058093217</v>
      </c>
      <c r="E211" s="69"/>
      <c r="F211" s="98" t="s">
        <v>3661</v>
      </c>
      <c r="G211" s="66" t="s">
        <v>52</v>
      </c>
      <c r="H211" s="70" t="s">
        <v>1095</v>
      </c>
      <c r="I211" s="71"/>
      <c r="J211" s="71"/>
      <c r="K211" s="70" t="s">
        <v>1095</v>
      </c>
      <c r="L211" s="74">
        <v>1.015636262720622</v>
      </c>
      <c r="M211" s="75">
        <v>7131.5283203125</v>
      </c>
      <c r="N211" s="75">
        <v>9192.4599609375</v>
      </c>
      <c r="O211" s="76"/>
      <c r="P211" s="77"/>
      <c r="Q211" s="77"/>
      <c r="R211" s="48">
        <v>0</v>
      </c>
      <c r="S211" s="81"/>
      <c r="T211" s="81"/>
      <c r="U211" s="49">
        <v>0</v>
      </c>
      <c r="V211" s="49">
        <v>0</v>
      </c>
      <c r="W211" s="49">
        <v>0</v>
      </c>
      <c r="X211" s="49">
        <v>0</v>
      </c>
      <c r="Y211" s="49">
        <v>0</v>
      </c>
      <c r="Z211" s="49"/>
      <c r="AA211" s="72">
        <v>211</v>
      </c>
      <c r="AB211" s="72"/>
      <c r="AC211" s="73"/>
      <c r="AD211" s="79" t="s">
        <v>1095</v>
      </c>
      <c r="AE211" s="79" t="s">
        <v>1692</v>
      </c>
      <c r="AF211" s="79"/>
      <c r="AG211" s="79" t="s">
        <v>2666</v>
      </c>
      <c r="AH211" s="79" t="s">
        <v>3040</v>
      </c>
      <c r="AI211" s="79">
        <v>29</v>
      </c>
      <c r="AJ211" s="79">
        <v>1</v>
      </c>
      <c r="AK211" s="79">
        <v>2</v>
      </c>
      <c r="AL211" s="79">
        <v>0</v>
      </c>
      <c r="AM211" s="79" t="s">
        <v>4077</v>
      </c>
      <c r="AN211" s="100" t="s">
        <v>4286</v>
      </c>
      <c r="AO211" s="79" t="str">
        <f>REPLACE(INDEX(GroupVertices[Group],MATCH(Vertices[[#This Row],[Vertex]],GroupVertices[Vertex],0)),1,1,"")</f>
        <v>1</v>
      </c>
      <c r="AP211" s="48"/>
      <c r="AQ211" s="49"/>
      <c r="AR211" s="48"/>
      <c r="AS211" s="49"/>
      <c r="AT211" s="48"/>
      <c r="AU211" s="49"/>
      <c r="AV211" s="48"/>
      <c r="AW211" s="49"/>
      <c r="AX211" s="48"/>
      <c r="AY211" s="48"/>
      <c r="AZ211" s="48"/>
      <c r="BA211" s="48"/>
      <c r="BB211" s="48"/>
      <c r="BC211" s="48"/>
      <c r="BD211" s="48"/>
      <c r="BE211" s="48"/>
      <c r="BF211" s="48"/>
      <c r="BG211" s="48"/>
      <c r="BH211" s="48"/>
      <c r="BI211" s="2"/>
      <c r="BJ211" s="3"/>
      <c r="BK211" s="3"/>
      <c r="BL211" s="3"/>
      <c r="BM211" s="3"/>
    </row>
    <row r="212" spans="1:65" ht="15">
      <c r="A212" s="65" t="s">
        <v>465</v>
      </c>
      <c r="B212" s="66"/>
      <c r="C212" s="66" t="s">
        <v>65</v>
      </c>
      <c r="D212" s="67">
        <v>163.11412936968617</v>
      </c>
      <c r="E212" s="69"/>
      <c r="F212" s="98" t="s">
        <v>3662</v>
      </c>
      <c r="G212" s="66" t="s">
        <v>52</v>
      </c>
      <c r="H212" s="70" t="s">
        <v>1096</v>
      </c>
      <c r="I212" s="71"/>
      <c r="J212" s="71"/>
      <c r="K212" s="70" t="s">
        <v>1096</v>
      </c>
      <c r="L212" s="74">
        <v>14.292440856948005</v>
      </c>
      <c r="M212" s="75">
        <v>3704.5126953125</v>
      </c>
      <c r="N212" s="75">
        <v>3013.361083984375</v>
      </c>
      <c r="O212" s="76"/>
      <c r="P212" s="77"/>
      <c r="Q212" s="77"/>
      <c r="R212" s="48">
        <v>0</v>
      </c>
      <c r="S212" s="81"/>
      <c r="T212" s="81"/>
      <c r="U212" s="49">
        <v>0</v>
      </c>
      <c r="V212" s="49">
        <v>0</v>
      </c>
      <c r="W212" s="49">
        <v>0</v>
      </c>
      <c r="X212" s="49">
        <v>0</v>
      </c>
      <c r="Y212" s="49">
        <v>0</v>
      </c>
      <c r="Z212" s="49"/>
      <c r="AA212" s="72">
        <v>212</v>
      </c>
      <c r="AB212" s="72"/>
      <c r="AC212" s="73"/>
      <c r="AD212" s="79" t="s">
        <v>1096</v>
      </c>
      <c r="AE212" s="79" t="s">
        <v>1693</v>
      </c>
      <c r="AF212" s="79" t="s">
        <v>2224</v>
      </c>
      <c r="AG212" s="79" t="s">
        <v>2667</v>
      </c>
      <c r="AH212" s="79" t="s">
        <v>3041</v>
      </c>
      <c r="AI212" s="79">
        <v>24653</v>
      </c>
      <c r="AJ212" s="79">
        <v>63</v>
      </c>
      <c r="AK212" s="79">
        <v>171</v>
      </c>
      <c r="AL212" s="79">
        <v>3</v>
      </c>
      <c r="AM212" s="79" t="s">
        <v>4077</v>
      </c>
      <c r="AN212" s="100" t="s">
        <v>4287</v>
      </c>
      <c r="AO212" s="79" t="str">
        <f>REPLACE(INDEX(GroupVertices[Group],MATCH(Vertices[[#This Row],[Vertex]],GroupVertices[Vertex],0)),1,1,"")</f>
        <v>1</v>
      </c>
      <c r="AP212" s="48"/>
      <c r="AQ212" s="49"/>
      <c r="AR212" s="48"/>
      <c r="AS212" s="49"/>
      <c r="AT212" s="48"/>
      <c r="AU212" s="49"/>
      <c r="AV212" s="48"/>
      <c r="AW212" s="49"/>
      <c r="AX212" s="48"/>
      <c r="AY212" s="48"/>
      <c r="AZ212" s="48"/>
      <c r="BA212" s="48"/>
      <c r="BB212" s="48"/>
      <c r="BC212" s="48"/>
      <c r="BD212" s="48"/>
      <c r="BE212" s="48"/>
      <c r="BF212" s="48"/>
      <c r="BG212" s="48"/>
      <c r="BH212" s="48"/>
      <c r="BI212" s="2"/>
      <c r="BJ212" s="3"/>
      <c r="BK212" s="3"/>
      <c r="BL212" s="3"/>
      <c r="BM212" s="3"/>
    </row>
    <row r="213" spans="1:65" ht="15">
      <c r="A213" s="65" t="s">
        <v>466</v>
      </c>
      <c r="B213" s="66"/>
      <c r="C213" s="66" t="s">
        <v>65</v>
      </c>
      <c r="D213" s="67">
        <v>162.36149437505048</v>
      </c>
      <c r="E213" s="69"/>
      <c r="F213" s="98" t="s">
        <v>3663</v>
      </c>
      <c r="G213" s="66" t="s">
        <v>52</v>
      </c>
      <c r="H213" s="70" t="s">
        <v>1097</v>
      </c>
      <c r="I213" s="71"/>
      <c r="J213" s="71"/>
      <c r="K213" s="70" t="s">
        <v>1097</v>
      </c>
      <c r="L213" s="74">
        <v>5.312912603526025</v>
      </c>
      <c r="M213" s="75">
        <v>5075.31884765625</v>
      </c>
      <c r="N213" s="75">
        <v>4337.45361328125</v>
      </c>
      <c r="O213" s="76"/>
      <c r="P213" s="77"/>
      <c r="Q213" s="77"/>
      <c r="R213" s="48">
        <v>0</v>
      </c>
      <c r="S213" s="81"/>
      <c r="T213" s="81"/>
      <c r="U213" s="49">
        <v>0</v>
      </c>
      <c r="V213" s="49">
        <v>0</v>
      </c>
      <c r="W213" s="49">
        <v>0</v>
      </c>
      <c r="X213" s="49">
        <v>0</v>
      </c>
      <c r="Y213" s="49">
        <v>0</v>
      </c>
      <c r="Z213" s="49"/>
      <c r="AA213" s="72">
        <v>213</v>
      </c>
      <c r="AB213" s="72"/>
      <c r="AC213" s="73"/>
      <c r="AD213" s="79" t="s">
        <v>1097</v>
      </c>
      <c r="AE213" s="79" t="s">
        <v>1694</v>
      </c>
      <c r="AF213" s="79" t="s">
        <v>2110</v>
      </c>
      <c r="AG213" s="79" t="s">
        <v>2559</v>
      </c>
      <c r="AH213" s="79" t="s">
        <v>3042</v>
      </c>
      <c r="AI213" s="79">
        <v>7999</v>
      </c>
      <c r="AJ213" s="79">
        <v>2</v>
      </c>
      <c r="AK213" s="79">
        <v>33</v>
      </c>
      <c r="AL213" s="79">
        <v>1</v>
      </c>
      <c r="AM213" s="79" t="s">
        <v>4077</v>
      </c>
      <c r="AN213" s="100" t="s">
        <v>4288</v>
      </c>
      <c r="AO213" s="79" t="str">
        <f>REPLACE(INDEX(GroupVertices[Group],MATCH(Vertices[[#This Row],[Vertex]],GroupVertices[Vertex],0)),1,1,"")</f>
        <v>1</v>
      </c>
      <c r="AP213" s="48"/>
      <c r="AQ213" s="49"/>
      <c r="AR213" s="48"/>
      <c r="AS213" s="49"/>
      <c r="AT213" s="48"/>
      <c r="AU213" s="49"/>
      <c r="AV213" s="48"/>
      <c r="AW213" s="49"/>
      <c r="AX213" s="48"/>
      <c r="AY213" s="48"/>
      <c r="AZ213" s="48"/>
      <c r="BA213" s="48"/>
      <c r="BB213" s="48"/>
      <c r="BC213" s="48"/>
      <c r="BD213" s="48"/>
      <c r="BE213" s="48"/>
      <c r="BF213" s="48"/>
      <c r="BG213" s="48"/>
      <c r="BH213" s="48"/>
      <c r="BI213" s="2"/>
      <c r="BJ213" s="3"/>
      <c r="BK213" s="3"/>
      <c r="BL213" s="3"/>
      <c r="BM213" s="3"/>
    </row>
    <row r="214" spans="1:65" ht="15">
      <c r="A214" s="65" t="s">
        <v>467</v>
      </c>
      <c r="B214" s="66"/>
      <c r="C214" s="66" t="s">
        <v>65</v>
      </c>
      <c r="D214" s="67">
        <v>162.00460962948557</v>
      </c>
      <c r="E214" s="69"/>
      <c r="F214" s="98" t="s">
        <v>3664</v>
      </c>
      <c r="G214" s="66" t="s">
        <v>52</v>
      </c>
      <c r="H214" s="70" t="s">
        <v>1098</v>
      </c>
      <c r="I214" s="71"/>
      <c r="J214" s="71"/>
      <c r="K214" s="70" t="s">
        <v>1098</v>
      </c>
      <c r="L214" s="74">
        <v>1.054996510258739</v>
      </c>
      <c r="M214" s="75">
        <v>4047.214111328125</v>
      </c>
      <c r="N214" s="75">
        <v>8309.732421875</v>
      </c>
      <c r="O214" s="76"/>
      <c r="P214" s="77"/>
      <c r="Q214" s="77"/>
      <c r="R214" s="48">
        <v>0</v>
      </c>
      <c r="S214" s="81"/>
      <c r="T214" s="81"/>
      <c r="U214" s="49">
        <v>0</v>
      </c>
      <c r="V214" s="49">
        <v>0</v>
      </c>
      <c r="W214" s="49">
        <v>0</v>
      </c>
      <c r="X214" s="49">
        <v>0</v>
      </c>
      <c r="Y214" s="49">
        <v>0</v>
      </c>
      <c r="Z214" s="49"/>
      <c r="AA214" s="72">
        <v>214</v>
      </c>
      <c r="AB214" s="72"/>
      <c r="AC214" s="73"/>
      <c r="AD214" s="79" t="s">
        <v>1098</v>
      </c>
      <c r="AE214" s="79" t="s">
        <v>1695</v>
      </c>
      <c r="AF214" s="79" t="s">
        <v>2225</v>
      </c>
      <c r="AG214" s="79" t="s">
        <v>2668</v>
      </c>
      <c r="AH214" s="79" t="s">
        <v>3043</v>
      </c>
      <c r="AI214" s="79">
        <v>102</v>
      </c>
      <c r="AJ214" s="79">
        <v>0</v>
      </c>
      <c r="AK214" s="79">
        <v>1</v>
      </c>
      <c r="AL214" s="79">
        <v>0</v>
      </c>
      <c r="AM214" s="79" t="s">
        <v>4077</v>
      </c>
      <c r="AN214" s="100" t="s">
        <v>4289</v>
      </c>
      <c r="AO214" s="79" t="str">
        <f>REPLACE(INDEX(GroupVertices[Group],MATCH(Vertices[[#This Row],[Vertex]],GroupVertices[Vertex],0)),1,1,"")</f>
        <v>1</v>
      </c>
      <c r="AP214" s="48"/>
      <c r="AQ214" s="49"/>
      <c r="AR214" s="48"/>
      <c r="AS214" s="49"/>
      <c r="AT214" s="48"/>
      <c r="AU214" s="49"/>
      <c r="AV214" s="48"/>
      <c r="AW214" s="49"/>
      <c r="AX214" s="48"/>
      <c r="AY214" s="48"/>
      <c r="AZ214" s="48"/>
      <c r="BA214" s="48"/>
      <c r="BB214" s="48"/>
      <c r="BC214" s="48"/>
      <c r="BD214" s="48"/>
      <c r="BE214" s="48"/>
      <c r="BF214" s="48"/>
      <c r="BG214" s="48"/>
      <c r="BH214" s="48"/>
      <c r="BI214" s="2"/>
      <c r="BJ214" s="3"/>
      <c r="BK214" s="3"/>
      <c r="BL214" s="3"/>
      <c r="BM214" s="3"/>
    </row>
    <row r="215" spans="1:65" ht="15">
      <c r="A215" s="65" t="s">
        <v>468</v>
      </c>
      <c r="B215" s="66"/>
      <c r="C215" s="66" t="s">
        <v>65</v>
      </c>
      <c r="D215" s="67">
        <v>162.21113910741792</v>
      </c>
      <c r="E215" s="69"/>
      <c r="F215" s="98" t="s">
        <v>3665</v>
      </c>
      <c r="G215" s="66" t="s">
        <v>52</v>
      </c>
      <c r="H215" s="70" t="s">
        <v>1099</v>
      </c>
      <c r="I215" s="71"/>
      <c r="J215" s="71"/>
      <c r="K215" s="70" t="s">
        <v>1099</v>
      </c>
      <c r="L215" s="74">
        <v>3.5190558424395033</v>
      </c>
      <c r="M215" s="75">
        <v>8502.333984375</v>
      </c>
      <c r="N215" s="75">
        <v>5220.18212890625</v>
      </c>
      <c r="O215" s="76"/>
      <c r="P215" s="77"/>
      <c r="Q215" s="77"/>
      <c r="R215" s="48">
        <v>0</v>
      </c>
      <c r="S215" s="81"/>
      <c r="T215" s="81"/>
      <c r="U215" s="49">
        <v>0</v>
      </c>
      <c r="V215" s="49">
        <v>0</v>
      </c>
      <c r="W215" s="49">
        <v>0</v>
      </c>
      <c r="X215" s="49">
        <v>0</v>
      </c>
      <c r="Y215" s="49">
        <v>0</v>
      </c>
      <c r="Z215" s="49"/>
      <c r="AA215" s="72">
        <v>215</v>
      </c>
      <c r="AB215" s="72"/>
      <c r="AC215" s="73"/>
      <c r="AD215" s="79" t="s">
        <v>1099</v>
      </c>
      <c r="AE215" s="79" t="s">
        <v>1696</v>
      </c>
      <c r="AF215" s="79" t="s">
        <v>2226</v>
      </c>
      <c r="AG215" s="79" t="s">
        <v>2642</v>
      </c>
      <c r="AH215" s="79" t="s">
        <v>3044</v>
      </c>
      <c r="AI215" s="79">
        <v>4672</v>
      </c>
      <c r="AJ215" s="79">
        <v>27</v>
      </c>
      <c r="AK215" s="79">
        <v>510</v>
      </c>
      <c r="AL215" s="79">
        <v>4</v>
      </c>
      <c r="AM215" s="79" t="s">
        <v>4077</v>
      </c>
      <c r="AN215" s="100" t="s">
        <v>4290</v>
      </c>
      <c r="AO215" s="79" t="str">
        <f>REPLACE(INDEX(GroupVertices[Group],MATCH(Vertices[[#This Row],[Vertex]],GroupVertices[Vertex],0)),1,1,"")</f>
        <v>1</v>
      </c>
      <c r="AP215" s="48"/>
      <c r="AQ215" s="49"/>
      <c r="AR215" s="48"/>
      <c r="AS215" s="49"/>
      <c r="AT215" s="48"/>
      <c r="AU215" s="49"/>
      <c r="AV215" s="48"/>
      <c r="AW215" s="49"/>
      <c r="AX215" s="48"/>
      <c r="AY215" s="48"/>
      <c r="AZ215" s="48"/>
      <c r="BA215" s="48"/>
      <c r="BB215" s="48"/>
      <c r="BC215" s="48"/>
      <c r="BD215" s="48"/>
      <c r="BE215" s="48"/>
      <c r="BF215" s="48"/>
      <c r="BG215" s="48"/>
      <c r="BH215" s="48"/>
      <c r="BI215" s="2"/>
      <c r="BJ215" s="3"/>
      <c r="BK215" s="3"/>
      <c r="BL215" s="3"/>
      <c r="BM215" s="3"/>
    </row>
    <row r="216" spans="1:65" ht="15">
      <c r="A216" s="65" t="s">
        <v>469</v>
      </c>
      <c r="B216" s="66"/>
      <c r="C216" s="66" t="s">
        <v>65</v>
      </c>
      <c r="D216" s="67">
        <v>162.23170167031927</v>
      </c>
      <c r="E216" s="69"/>
      <c r="F216" s="98" t="s">
        <v>3666</v>
      </c>
      <c r="G216" s="66" t="s">
        <v>52</v>
      </c>
      <c r="H216" s="70" t="s">
        <v>1100</v>
      </c>
      <c r="I216" s="71"/>
      <c r="J216" s="71"/>
      <c r="K216" s="70" t="s">
        <v>1100</v>
      </c>
      <c r="L216" s="74">
        <v>3.76438341271133</v>
      </c>
      <c r="M216" s="75">
        <v>2676.408203125</v>
      </c>
      <c r="N216" s="75">
        <v>4778.81787109375</v>
      </c>
      <c r="O216" s="76"/>
      <c r="P216" s="77"/>
      <c r="Q216" s="77"/>
      <c r="R216" s="48">
        <v>0</v>
      </c>
      <c r="S216" s="81"/>
      <c r="T216" s="81"/>
      <c r="U216" s="49">
        <v>0</v>
      </c>
      <c r="V216" s="49">
        <v>0</v>
      </c>
      <c r="W216" s="49">
        <v>0</v>
      </c>
      <c r="X216" s="49">
        <v>0</v>
      </c>
      <c r="Y216" s="49">
        <v>0</v>
      </c>
      <c r="Z216" s="49"/>
      <c r="AA216" s="72">
        <v>216</v>
      </c>
      <c r="AB216" s="72"/>
      <c r="AC216" s="73"/>
      <c r="AD216" s="79" t="s">
        <v>1100</v>
      </c>
      <c r="AE216" s="79" t="s">
        <v>1697</v>
      </c>
      <c r="AF216" s="79" t="s">
        <v>2227</v>
      </c>
      <c r="AG216" s="79" t="s">
        <v>2669</v>
      </c>
      <c r="AH216" s="79" t="s">
        <v>3045</v>
      </c>
      <c r="AI216" s="79">
        <v>5127</v>
      </c>
      <c r="AJ216" s="79">
        <v>24</v>
      </c>
      <c r="AK216" s="79">
        <v>189</v>
      </c>
      <c r="AL216" s="79">
        <v>1</v>
      </c>
      <c r="AM216" s="79" t="s">
        <v>4077</v>
      </c>
      <c r="AN216" s="100" t="s">
        <v>4291</v>
      </c>
      <c r="AO216" s="79" t="str">
        <f>REPLACE(INDEX(GroupVertices[Group],MATCH(Vertices[[#This Row],[Vertex]],GroupVertices[Vertex],0)),1,1,"")</f>
        <v>1</v>
      </c>
      <c r="AP216" s="48"/>
      <c r="AQ216" s="49"/>
      <c r="AR216" s="48"/>
      <c r="AS216" s="49"/>
      <c r="AT216" s="48"/>
      <c r="AU216" s="49"/>
      <c r="AV216" s="48"/>
      <c r="AW216" s="49"/>
      <c r="AX216" s="48"/>
      <c r="AY216" s="48"/>
      <c r="AZ216" s="48"/>
      <c r="BA216" s="48"/>
      <c r="BB216" s="48"/>
      <c r="BC216" s="48"/>
      <c r="BD216" s="48"/>
      <c r="BE216" s="48"/>
      <c r="BF216" s="48"/>
      <c r="BG216" s="48"/>
      <c r="BH216" s="48"/>
      <c r="BI216" s="2"/>
      <c r="BJ216" s="3"/>
      <c r="BK216" s="3"/>
      <c r="BL216" s="3"/>
      <c r="BM216" s="3"/>
    </row>
    <row r="217" spans="1:65" ht="15">
      <c r="A217" s="65" t="s">
        <v>470</v>
      </c>
      <c r="B217" s="66"/>
      <c r="C217" s="66" t="s">
        <v>65</v>
      </c>
      <c r="D217" s="67">
        <v>162.00212404495903</v>
      </c>
      <c r="E217" s="69"/>
      <c r="F217" s="98" t="s">
        <v>3667</v>
      </c>
      <c r="G217" s="66" t="s">
        <v>52</v>
      </c>
      <c r="H217" s="70" t="s">
        <v>1101</v>
      </c>
      <c r="I217" s="71"/>
      <c r="J217" s="71"/>
      <c r="K217" s="70" t="s">
        <v>1101</v>
      </c>
      <c r="L217" s="74">
        <v>1.02534152923687</v>
      </c>
      <c r="M217" s="75">
        <v>4047.214111328125</v>
      </c>
      <c r="N217" s="75">
        <v>8751.095703125</v>
      </c>
      <c r="O217" s="76"/>
      <c r="P217" s="77"/>
      <c r="Q217" s="77"/>
      <c r="R217" s="48">
        <v>0</v>
      </c>
      <c r="S217" s="81"/>
      <c r="T217" s="81"/>
      <c r="U217" s="49">
        <v>0</v>
      </c>
      <c r="V217" s="49">
        <v>0</v>
      </c>
      <c r="W217" s="49">
        <v>0</v>
      </c>
      <c r="X217" s="49">
        <v>0</v>
      </c>
      <c r="Y217" s="49">
        <v>0</v>
      </c>
      <c r="Z217" s="49"/>
      <c r="AA217" s="72">
        <v>217</v>
      </c>
      <c r="AB217" s="72"/>
      <c r="AC217" s="73"/>
      <c r="AD217" s="79" t="s">
        <v>1101</v>
      </c>
      <c r="AE217" s="79" t="s">
        <v>1698</v>
      </c>
      <c r="AF217" s="79" t="s">
        <v>2228</v>
      </c>
      <c r="AG217" s="79" t="s">
        <v>2595</v>
      </c>
      <c r="AH217" s="79" t="s">
        <v>3046</v>
      </c>
      <c r="AI217" s="79">
        <v>47</v>
      </c>
      <c r="AJ217" s="79">
        <v>0</v>
      </c>
      <c r="AK217" s="79">
        <v>2</v>
      </c>
      <c r="AL217" s="79">
        <v>0</v>
      </c>
      <c r="AM217" s="79" t="s">
        <v>4077</v>
      </c>
      <c r="AN217" s="100" t="s">
        <v>4292</v>
      </c>
      <c r="AO217" s="79" t="str">
        <f>REPLACE(INDEX(GroupVertices[Group],MATCH(Vertices[[#This Row],[Vertex]],GroupVertices[Vertex],0)),1,1,"")</f>
        <v>1</v>
      </c>
      <c r="AP217" s="48"/>
      <c r="AQ217" s="49"/>
      <c r="AR217" s="48"/>
      <c r="AS217" s="49"/>
      <c r="AT217" s="48"/>
      <c r="AU217" s="49"/>
      <c r="AV217" s="48"/>
      <c r="AW217" s="49"/>
      <c r="AX217" s="48"/>
      <c r="AY217" s="48"/>
      <c r="AZ217" s="48"/>
      <c r="BA217" s="48"/>
      <c r="BB217" s="48"/>
      <c r="BC217" s="48"/>
      <c r="BD217" s="48"/>
      <c r="BE217" s="48"/>
      <c r="BF217" s="48"/>
      <c r="BG217" s="48"/>
      <c r="BH217" s="48"/>
      <c r="BI217" s="2"/>
      <c r="BJ217" s="3"/>
      <c r="BK217" s="3"/>
      <c r="BL217" s="3"/>
      <c r="BM217" s="3"/>
    </row>
    <row r="218" spans="1:65" ht="15">
      <c r="A218" s="65" t="s">
        <v>471</v>
      </c>
      <c r="B218" s="66"/>
      <c r="C218" s="66" t="s">
        <v>65</v>
      </c>
      <c r="D218" s="67">
        <v>162.02237026073885</v>
      </c>
      <c r="E218" s="69"/>
      <c r="F218" s="98" t="s">
        <v>3668</v>
      </c>
      <c r="G218" s="66" t="s">
        <v>52</v>
      </c>
      <c r="H218" s="70" t="s">
        <v>1102</v>
      </c>
      <c r="I218" s="71"/>
      <c r="J218" s="71"/>
      <c r="K218" s="70" t="s">
        <v>1102</v>
      </c>
      <c r="L218" s="74">
        <v>1.2668948291968225</v>
      </c>
      <c r="M218" s="75">
        <v>1648.303466796875</v>
      </c>
      <c r="N218" s="75">
        <v>6544.2744140625</v>
      </c>
      <c r="O218" s="76"/>
      <c r="P218" s="77"/>
      <c r="Q218" s="77"/>
      <c r="R218" s="48">
        <v>0</v>
      </c>
      <c r="S218" s="81"/>
      <c r="T218" s="81"/>
      <c r="U218" s="49">
        <v>0</v>
      </c>
      <c r="V218" s="49">
        <v>0</v>
      </c>
      <c r="W218" s="49">
        <v>0</v>
      </c>
      <c r="X218" s="49">
        <v>0</v>
      </c>
      <c r="Y218" s="49">
        <v>0</v>
      </c>
      <c r="Z218" s="49"/>
      <c r="AA218" s="72">
        <v>218</v>
      </c>
      <c r="AB218" s="72"/>
      <c r="AC218" s="73"/>
      <c r="AD218" s="79" t="s">
        <v>1102</v>
      </c>
      <c r="AE218" s="79" t="s">
        <v>1699</v>
      </c>
      <c r="AF218" s="79" t="s">
        <v>2229</v>
      </c>
      <c r="AG218" s="79" t="s">
        <v>2670</v>
      </c>
      <c r="AH218" s="79" t="s">
        <v>3047</v>
      </c>
      <c r="AI218" s="79">
        <v>495</v>
      </c>
      <c r="AJ218" s="79">
        <v>3</v>
      </c>
      <c r="AK218" s="79">
        <v>63</v>
      </c>
      <c r="AL218" s="79">
        <v>0</v>
      </c>
      <c r="AM218" s="79" t="s">
        <v>4077</v>
      </c>
      <c r="AN218" s="100" t="s">
        <v>4293</v>
      </c>
      <c r="AO218" s="79" t="str">
        <f>REPLACE(INDEX(GroupVertices[Group],MATCH(Vertices[[#This Row],[Vertex]],GroupVertices[Vertex],0)),1,1,"")</f>
        <v>1</v>
      </c>
      <c r="AP218" s="48"/>
      <c r="AQ218" s="49"/>
      <c r="AR218" s="48"/>
      <c r="AS218" s="49"/>
      <c r="AT218" s="48"/>
      <c r="AU218" s="49"/>
      <c r="AV218" s="48"/>
      <c r="AW218" s="49"/>
      <c r="AX218" s="48"/>
      <c r="AY218" s="48"/>
      <c r="AZ218" s="48"/>
      <c r="BA218" s="48"/>
      <c r="BB218" s="48"/>
      <c r="BC218" s="48"/>
      <c r="BD218" s="48"/>
      <c r="BE218" s="48"/>
      <c r="BF218" s="48"/>
      <c r="BG218" s="48"/>
      <c r="BH218" s="48"/>
      <c r="BI218" s="2"/>
      <c r="BJ218" s="3"/>
      <c r="BK218" s="3"/>
      <c r="BL218" s="3"/>
      <c r="BM218" s="3"/>
    </row>
    <row r="219" spans="1:65" ht="15">
      <c r="A219" s="65" t="s">
        <v>472</v>
      </c>
      <c r="B219" s="66"/>
      <c r="C219" s="66" t="s">
        <v>65</v>
      </c>
      <c r="D219" s="67">
        <v>162.1687937855749</v>
      </c>
      <c r="E219" s="69"/>
      <c r="F219" s="98" t="s">
        <v>3669</v>
      </c>
      <c r="G219" s="66" t="s">
        <v>52</v>
      </c>
      <c r="H219" s="70" t="s">
        <v>1103</v>
      </c>
      <c r="I219" s="71"/>
      <c r="J219" s="71"/>
      <c r="K219" s="70" t="s">
        <v>1103</v>
      </c>
      <c r="L219" s="74">
        <v>3.013842802121478</v>
      </c>
      <c r="M219" s="75">
        <v>1648.303466796875</v>
      </c>
      <c r="N219" s="75">
        <v>5220.18212890625</v>
      </c>
      <c r="O219" s="76"/>
      <c r="P219" s="77"/>
      <c r="Q219" s="77"/>
      <c r="R219" s="48">
        <v>0</v>
      </c>
      <c r="S219" s="81"/>
      <c r="T219" s="81"/>
      <c r="U219" s="49">
        <v>0</v>
      </c>
      <c r="V219" s="49">
        <v>0</v>
      </c>
      <c r="W219" s="49">
        <v>0</v>
      </c>
      <c r="X219" s="49">
        <v>0</v>
      </c>
      <c r="Y219" s="49">
        <v>0</v>
      </c>
      <c r="Z219" s="49"/>
      <c r="AA219" s="72">
        <v>219</v>
      </c>
      <c r="AB219" s="72"/>
      <c r="AC219" s="73"/>
      <c r="AD219" s="79" t="s">
        <v>1103</v>
      </c>
      <c r="AE219" s="79" t="s">
        <v>1700</v>
      </c>
      <c r="AF219" s="79" t="s">
        <v>2230</v>
      </c>
      <c r="AG219" s="79" t="s">
        <v>2544</v>
      </c>
      <c r="AH219" s="79" t="s">
        <v>3048</v>
      </c>
      <c r="AI219" s="79">
        <v>3735</v>
      </c>
      <c r="AJ219" s="79">
        <v>17</v>
      </c>
      <c r="AK219" s="79">
        <v>47</v>
      </c>
      <c r="AL219" s="79">
        <v>0</v>
      </c>
      <c r="AM219" s="79" t="s">
        <v>4077</v>
      </c>
      <c r="AN219" s="100" t="s">
        <v>4294</v>
      </c>
      <c r="AO219" s="79" t="str">
        <f>REPLACE(INDEX(GroupVertices[Group],MATCH(Vertices[[#This Row],[Vertex]],GroupVertices[Vertex],0)),1,1,"")</f>
        <v>1</v>
      </c>
      <c r="AP219" s="48"/>
      <c r="AQ219" s="49"/>
      <c r="AR219" s="48"/>
      <c r="AS219" s="49"/>
      <c r="AT219" s="48"/>
      <c r="AU219" s="49"/>
      <c r="AV219" s="48"/>
      <c r="AW219" s="49"/>
      <c r="AX219" s="48"/>
      <c r="AY219" s="48"/>
      <c r="AZ219" s="48"/>
      <c r="BA219" s="48"/>
      <c r="BB219" s="48"/>
      <c r="BC219" s="48"/>
      <c r="BD219" s="48"/>
      <c r="BE219" s="48"/>
      <c r="BF219" s="48"/>
      <c r="BG219" s="48"/>
      <c r="BH219" s="48"/>
      <c r="BI219" s="2"/>
      <c r="BJ219" s="3"/>
      <c r="BK219" s="3"/>
      <c r="BL219" s="3"/>
      <c r="BM219" s="3"/>
    </row>
    <row r="220" spans="1:65" ht="15">
      <c r="A220" s="65" t="s">
        <v>473</v>
      </c>
      <c r="B220" s="66"/>
      <c r="C220" s="66" t="s">
        <v>65</v>
      </c>
      <c r="D220" s="67">
        <v>162.33474044705576</v>
      </c>
      <c r="E220" s="69"/>
      <c r="F220" s="98" t="s">
        <v>3670</v>
      </c>
      <c r="G220" s="66" t="s">
        <v>52</v>
      </c>
      <c r="H220" s="70" t="s">
        <v>1104</v>
      </c>
      <c r="I220" s="71"/>
      <c r="J220" s="71"/>
      <c r="K220" s="70" t="s">
        <v>1104</v>
      </c>
      <c r="L220" s="74">
        <v>4.993717171436088</v>
      </c>
      <c r="M220" s="75">
        <v>3361.811279296875</v>
      </c>
      <c r="N220" s="75">
        <v>4337.45361328125</v>
      </c>
      <c r="O220" s="76"/>
      <c r="P220" s="77"/>
      <c r="Q220" s="77"/>
      <c r="R220" s="48">
        <v>0</v>
      </c>
      <c r="S220" s="81"/>
      <c r="T220" s="81"/>
      <c r="U220" s="49">
        <v>0</v>
      </c>
      <c r="V220" s="49">
        <v>0</v>
      </c>
      <c r="W220" s="49">
        <v>0</v>
      </c>
      <c r="X220" s="49">
        <v>0</v>
      </c>
      <c r="Y220" s="49">
        <v>0</v>
      </c>
      <c r="Z220" s="49"/>
      <c r="AA220" s="72">
        <v>220</v>
      </c>
      <c r="AB220" s="72"/>
      <c r="AC220" s="73"/>
      <c r="AD220" s="79" t="s">
        <v>1104</v>
      </c>
      <c r="AE220" s="79" t="s">
        <v>1701</v>
      </c>
      <c r="AF220" s="79" t="s">
        <v>2231</v>
      </c>
      <c r="AG220" s="79" t="s">
        <v>2544</v>
      </c>
      <c r="AH220" s="79" t="s">
        <v>3049</v>
      </c>
      <c r="AI220" s="79">
        <v>7407</v>
      </c>
      <c r="AJ220" s="79">
        <v>47</v>
      </c>
      <c r="AK220" s="79">
        <v>26</v>
      </c>
      <c r="AL220" s="79">
        <v>7</v>
      </c>
      <c r="AM220" s="79" t="s">
        <v>4077</v>
      </c>
      <c r="AN220" s="100" t="s">
        <v>4295</v>
      </c>
      <c r="AO220" s="79" t="str">
        <f>REPLACE(INDEX(GroupVertices[Group],MATCH(Vertices[[#This Row],[Vertex]],GroupVertices[Vertex],0)),1,1,"")</f>
        <v>1</v>
      </c>
      <c r="AP220" s="48"/>
      <c r="AQ220" s="49"/>
      <c r="AR220" s="48"/>
      <c r="AS220" s="49"/>
      <c r="AT220" s="48"/>
      <c r="AU220" s="49"/>
      <c r="AV220" s="48"/>
      <c r="AW220" s="49"/>
      <c r="AX220" s="48"/>
      <c r="AY220" s="48"/>
      <c r="AZ220" s="48"/>
      <c r="BA220" s="48"/>
      <c r="BB220" s="48"/>
      <c r="BC220" s="48"/>
      <c r="BD220" s="48"/>
      <c r="BE220" s="48"/>
      <c r="BF220" s="48"/>
      <c r="BG220" s="48"/>
      <c r="BH220" s="48"/>
      <c r="BI220" s="2"/>
      <c r="BJ220" s="3"/>
      <c r="BK220" s="3"/>
      <c r="BL220" s="3"/>
      <c r="BM220" s="3"/>
    </row>
    <row r="221" spans="1:65" ht="15">
      <c r="A221" s="65" t="s">
        <v>474</v>
      </c>
      <c r="B221" s="66"/>
      <c r="C221" s="66" t="s">
        <v>65</v>
      </c>
      <c r="D221" s="67">
        <v>162.0006326942431</v>
      </c>
      <c r="E221" s="69"/>
      <c r="F221" s="98" t="s">
        <v>3671</v>
      </c>
      <c r="G221" s="66" t="s">
        <v>52</v>
      </c>
      <c r="H221" s="70" t="s">
        <v>1105</v>
      </c>
      <c r="I221" s="71"/>
      <c r="J221" s="71"/>
      <c r="K221" s="70" t="s">
        <v>1105</v>
      </c>
      <c r="L221" s="74">
        <v>1.0075485406237485</v>
      </c>
      <c r="M221" s="75">
        <v>620.1987915039062</v>
      </c>
      <c r="N221" s="75">
        <v>9192.4599609375</v>
      </c>
      <c r="O221" s="76"/>
      <c r="P221" s="77"/>
      <c r="Q221" s="77"/>
      <c r="R221" s="48">
        <v>0</v>
      </c>
      <c r="S221" s="81"/>
      <c r="T221" s="81"/>
      <c r="U221" s="49">
        <v>0</v>
      </c>
      <c r="V221" s="49">
        <v>0</v>
      </c>
      <c r="W221" s="49">
        <v>0</v>
      </c>
      <c r="X221" s="49">
        <v>0</v>
      </c>
      <c r="Y221" s="49">
        <v>0</v>
      </c>
      <c r="Z221" s="49"/>
      <c r="AA221" s="72">
        <v>221</v>
      </c>
      <c r="AB221" s="72"/>
      <c r="AC221" s="73"/>
      <c r="AD221" s="79" t="s">
        <v>1105</v>
      </c>
      <c r="AE221" s="79" t="s">
        <v>1702</v>
      </c>
      <c r="AF221" s="79"/>
      <c r="AG221" s="79" t="s">
        <v>2671</v>
      </c>
      <c r="AH221" s="79" t="s">
        <v>3050</v>
      </c>
      <c r="AI221" s="79">
        <v>14</v>
      </c>
      <c r="AJ221" s="79">
        <v>0</v>
      </c>
      <c r="AK221" s="79">
        <v>3</v>
      </c>
      <c r="AL221" s="79">
        <v>0</v>
      </c>
      <c r="AM221" s="79" t="s">
        <v>4077</v>
      </c>
      <c r="AN221" s="100" t="s">
        <v>4296</v>
      </c>
      <c r="AO221" s="79" t="str">
        <f>REPLACE(INDEX(GroupVertices[Group],MATCH(Vertices[[#This Row],[Vertex]],GroupVertices[Vertex],0)),1,1,"")</f>
        <v>1</v>
      </c>
      <c r="AP221" s="48"/>
      <c r="AQ221" s="49"/>
      <c r="AR221" s="48"/>
      <c r="AS221" s="49"/>
      <c r="AT221" s="48"/>
      <c r="AU221" s="49"/>
      <c r="AV221" s="48"/>
      <c r="AW221" s="49"/>
      <c r="AX221" s="48"/>
      <c r="AY221" s="48"/>
      <c r="AZ221" s="48"/>
      <c r="BA221" s="48"/>
      <c r="BB221" s="48"/>
      <c r="BC221" s="48"/>
      <c r="BD221" s="48"/>
      <c r="BE221" s="48"/>
      <c r="BF221" s="48"/>
      <c r="BG221" s="48"/>
      <c r="BH221" s="48"/>
      <c r="BI221" s="2"/>
      <c r="BJ221" s="3"/>
      <c r="BK221" s="3"/>
      <c r="BL221" s="3"/>
      <c r="BM221" s="3"/>
    </row>
    <row r="222" spans="1:65" ht="15">
      <c r="A222" s="65" t="s">
        <v>475</v>
      </c>
      <c r="B222" s="66"/>
      <c r="C222" s="66" t="s">
        <v>65</v>
      </c>
      <c r="D222" s="67">
        <v>162.05621940274568</v>
      </c>
      <c r="E222" s="69"/>
      <c r="F222" s="98" t="s">
        <v>3672</v>
      </c>
      <c r="G222" s="66" t="s">
        <v>52</v>
      </c>
      <c r="H222" s="70" t="s">
        <v>1106</v>
      </c>
      <c r="I222" s="71"/>
      <c r="J222" s="71"/>
      <c r="K222" s="70" t="s">
        <v>1106</v>
      </c>
      <c r="L222" s="74">
        <v>1.6707417525673678</v>
      </c>
      <c r="M222" s="75">
        <v>6103.42333984375</v>
      </c>
      <c r="N222" s="75">
        <v>6102.91064453125</v>
      </c>
      <c r="O222" s="76"/>
      <c r="P222" s="77"/>
      <c r="Q222" s="77"/>
      <c r="R222" s="48">
        <v>0</v>
      </c>
      <c r="S222" s="81"/>
      <c r="T222" s="81"/>
      <c r="U222" s="49">
        <v>0</v>
      </c>
      <c r="V222" s="49">
        <v>0</v>
      </c>
      <c r="W222" s="49">
        <v>0</v>
      </c>
      <c r="X222" s="49">
        <v>0</v>
      </c>
      <c r="Y222" s="49">
        <v>0</v>
      </c>
      <c r="Z222" s="49"/>
      <c r="AA222" s="72">
        <v>222</v>
      </c>
      <c r="AB222" s="72"/>
      <c r="AC222" s="73"/>
      <c r="AD222" s="79" t="s">
        <v>1106</v>
      </c>
      <c r="AE222" s="79" t="s">
        <v>1703</v>
      </c>
      <c r="AF222" s="79" t="s">
        <v>2232</v>
      </c>
      <c r="AG222" s="79" t="s">
        <v>2555</v>
      </c>
      <c r="AH222" s="79" t="s">
        <v>3051</v>
      </c>
      <c r="AI222" s="79">
        <v>1244</v>
      </c>
      <c r="AJ222" s="79">
        <v>8</v>
      </c>
      <c r="AK222" s="79">
        <v>10</v>
      </c>
      <c r="AL222" s="79">
        <v>0</v>
      </c>
      <c r="AM222" s="79" t="s">
        <v>4077</v>
      </c>
      <c r="AN222" s="100" t="s">
        <v>4297</v>
      </c>
      <c r="AO222" s="79" t="str">
        <f>REPLACE(INDEX(GroupVertices[Group],MATCH(Vertices[[#This Row],[Vertex]],GroupVertices[Vertex],0)),1,1,"")</f>
        <v>1</v>
      </c>
      <c r="AP222" s="48"/>
      <c r="AQ222" s="49"/>
      <c r="AR222" s="48"/>
      <c r="AS222" s="49"/>
      <c r="AT222" s="48"/>
      <c r="AU222" s="49"/>
      <c r="AV222" s="48"/>
      <c r="AW222" s="49"/>
      <c r="AX222" s="48"/>
      <c r="AY222" s="48"/>
      <c r="AZ222" s="48"/>
      <c r="BA222" s="48"/>
      <c r="BB222" s="48"/>
      <c r="BC222" s="48"/>
      <c r="BD222" s="48"/>
      <c r="BE222" s="48"/>
      <c r="BF222" s="48"/>
      <c r="BG222" s="48"/>
      <c r="BH222" s="48"/>
      <c r="BI222" s="2"/>
      <c r="BJ222" s="3"/>
      <c r="BK222" s="3"/>
      <c r="BL222" s="3"/>
      <c r="BM222" s="3"/>
    </row>
    <row r="223" spans="1:65" ht="15">
      <c r="A223" s="65" t="s">
        <v>476</v>
      </c>
      <c r="B223" s="66"/>
      <c r="C223" s="66" t="s">
        <v>65</v>
      </c>
      <c r="D223" s="67">
        <v>162.38336751888403</v>
      </c>
      <c r="E223" s="69"/>
      <c r="F223" s="98" t="s">
        <v>3673</v>
      </c>
      <c r="G223" s="66" t="s">
        <v>52</v>
      </c>
      <c r="H223" s="70" t="s">
        <v>1107</v>
      </c>
      <c r="I223" s="71"/>
      <c r="J223" s="71"/>
      <c r="K223" s="70" t="s">
        <v>1107</v>
      </c>
      <c r="L223" s="74">
        <v>5.573876436518473</v>
      </c>
      <c r="M223" s="75">
        <v>7474.22998046875</v>
      </c>
      <c r="N223" s="75">
        <v>4337.45361328125</v>
      </c>
      <c r="O223" s="76"/>
      <c r="P223" s="77"/>
      <c r="Q223" s="77"/>
      <c r="R223" s="48">
        <v>0</v>
      </c>
      <c r="S223" s="81"/>
      <c r="T223" s="81"/>
      <c r="U223" s="49">
        <v>0</v>
      </c>
      <c r="V223" s="49">
        <v>0</v>
      </c>
      <c r="W223" s="49">
        <v>0</v>
      </c>
      <c r="X223" s="49">
        <v>0</v>
      </c>
      <c r="Y223" s="49">
        <v>0</v>
      </c>
      <c r="Z223" s="49"/>
      <c r="AA223" s="72">
        <v>223</v>
      </c>
      <c r="AB223" s="72"/>
      <c r="AC223" s="73"/>
      <c r="AD223" s="79" t="s">
        <v>1107</v>
      </c>
      <c r="AE223" s="79" t="s">
        <v>1704</v>
      </c>
      <c r="AF223" s="79" t="s">
        <v>2110</v>
      </c>
      <c r="AG223" s="79" t="s">
        <v>2559</v>
      </c>
      <c r="AH223" s="79" t="s">
        <v>3052</v>
      </c>
      <c r="AI223" s="79">
        <v>8483</v>
      </c>
      <c r="AJ223" s="79">
        <v>0</v>
      </c>
      <c r="AK223" s="79">
        <v>16</v>
      </c>
      <c r="AL223" s="79">
        <v>4</v>
      </c>
      <c r="AM223" s="79" t="s">
        <v>4077</v>
      </c>
      <c r="AN223" s="100" t="s">
        <v>4298</v>
      </c>
      <c r="AO223" s="79" t="str">
        <f>REPLACE(INDEX(GroupVertices[Group],MATCH(Vertices[[#This Row],[Vertex]],GroupVertices[Vertex],0)),1,1,"")</f>
        <v>1</v>
      </c>
      <c r="AP223" s="48"/>
      <c r="AQ223" s="49"/>
      <c r="AR223" s="48"/>
      <c r="AS223" s="49"/>
      <c r="AT223" s="48"/>
      <c r="AU223" s="49"/>
      <c r="AV223" s="48"/>
      <c r="AW223" s="49"/>
      <c r="AX223" s="48"/>
      <c r="AY223" s="48"/>
      <c r="AZ223" s="48"/>
      <c r="BA223" s="48"/>
      <c r="BB223" s="48"/>
      <c r="BC223" s="48"/>
      <c r="BD223" s="48"/>
      <c r="BE223" s="48"/>
      <c r="BF223" s="48"/>
      <c r="BG223" s="48"/>
      <c r="BH223" s="48"/>
      <c r="BI223" s="2"/>
      <c r="BJ223" s="3"/>
      <c r="BK223" s="3"/>
      <c r="BL223" s="3"/>
      <c r="BM223" s="3"/>
    </row>
    <row r="224" spans="1:65" ht="15">
      <c r="A224" s="65" t="s">
        <v>477</v>
      </c>
      <c r="B224" s="66"/>
      <c r="C224" s="66" t="s">
        <v>65</v>
      </c>
      <c r="D224" s="67">
        <v>162.96006832148677</v>
      </c>
      <c r="E224" s="69"/>
      <c r="F224" s="98" t="s">
        <v>3674</v>
      </c>
      <c r="G224" s="66" t="s">
        <v>52</v>
      </c>
      <c r="H224" s="70" t="s">
        <v>1108</v>
      </c>
      <c r="I224" s="71"/>
      <c r="J224" s="71"/>
      <c r="K224" s="70" t="s">
        <v>1108</v>
      </c>
      <c r="L224" s="74">
        <v>12.454371215065242</v>
      </c>
      <c r="M224" s="75">
        <v>8845.0361328125</v>
      </c>
      <c r="N224" s="75">
        <v>3454.725341796875</v>
      </c>
      <c r="O224" s="76"/>
      <c r="P224" s="77"/>
      <c r="Q224" s="77"/>
      <c r="R224" s="48">
        <v>0</v>
      </c>
      <c r="S224" s="81"/>
      <c r="T224" s="81"/>
      <c r="U224" s="49">
        <v>0</v>
      </c>
      <c r="V224" s="49">
        <v>0</v>
      </c>
      <c r="W224" s="49">
        <v>0</v>
      </c>
      <c r="X224" s="49">
        <v>0</v>
      </c>
      <c r="Y224" s="49">
        <v>0</v>
      </c>
      <c r="Z224" s="49"/>
      <c r="AA224" s="72">
        <v>224</v>
      </c>
      <c r="AB224" s="72"/>
      <c r="AC224" s="73"/>
      <c r="AD224" s="79" t="s">
        <v>1108</v>
      </c>
      <c r="AE224" s="79" t="s">
        <v>1705</v>
      </c>
      <c r="AF224" s="79" t="s">
        <v>2233</v>
      </c>
      <c r="AG224" s="79" t="s">
        <v>2672</v>
      </c>
      <c r="AH224" s="79" t="s">
        <v>3053</v>
      </c>
      <c r="AI224" s="79">
        <v>21244</v>
      </c>
      <c r="AJ224" s="79">
        <v>100</v>
      </c>
      <c r="AK224" s="79">
        <v>118</v>
      </c>
      <c r="AL224" s="79">
        <v>10</v>
      </c>
      <c r="AM224" s="79" t="s">
        <v>4077</v>
      </c>
      <c r="AN224" s="100" t="s">
        <v>4299</v>
      </c>
      <c r="AO224" s="79" t="str">
        <f>REPLACE(INDEX(GroupVertices[Group],MATCH(Vertices[[#This Row],[Vertex]],GroupVertices[Vertex],0)),1,1,"")</f>
        <v>1</v>
      </c>
      <c r="AP224" s="48"/>
      <c r="AQ224" s="49"/>
      <c r="AR224" s="48"/>
      <c r="AS224" s="49"/>
      <c r="AT224" s="48"/>
      <c r="AU224" s="49"/>
      <c r="AV224" s="48"/>
      <c r="AW224" s="49"/>
      <c r="AX224" s="48"/>
      <c r="AY224" s="48"/>
      <c r="AZ224" s="48"/>
      <c r="BA224" s="48"/>
      <c r="BB224" s="48"/>
      <c r="BC224" s="48"/>
      <c r="BD224" s="48"/>
      <c r="BE224" s="48"/>
      <c r="BF224" s="48"/>
      <c r="BG224" s="48"/>
      <c r="BH224" s="48"/>
      <c r="BI224" s="2"/>
      <c r="BJ224" s="3"/>
      <c r="BK224" s="3"/>
      <c r="BL224" s="3"/>
      <c r="BM224" s="3"/>
    </row>
    <row r="225" spans="1:65" ht="15">
      <c r="A225" s="65" t="s">
        <v>478</v>
      </c>
      <c r="B225" s="66"/>
      <c r="C225" s="66" t="s">
        <v>65</v>
      </c>
      <c r="D225" s="67">
        <v>162.0342558740203</v>
      </c>
      <c r="E225" s="69"/>
      <c r="F225" s="98" t="s">
        <v>3675</v>
      </c>
      <c r="G225" s="66" t="s">
        <v>52</v>
      </c>
      <c r="H225" s="70" t="s">
        <v>1109</v>
      </c>
      <c r="I225" s="71"/>
      <c r="J225" s="71"/>
      <c r="K225" s="70" t="s">
        <v>1109</v>
      </c>
      <c r="L225" s="74">
        <v>1.4086995566286693</v>
      </c>
      <c r="M225" s="75">
        <v>620.1987915039062</v>
      </c>
      <c r="N225" s="75">
        <v>6102.91064453125</v>
      </c>
      <c r="O225" s="76"/>
      <c r="P225" s="77"/>
      <c r="Q225" s="77"/>
      <c r="R225" s="48">
        <v>0</v>
      </c>
      <c r="S225" s="81"/>
      <c r="T225" s="81"/>
      <c r="U225" s="49">
        <v>0</v>
      </c>
      <c r="V225" s="49">
        <v>0</v>
      </c>
      <c r="W225" s="49">
        <v>0</v>
      </c>
      <c r="X225" s="49">
        <v>0</v>
      </c>
      <c r="Y225" s="49">
        <v>0</v>
      </c>
      <c r="Z225" s="49"/>
      <c r="AA225" s="72">
        <v>225</v>
      </c>
      <c r="AB225" s="72"/>
      <c r="AC225" s="73"/>
      <c r="AD225" s="79" t="s">
        <v>1109</v>
      </c>
      <c r="AE225" s="79" t="s">
        <v>1706</v>
      </c>
      <c r="AF225" s="79"/>
      <c r="AG225" s="79" t="s">
        <v>2673</v>
      </c>
      <c r="AH225" s="79" t="s">
        <v>3054</v>
      </c>
      <c r="AI225" s="79">
        <v>758</v>
      </c>
      <c r="AJ225" s="79">
        <v>25</v>
      </c>
      <c r="AK225" s="79">
        <v>31</v>
      </c>
      <c r="AL225" s="79">
        <v>20</v>
      </c>
      <c r="AM225" s="79" t="s">
        <v>4077</v>
      </c>
      <c r="AN225" s="100" t="s">
        <v>4300</v>
      </c>
      <c r="AO225" s="79" t="str">
        <f>REPLACE(INDEX(GroupVertices[Group],MATCH(Vertices[[#This Row],[Vertex]],GroupVertices[Vertex],0)),1,1,"")</f>
        <v>1</v>
      </c>
      <c r="AP225" s="48"/>
      <c r="AQ225" s="49"/>
      <c r="AR225" s="48"/>
      <c r="AS225" s="49"/>
      <c r="AT225" s="48"/>
      <c r="AU225" s="49"/>
      <c r="AV225" s="48"/>
      <c r="AW225" s="49"/>
      <c r="AX225" s="48"/>
      <c r="AY225" s="48"/>
      <c r="AZ225" s="48"/>
      <c r="BA225" s="48"/>
      <c r="BB225" s="48"/>
      <c r="BC225" s="48"/>
      <c r="BD225" s="48"/>
      <c r="BE225" s="48"/>
      <c r="BF225" s="48"/>
      <c r="BG225" s="48"/>
      <c r="BH225" s="48"/>
      <c r="BI225" s="2"/>
      <c r="BJ225" s="3"/>
      <c r="BK225" s="3"/>
      <c r="BL225" s="3"/>
      <c r="BM225" s="3"/>
    </row>
    <row r="226" spans="1:65" ht="15">
      <c r="A226" s="65" t="s">
        <v>479</v>
      </c>
      <c r="B226" s="66"/>
      <c r="C226" s="66" t="s">
        <v>65</v>
      </c>
      <c r="D226" s="67">
        <v>162.3299048553405</v>
      </c>
      <c r="E226" s="69"/>
      <c r="F226" s="98" t="s">
        <v>3676</v>
      </c>
      <c r="G226" s="66" t="s">
        <v>52</v>
      </c>
      <c r="H226" s="70" t="s">
        <v>1110</v>
      </c>
      <c r="I226" s="71"/>
      <c r="J226" s="71"/>
      <c r="K226" s="70" t="s">
        <v>1110</v>
      </c>
      <c r="L226" s="74">
        <v>4.936024753811724</v>
      </c>
      <c r="M226" s="75">
        <v>3019.109619140625</v>
      </c>
      <c r="N226" s="75">
        <v>4337.45361328125</v>
      </c>
      <c r="O226" s="76"/>
      <c r="P226" s="77"/>
      <c r="Q226" s="77"/>
      <c r="R226" s="48">
        <v>0</v>
      </c>
      <c r="S226" s="81"/>
      <c r="T226" s="81"/>
      <c r="U226" s="49">
        <v>0</v>
      </c>
      <c r="V226" s="49">
        <v>0</v>
      </c>
      <c r="W226" s="49">
        <v>0</v>
      </c>
      <c r="X226" s="49">
        <v>0</v>
      </c>
      <c r="Y226" s="49">
        <v>0</v>
      </c>
      <c r="Z226" s="49"/>
      <c r="AA226" s="72">
        <v>226</v>
      </c>
      <c r="AB226" s="72"/>
      <c r="AC226" s="73"/>
      <c r="AD226" s="79" t="s">
        <v>1110</v>
      </c>
      <c r="AE226" s="79" t="s">
        <v>1707</v>
      </c>
      <c r="AF226" s="79" t="s">
        <v>2110</v>
      </c>
      <c r="AG226" s="79" t="s">
        <v>2559</v>
      </c>
      <c r="AH226" s="79" t="s">
        <v>3055</v>
      </c>
      <c r="AI226" s="79">
        <v>7300</v>
      </c>
      <c r="AJ226" s="79">
        <v>0</v>
      </c>
      <c r="AK226" s="79">
        <v>27</v>
      </c>
      <c r="AL226" s="79">
        <v>0</v>
      </c>
      <c r="AM226" s="79" t="s">
        <v>4077</v>
      </c>
      <c r="AN226" s="100" t="s">
        <v>4301</v>
      </c>
      <c r="AO226" s="79" t="str">
        <f>REPLACE(INDEX(GroupVertices[Group],MATCH(Vertices[[#This Row],[Vertex]],GroupVertices[Vertex],0)),1,1,"")</f>
        <v>1</v>
      </c>
      <c r="AP226" s="48"/>
      <c r="AQ226" s="49"/>
      <c r="AR226" s="48"/>
      <c r="AS226" s="49"/>
      <c r="AT226" s="48"/>
      <c r="AU226" s="49"/>
      <c r="AV226" s="48"/>
      <c r="AW226" s="49"/>
      <c r="AX226" s="48"/>
      <c r="AY226" s="48"/>
      <c r="AZ226" s="48"/>
      <c r="BA226" s="48"/>
      <c r="BB226" s="48"/>
      <c r="BC226" s="48"/>
      <c r="BD226" s="48"/>
      <c r="BE226" s="48"/>
      <c r="BF226" s="48"/>
      <c r="BG226" s="48"/>
      <c r="BH226" s="48"/>
      <c r="BI226" s="2"/>
      <c r="BJ226" s="3"/>
      <c r="BK226" s="3"/>
      <c r="BL226" s="3"/>
      <c r="BM226" s="3"/>
    </row>
    <row r="227" spans="1:65" ht="15">
      <c r="A227" s="65" t="s">
        <v>480</v>
      </c>
      <c r="B227" s="66"/>
      <c r="C227" s="66" t="s">
        <v>65</v>
      </c>
      <c r="D227" s="67">
        <v>162.0003615395675</v>
      </c>
      <c r="E227" s="69"/>
      <c r="F227" s="98" t="s">
        <v>3677</v>
      </c>
      <c r="G227" s="66" t="s">
        <v>52</v>
      </c>
      <c r="H227" s="70" t="s">
        <v>1111</v>
      </c>
      <c r="I227" s="71"/>
      <c r="J227" s="71"/>
      <c r="K227" s="70" t="s">
        <v>1111</v>
      </c>
      <c r="L227" s="74">
        <v>1.0043134517849992</v>
      </c>
      <c r="M227" s="75">
        <v>2333.70654296875</v>
      </c>
      <c r="N227" s="75">
        <v>9633.8232421875</v>
      </c>
      <c r="O227" s="76"/>
      <c r="P227" s="77"/>
      <c r="Q227" s="77"/>
      <c r="R227" s="48">
        <v>0</v>
      </c>
      <c r="S227" s="81"/>
      <c r="T227" s="81"/>
      <c r="U227" s="49">
        <v>0</v>
      </c>
      <c r="V227" s="49">
        <v>0</v>
      </c>
      <c r="W227" s="49">
        <v>0</v>
      </c>
      <c r="X227" s="49">
        <v>0</v>
      </c>
      <c r="Y227" s="49">
        <v>0</v>
      </c>
      <c r="Z227" s="49"/>
      <c r="AA227" s="72">
        <v>227</v>
      </c>
      <c r="AB227" s="72"/>
      <c r="AC227" s="73"/>
      <c r="AD227" s="79" t="s">
        <v>1111</v>
      </c>
      <c r="AE227" s="79" t="s">
        <v>1708</v>
      </c>
      <c r="AF227" s="79"/>
      <c r="AG227" s="79" t="s">
        <v>2674</v>
      </c>
      <c r="AH227" s="79" t="s">
        <v>3056</v>
      </c>
      <c r="AI227" s="79">
        <v>8</v>
      </c>
      <c r="AJ227" s="79">
        <v>0</v>
      </c>
      <c r="AK227" s="79">
        <v>0</v>
      </c>
      <c r="AL227" s="79">
        <v>0</v>
      </c>
      <c r="AM227" s="79" t="s">
        <v>4077</v>
      </c>
      <c r="AN227" s="100" t="s">
        <v>4302</v>
      </c>
      <c r="AO227" s="79" t="str">
        <f>REPLACE(INDEX(GroupVertices[Group],MATCH(Vertices[[#This Row],[Vertex]],GroupVertices[Vertex],0)),1,1,"")</f>
        <v>1</v>
      </c>
      <c r="AP227" s="48"/>
      <c r="AQ227" s="49"/>
      <c r="AR227" s="48"/>
      <c r="AS227" s="49"/>
      <c r="AT227" s="48"/>
      <c r="AU227" s="49"/>
      <c r="AV227" s="48"/>
      <c r="AW227" s="49"/>
      <c r="AX227" s="48"/>
      <c r="AY227" s="48"/>
      <c r="AZ227" s="48"/>
      <c r="BA227" s="48"/>
      <c r="BB227" s="48"/>
      <c r="BC227" s="48"/>
      <c r="BD227" s="48"/>
      <c r="BE227" s="48"/>
      <c r="BF227" s="48"/>
      <c r="BG227" s="48"/>
      <c r="BH227" s="48"/>
      <c r="BI227" s="2"/>
      <c r="BJ227" s="3"/>
      <c r="BK227" s="3"/>
      <c r="BL227" s="3"/>
      <c r="BM227" s="3"/>
    </row>
    <row r="228" spans="1:65" ht="15">
      <c r="A228" s="65" t="s">
        <v>481</v>
      </c>
      <c r="B228" s="66"/>
      <c r="C228" s="66" t="s">
        <v>65</v>
      </c>
      <c r="D228" s="67">
        <v>162.00506155394496</v>
      </c>
      <c r="E228" s="69"/>
      <c r="F228" s="98" t="s">
        <v>3678</v>
      </c>
      <c r="G228" s="66" t="s">
        <v>52</v>
      </c>
      <c r="H228" s="70" t="s">
        <v>1112</v>
      </c>
      <c r="I228" s="71"/>
      <c r="J228" s="71"/>
      <c r="K228" s="70" t="s">
        <v>1112</v>
      </c>
      <c r="L228" s="74">
        <v>1.0603883249899881</v>
      </c>
      <c r="M228" s="75">
        <v>6103.42333984375</v>
      </c>
      <c r="N228" s="75">
        <v>8309.732421875</v>
      </c>
      <c r="O228" s="76"/>
      <c r="P228" s="77"/>
      <c r="Q228" s="77"/>
      <c r="R228" s="48">
        <v>0</v>
      </c>
      <c r="S228" s="81"/>
      <c r="T228" s="81"/>
      <c r="U228" s="49">
        <v>0</v>
      </c>
      <c r="V228" s="49">
        <v>0</v>
      </c>
      <c r="W228" s="49">
        <v>0</v>
      </c>
      <c r="X228" s="49">
        <v>0</v>
      </c>
      <c r="Y228" s="49">
        <v>0</v>
      </c>
      <c r="Z228" s="49"/>
      <c r="AA228" s="72">
        <v>228</v>
      </c>
      <c r="AB228" s="72"/>
      <c r="AC228" s="73"/>
      <c r="AD228" s="79" t="s">
        <v>1112</v>
      </c>
      <c r="AE228" s="79" t="s">
        <v>1709</v>
      </c>
      <c r="AF228" s="79" t="s">
        <v>2234</v>
      </c>
      <c r="AG228" s="79" t="s">
        <v>2675</v>
      </c>
      <c r="AH228" s="79" t="s">
        <v>3057</v>
      </c>
      <c r="AI228" s="79">
        <v>112</v>
      </c>
      <c r="AJ228" s="79">
        <v>0</v>
      </c>
      <c r="AK228" s="79">
        <v>1</v>
      </c>
      <c r="AL228" s="79">
        <v>0</v>
      </c>
      <c r="AM228" s="79" t="s">
        <v>4077</v>
      </c>
      <c r="AN228" s="100" t="s">
        <v>4303</v>
      </c>
      <c r="AO228" s="79" t="str">
        <f>REPLACE(INDEX(GroupVertices[Group],MATCH(Vertices[[#This Row],[Vertex]],GroupVertices[Vertex],0)),1,1,"")</f>
        <v>1</v>
      </c>
      <c r="AP228" s="48"/>
      <c r="AQ228" s="49"/>
      <c r="AR228" s="48"/>
      <c r="AS228" s="49"/>
      <c r="AT228" s="48"/>
      <c r="AU228" s="49"/>
      <c r="AV228" s="48"/>
      <c r="AW228" s="49"/>
      <c r="AX228" s="48"/>
      <c r="AY228" s="48"/>
      <c r="AZ228" s="48"/>
      <c r="BA228" s="48"/>
      <c r="BB228" s="48"/>
      <c r="BC228" s="48"/>
      <c r="BD228" s="48"/>
      <c r="BE228" s="48"/>
      <c r="BF228" s="48"/>
      <c r="BG228" s="48"/>
      <c r="BH228" s="48"/>
      <c r="BI228" s="2"/>
      <c r="BJ228" s="3"/>
      <c r="BK228" s="3"/>
      <c r="BL228" s="3"/>
      <c r="BM228" s="3"/>
    </row>
    <row r="229" spans="1:65" ht="15">
      <c r="A229" s="65" t="s">
        <v>482</v>
      </c>
      <c r="B229" s="66"/>
      <c r="C229" s="66" t="s">
        <v>65</v>
      </c>
      <c r="D229" s="67">
        <v>162.27147102274387</v>
      </c>
      <c r="E229" s="69"/>
      <c r="F229" s="98" t="s">
        <v>3679</v>
      </c>
      <c r="G229" s="66" t="s">
        <v>52</v>
      </c>
      <c r="H229" s="70" t="s">
        <v>1113</v>
      </c>
      <c r="I229" s="71"/>
      <c r="J229" s="71"/>
      <c r="K229" s="70" t="s">
        <v>1113</v>
      </c>
      <c r="L229" s="74">
        <v>4.238863109061237</v>
      </c>
      <c r="M229" s="75">
        <v>6103.42333984375</v>
      </c>
      <c r="N229" s="75">
        <v>4778.81787109375</v>
      </c>
      <c r="O229" s="76"/>
      <c r="P229" s="77"/>
      <c r="Q229" s="77"/>
      <c r="R229" s="48">
        <v>0</v>
      </c>
      <c r="S229" s="81"/>
      <c r="T229" s="81"/>
      <c r="U229" s="49">
        <v>0</v>
      </c>
      <c r="V229" s="49">
        <v>0</v>
      </c>
      <c r="W229" s="49">
        <v>0</v>
      </c>
      <c r="X229" s="49">
        <v>0</v>
      </c>
      <c r="Y229" s="49">
        <v>0</v>
      </c>
      <c r="Z229" s="49"/>
      <c r="AA229" s="72">
        <v>229</v>
      </c>
      <c r="AB229" s="72"/>
      <c r="AC229" s="73"/>
      <c r="AD229" s="79" t="s">
        <v>1113</v>
      </c>
      <c r="AE229" s="79" t="s">
        <v>1710</v>
      </c>
      <c r="AF229" s="79" t="s">
        <v>2110</v>
      </c>
      <c r="AG229" s="79" t="s">
        <v>2559</v>
      </c>
      <c r="AH229" s="79" t="s">
        <v>3058</v>
      </c>
      <c r="AI229" s="79">
        <v>6007</v>
      </c>
      <c r="AJ229" s="79">
        <v>0</v>
      </c>
      <c r="AK229" s="79">
        <v>21</v>
      </c>
      <c r="AL229" s="79">
        <v>0</v>
      </c>
      <c r="AM229" s="79" t="s">
        <v>4077</v>
      </c>
      <c r="AN229" s="100" t="s">
        <v>4304</v>
      </c>
      <c r="AO229" s="79" t="str">
        <f>REPLACE(INDEX(GroupVertices[Group],MATCH(Vertices[[#This Row],[Vertex]],GroupVertices[Vertex],0)),1,1,"")</f>
        <v>1</v>
      </c>
      <c r="AP229" s="48"/>
      <c r="AQ229" s="49"/>
      <c r="AR229" s="48"/>
      <c r="AS229" s="49"/>
      <c r="AT229" s="48"/>
      <c r="AU229" s="49"/>
      <c r="AV229" s="48"/>
      <c r="AW229" s="49"/>
      <c r="AX229" s="48"/>
      <c r="AY229" s="48"/>
      <c r="AZ229" s="48"/>
      <c r="BA229" s="48"/>
      <c r="BB229" s="48"/>
      <c r="BC229" s="48"/>
      <c r="BD229" s="48"/>
      <c r="BE229" s="48"/>
      <c r="BF229" s="48"/>
      <c r="BG229" s="48"/>
      <c r="BH229" s="48"/>
      <c r="BI229" s="2"/>
      <c r="BJ229" s="3"/>
      <c r="BK229" s="3"/>
      <c r="BL229" s="3"/>
      <c r="BM229" s="3"/>
    </row>
    <row r="230" spans="1:65" ht="15">
      <c r="A230" s="65" t="s">
        <v>483</v>
      </c>
      <c r="B230" s="66"/>
      <c r="C230" s="66" t="s">
        <v>65</v>
      </c>
      <c r="D230" s="67">
        <v>164.39669098537976</v>
      </c>
      <c r="E230" s="69"/>
      <c r="F230" s="98" t="s">
        <v>3680</v>
      </c>
      <c r="G230" s="66" t="s">
        <v>52</v>
      </c>
      <c r="H230" s="70" t="s">
        <v>1114</v>
      </c>
      <c r="I230" s="71"/>
      <c r="J230" s="71"/>
      <c r="K230" s="70" t="s">
        <v>1114</v>
      </c>
      <c r="L230" s="74">
        <v>29.59441106423249</v>
      </c>
      <c r="M230" s="75">
        <v>2676.408203125</v>
      </c>
      <c r="N230" s="75">
        <v>2130.6328125</v>
      </c>
      <c r="O230" s="76"/>
      <c r="P230" s="77"/>
      <c r="Q230" s="77"/>
      <c r="R230" s="48">
        <v>0</v>
      </c>
      <c r="S230" s="81"/>
      <c r="T230" s="81"/>
      <c r="U230" s="49">
        <v>0</v>
      </c>
      <c r="V230" s="49">
        <v>0</v>
      </c>
      <c r="W230" s="49">
        <v>0</v>
      </c>
      <c r="X230" s="49">
        <v>0</v>
      </c>
      <c r="Y230" s="49">
        <v>0</v>
      </c>
      <c r="Z230" s="49"/>
      <c r="AA230" s="72">
        <v>230</v>
      </c>
      <c r="AB230" s="72"/>
      <c r="AC230" s="73"/>
      <c r="AD230" s="79" t="s">
        <v>1114</v>
      </c>
      <c r="AE230" s="79" t="s">
        <v>1711</v>
      </c>
      <c r="AF230" s="79" t="s">
        <v>2235</v>
      </c>
      <c r="AG230" s="79" t="s">
        <v>2676</v>
      </c>
      <c r="AH230" s="79" t="s">
        <v>3059</v>
      </c>
      <c r="AI230" s="79">
        <v>53033</v>
      </c>
      <c r="AJ230" s="79">
        <v>95</v>
      </c>
      <c r="AK230" s="79">
        <v>163</v>
      </c>
      <c r="AL230" s="79">
        <v>52</v>
      </c>
      <c r="AM230" s="79" t="s">
        <v>4077</v>
      </c>
      <c r="AN230" s="100" t="s">
        <v>4305</v>
      </c>
      <c r="AO230" s="79" t="str">
        <f>REPLACE(INDEX(GroupVertices[Group],MATCH(Vertices[[#This Row],[Vertex]],GroupVertices[Vertex],0)),1,1,"")</f>
        <v>1</v>
      </c>
      <c r="AP230" s="48"/>
      <c r="AQ230" s="49"/>
      <c r="AR230" s="48"/>
      <c r="AS230" s="49"/>
      <c r="AT230" s="48"/>
      <c r="AU230" s="49"/>
      <c r="AV230" s="48"/>
      <c r="AW230" s="49"/>
      <c r="AX230" s="48"/>
      <c r="AY230" s="48"/>
      <c r="AZ230" s="48"/>
      <c r="BA230" s="48"/>
      <c r="BB230" s="48"/>
      <c r="BC230" s="48"/>
      <c r="BD230" s="48"/>
      <c r="BE230" s="48"/>
      <c r="BF230" s="48"/>
      <c r="BG230" s="48"/>
      <c r="BH230" s="48"/>
      <c r="BI230" s="2"/>
      <c r="BJ230" s="3"/>
      <c r="BK230" s="3"/>
      <c r="BL230" s="3"/>
      <c r="BM230" s="3"/>
    </row>
    <row r="231" spans="1:65" ht="15">
      <c r="A231" s="65" t="s">
        <v>484</v>
      </c>
      <c r="B231" s="66"/>
      <c r="C231" s="66" t="s">
        <v>65</v>
      </c>
      <c r="D231" s="67">
        <v>162.06376654121718</v>
      </c>
      <c r="E231" s="69"/>
      <c r="F231" s="98" t="s">
        <v>3681</v>
      </c>
      <c r="G231" s="66" t="s">
        <v>52</v>
      </c>
      <c r="H231" s="70" t="s">
        <v>1115</v>
      </c>
      <c r="I231" s="71"/>
      <c r="J231" s="71"/>
      <c r="K231" s="70" t="s">
        <v>1115</v>
      </c>
      <c r="L231" s="74">
        <v>1.7607850585792248</v>
      </c>
      <c r="M231" s="75">
        <v>6788.82666015625</v>
      </c>
      <c r="N231" s="75">
        <v>6102.91064453125</v>
      </c>
      <c r="O231" s="76"/>
      <c r="P231" s="77"/>
      <c r="Q231" s="77"/>
      <c r="R231" s="48">
        <v>0</v>
      </c>
      <c r="S231" s="81"/>
      <c r="T231" s="81"/>
      <c r="U231" s="49">
        <v>0</v>
      </c>
      <c r="V231" s="49">
        <v>0</v>
      </c>
      <c r="W231" s="49">
        <v>0</v>
      </c>
      <c r="X231" s="49">
        <v>0</v>
      </c>
      <c r="Y231" s="49">
        <v>0</v>
      </c>
      <c r="Z231" s="49"/>
      <c r="AA231" s="72">
        <v>231</v>
      </c>
      <c r="AB231" s="72"/>
      <c r="AC231" s="73"/>
      <c r="AD231" s="79" t="s">
        <v>1115</v>
      </c>
      <c r="AE231" s="79" t="s">
        <v>1712</v>
      </c>
      <c r="AF231" s="79" t="s">
        <v>2236</v>
      </c>
      <c r="AG231" s="79" t="s">
        <v>2544</v>
      </c>
      <c r="AH231" s="79" t="s">
        <v>3060</v>
      </c>
      <c r="AI231" s="79">
        <v>1411</v>
      </c>
      <c r="AJ231" s="79">
        <v>5</v>
      </c>
      <c r="AK231" s="79">
        <v>10</v>
      </c>
      <c r="AL231" s="79">
        <v>0</v>
      </c>
      <c r="AM231" s="79" t="s">
        <v>4077</v>
      </c>
      <c r="AN231" s="100" t="s">
        <v>4306</v>
      </c>
      <c r="AO231" s="79" t="str">
        <f>REPLACE(INDEX(GroupVertices[Group],MATCH(Vertices[[#This Row],[Vertex]],GroupVertices[Vertex],0)),1,1,"")</f>
        <v>1</v>
      </c>
      <c r="AP231" s="48"/>
      <c r="AQ231" s="49"/>
      <c r="AR231" s="48"/>
      <c r="AS231" s="49"/>
      <c r="AT231" s="48"/>
      <c r="AU231" s="49"/>
      <c r="AV231" s="48"/>
      <c r="AW231" s="49"/>
      <c r="AX231" s="48"/>
      <c r="AY231" s="48"/>
      <c r="AZ231" s="48"/>
      <c r="BA231" s="48"/>
      <c r="BB231" s="48"/>
      <c r="BC231" s="48"/>
      <c r="BD231" s="48"/>
      <c r="BE231" s="48"/>
      <c r="BF231" s="48"/>
      <c r="BG231" s="48"/>
      <c r="BH231" s="48"/>
      <c r="BI231" s="2"/>
      <c r="BJ231" s="3"/>
      <c r="BK231" s="3"/>
      <c r="BL231" s="3"/>
      <c r="BM231" s="3"/>
    </row>
    <row r="232" spans="1:65" ht="15">
      <c r="A232" s="65" t="s">
        <v>485</v>
      </c>
      <c r="B232" s="66"/>
      <c r="C232" s="66" t="s">
        <v>65</v>
      </c>
      <c r="D232" s="67">
        <v>162.17082744564206</v>
      </c>
      <c r="E232" s="69"/>
      <c r="F232" s="98" t="s">
        <v>3682</v>
      </c>
      <c r="G232" s="66" t="s">
        <v>52</v>
      </c>
      <c r="H232" s="70" t="s">
        <v>1116</v>
      </c>
      <c r="I232" s="71"/>
      <c r="J232" s="71"/>
      <c r="K232" s="96" t="s">
        <v>1116</v>
      </c>
      <c r="L232" s="74">
        <v>3.0381059684120983</v>
      </c>
      <c r="M232" s="75">
        <v>1991.0050048828125</v>
      </c>
      <c r="N232" s="75">
        <v>5220.18212890625</v>
      </c>
      <c r="O232" s="76"/>
      <c r="P232" s="77"/>
      <c r="Q232" s="77"/>
      <c r="R232" s="48">
        <v>0</v>
      </c>
      <c r="S232" s="81"/>
      <c r="T232" s="81"/>
      <c r="U232" s="49">
        <v>0</v>
      </c>
      <c r="V232" s="49">
        <v>0</v>
      </c>
      <c r="W232" s="49">
        <v>0</v>
      </c>
      <c r="X232" s="49">
        <v>0</v>
      </c>
      <c r="Y232" s="49">
        <v>0</v>
      </c>
      <c r="Z232" s="49"/>
      <c r="AA232" s="72">
        <v>232</v>
      </c>
      <c r="AB232" s="72"/>
      <c r="AC232" s="73"/>
      <c r="AD232" s="97" t="s">
        <v>1116</v>
      </c>
      <c r="AE232" s="79" t="s">
        <v>1713</v>
      </c>
      <c r="AF232" s="79" t="s">
        <v>2237</v>
      </c>
      <c r="AG232" s="79" t="s">
        <v>2544</v>
      </c>
      <c r="AH232" s="79" t="s">
        <v>3061</v>
      </c>
      <c r="AI232" s="79">
        <v>3780</v>
      </c>
      <c r="AJ232" s="79">
        <v>46</v>
      </c>
      <c r="AK232" s="79">
        <v>51</v>
      </c>
      <c r="AL232" s="79">
        <v>12</v>
      </c>
      <c r="AM232" s="79" t="s">
        <v>4077</v>
      </c>
      <c r="AN232" s="100" t="s">
        <v>4307</v>
      </c>
      <c r="AO232" s="79" t="str">
        <f>REPLACE(INDEX(GroupVertices[Group],MATCH(Vertices[[#This Row],[Vertex]],GroupVertices[Vertex],0)),1,1,"")</f>
        <v>1</v>
      </c>
      <c r="AP232" s="48"/>
      <c r="AQ232" s="49"/>
      <c r="AR232" s="48"/>
      <c r="AS232" s="49"/>
      <c r="AT232" s="48"/>
      <c r="AU232" s="49"/>
      <c r="AV232" s="48"/>
      <c r="AW232" s="49"/>
      <c r="AX232" s="48"/>
      <c r="AY232" s="48"/>
      <c r="AZ232" s="48"/>
      <c r="BA232" s="48"/>
      <c r="BB232" s="48"/>
      <c r="BC232" s="48"/>
      <c r="BD232" s="48"/>
      <c r="BE232" s="48"/>
      <c r="BF232" s="48"/>
      <c r="BG232" s="48"/>
      <c r="BH232" s="48"/>
      <c r="BI232" s="2"/>
      <c r="BJ232" s="3"/>
      <c r="BK232" s="3"/>
      <c r="BL232" s="3"/>
      <c r="BM232" s="3"/>
    </row>
    <row r="233" spans="1:65" ht="15">
      <c r="A233" s="65" t="s">
        <v>486</v>
      </c>
      <c r="B233" s="66"/>
      <c r="C233" s="66" t="s">
        <v>65</v>
      </c>
      <c r="D233" s="67">
        <v>162.20372754628423</v>
      </c>
      <c r="E233" s="69"/>
      <c r="F233" s="98" t="s">
        <v>3683</v>
      </c>
      <c r="G233" s="66" t="s">
        <v>52</v>
      </c>
      <c r="H233" s="70" t="s">
        <v>1117</v>
      </c>
      <c r="I233" s="71"/>
      <c r="J233" s="71"/>
      <c r="K233" s="70" t="s">
        <v>1117</v>
      </c>
      <c r="L233" s="74">
        <v>3.430630080847021</v>
      </c>
      <c r="M233" s="75">
        <v>7474.22998046875</v>
      </c>
      <c r="N233" s="75">
        <v>5220.18212890625</v>
      </c>
      <c r="O233" s="76"/>
      <c r="P233" s="77"/>
      <c r="Q233" s="77"/>
      <c r="R233" s="48">
        <v>0</v>
      </c>
      <c r="S233" s="81"/>
      <c r="T233" s="81"/>
      <c r="U233" s="49">
        <v>0</v>
      </c>
      <c r="V233" s="49">
        <v>0</v>
      </c>
      <c r="W233" s="49">
        <v>0</v>
      </c>
      <c r="X233" s="49">
        <v>0</v>
      </c>
      <c r="Y233" s="49">
        <v>0</v>
      </c>
      <c r="Z233" s="49"/>
      <c r="AA233" s="72">
        <v>233</v>
      </c>
      <c r="AB233" s="72"/>
      <c r="AC233" s="73"/>
      <c r="AD233" s="79" t="s">
        <v>1117</v>
      </c>
      <c r="AE233" s="79" t="s">
        <v>1714</v>
      </c>
      <c r="AF233" s="79" t="s">
        <v>2110</v>
      </c>
      <c r="AG233" s="79" t="s">
        <v>2559</v>
      </c>
      <c r="AH233" s="79" t="s">
        <v>3062</v>
      </c>
      <c r="AI233" s="79">
        <v>4508</v>
      </c>
      <c r="AJ233" s="79">
        <v>1</v>
      </c>
      <c r="AK233" s="79">
        <v>16</v>
      </c>
      <c r="AL233" s="79">
        <v>0</v>
      </c>
      <c r="AM233" s="79" t="s">
        <v>4077</v>
      </c>
      <c r="AN233" s="100" t="s">
        <v>4308</v>
      </c>
      <c r="AO233" s="79" t="str">
        <f>REPLACE(INDEX(GroupVertices[Group],MATCH(Vertices[[#This Row],[Vertex]],GroupVertices[Vertex],0)),1,1,"")</f>
        <v>1</v>
      </c>
      <c r="AP233" s="48"/>
      <c r="AQ233" s="49"/>
      <c r="AR233" s="48"/>
      <c r="AS233" s="49"/>
      <c r="AT233" s="48"/>
      <c r="AU233" s="49"/>
      <c r="AV233" s="48"/>
      <c r="AW233" s="49"/>
      <c r="AX233" s="48"/>
      <c r="AY233" s="48"/>
      <c r="AZ233" s="48"/>
      <c r="BA233" s="48"/>
      <c r="BB233" s="48"/>
      <c r="BC233" s="48"/>
      <c r="BD233" s="48"/>
      <c r="BE233" s="48"/>
      <c r="BF233" s="48"/>
      <c r="BG233" s="48"/>
      <c r="BH233" s="48"/>
      <c r="BI233" s="2"/>
      <c r="BJ233" s="3"/>
      <c r="BK233" s="3"/>
      <c r="BL233" s="3"/>
      <c r="BM233" s="3"/>
    </row>
    <row r="234" spans="1:65" ht="15">
      <c r="A234" s="65" t="s">
        <v>487</v>
      </c>
      <c r="B234" s="66"/>
      <c r="C234" s="66" t="s">
        <v>65</v>
      </c>
      <c r="D234" s="67">
        <v>162.00370578056683</v>
      </c>
      <c r="E234" s="69"/>
      <c r="F234" s="98" t="s">
        <v>3684</v>
      </c>
      <c r="G234" s="66" t="s">
        <v>52</v>
      </c>
      <c r="H234" s="70" t="s">
        <v>1118</v>
      </c>
      <c r="I234" s="71"/>
      <c r="J234" s="71"/>
      <c r="K234" s="70" t="s">
        <v>1118</v>
      </c>
      <c r="L234" s="74">
        <v>1.0442128807962412</v>
      </c>
      <c r="M234" s="75">
        <v>620.1987915039062</v>
      </c>
      <c r="N234" s="75">
        <v>8309.732421875</v>
      </c>
      <c r="O234" s="76"/>
      <c r="P234" s="77"/>
      <c r="Q234" s="77"/>
      <c r="R234" s="48">
        <v>0</v>
      </c>
      <c r="S234" s="81"/>
      <c r="T234" s="81"/>
      <c r="U234" s="49">
        <v>0</v>
      </c>
      <c r="V234" s="49">
        <v>0</v>
      </c>
      <c r="W234" s="49">
        <v>0</v>
      </c>
      <c r="X234" s="49">
        <v>0</v>
      </c>
      <c r="Y234" s="49">
        <v>0</v>
      </c>
      <c r="Z234" s="49"/>
      <c r="AA234" s="72">
        <v>234</v>
      </c>
      <c r="AB234" s="72"/>
      <c r="AC234" s="73"/>
      <c r="AD234" s="79" t="s">
        <v>1118</v>
      </c>
      <c r="AE234" s="79" t="s">
        <v>1715</v>
      </c>
      <c r="AF234" s="79"/>
      <c r="AG234" s="79" t="s">
        <v>2677</v>
      </c>
      <c r="AH234" s="79" t="s">
        <v>3063</v>
      </c>
      <c r="AI234" s="79">
        <v>82</v>
      </c>
      <c r="AJ234" s="79">
        <v>1</v>
      </c>
      <c r="AK234" s="79">
        <v>11</v>
      </c>
      <c r="AL234" s="79">
        <v>1</v>
      </c>
      <c r="AM234" s="79" t="s">
        <v>4077</v>
      </c>
      <c r="AN234" s="100" t="s">
        <v>4309</v>
      </c>
      <c r="AO234" s="79" t="str">
        <f>REPLACE(INDEX(GroupVertices[Group],MATCH(Vertices[[#This Row],[Vertex]],GroupVertices[Vertex],0)),1,1,"")</f>
        <v>1</v>
      </c>
      <c r="AP234" s="48"/>
      <c r="AQ234" s="49"/>
      <c r="AR234" s="48"/>
      <c r="AS234" s="49"/>
      <c r="AT234" s="48"/>
      <c r="AU234" s="49"/>
      <c r="AV234" s="48"/>
      <c r="AW234" s="49"/>
      <c r="AX234" s="48"/>
      <c r="AY234" s="48"/>
      <c r="AZ234" s="48"/>
      <c r="BA234" s="48"/>
      <c r="BB234" s="48"/>
      <c r="BC234" s="48"/>
      <c r="BD234" s="48"/>
      <c r="BE234" s="48"/>
      <c r="BF234" s="48"/>
      <c r="BG234" s="48"/>
      <c r="BH234" s="48"/>
      <c r="BI234" s="2"/>
      <c r="BJ234" s="3"/>
      <c r="BK234" s="3"/>
      <c r="BL234" s="3"/>
      <c r="BM234" s="3"/>
    </row>
    <row r="235" spans="1:65" ht="15">
      <c r="A235" s="65" t="s">
        <v>488</v>
      </c>
      <c r="B235" s="66"/>
      <c r="C235" s="66" t="s">
        <v>65</v>
      </c>
      <c r="D235" s="67">
        <v>162.12635807884</v>
      </c>
      <c r="E235" s="69"/>
      <c r="F235" s="98" t="s">
        <v>3685</v>
      </c>
      <c r="G235" s="66" t="s">
        <v>52</v>
      </c>
      <c r="H235" s="70" t="s">
        <v>1119</v>
      </c>
      <c r="I235" s="71"/>
      <c r="J235" s="71"/>
      <c r="K235" s="70" t="s">
        <v>1119</v>
      </c>
      <c r="L235" s="74">
        <v>2.5075513988572027</v>
      </c>
      <c r="M235" s="75">
        <v>5418.02001953125</v>
      </c>
      <c r="N235" s="75">
        <v>5661.54638671875</v>
      </c>
      <c r="O235" s="76"/>
      <c r="P235" s="77"/>
      <c r="Q235" s="77"/>
      <c r="R235" s="48">
        <v>0</v>
      </c>
      <c r="S235" s="81"/>
      <c r="T235" s="81"/>
      <c r="U235" s="49">
        <v>0</v>
      </c>
      <c r="V235" s="49">
        <v>0</v>
      </c>
      <c r="W235" s="49">
        <v>0</v>
      </c>
      <c r="X235" s="49">
        <v>0</v>
      </c>
      <c r="Y235" s="49">
        <v>0</v>
      </c>
      <c r="Z235" s="49"/>
      <c r="AA235" s="72">
        <v>235</v>
      </c>
      <c r="AB235" s="72"/>
      <c r="AC235" s="73"/>
      <c r="AD235" s="79" t="s">
        <v>1119</v>
      </c>
      <c r="AE235" s="79" t="s">
        <v>1716</v>
      </c>
      <c r="AF235" s="79" t="s">
        <v>2238</v>
      </c>
      <c r="AG235" s="79" t="s">
        <v>2678</v>
      </c>
      <c r="AH235" s="79" t="s">
        <v>3064</v>
      </c>
      <c r="AI235" s="79">
        <v>2796</v>
      </c>
      <c r="AJ235" s="79">
        <v>2</v>
      </c>
      <c r="AK235" s="79">
        <v>13</v>
      </c>
      <c r="AL235" s="79">
        <v>3</v>
      </c>
      <c r="AM235" s="79" t="s">
        <v>4077</v>
      </c>
      <c r="AN235" s="100" t="s">
        <v>4310</v>
      </c>
      <c r="AO235" s="79" t="str">
        <f>REPLACE(INDEX(GroupVertices[Group],MATCH(Vertices[[#This Row],[Vertex]],GroupVertices[Vertex],0)),1,1,"")</f>
        <v>1</v>
      </c>
      <c r="AP235" s="48"/>
      <c r="AQ235" s="49"/>
      <c r="AR235" s="48"/>
      <c r="AS235" s="49"/>
      <c r="AT235" s="48"/>
      <c r="AU235" s="49"/>
      <c r="AV235" s="48"/>
      <c r="AW235" s="49"/>
      <c r="AX235" s="48"/>
      <c r="AY235" s="48"/>
      <c r="AZ235" s="48"/>
      <c r="BA235" s="48"/>
      <c r="BB235" s="48"/>
      <c r="BC235" s="48"/>
      <c r="BD235" s="48"/>
      <c r="BE235" s="48"/>
      <c r="BF235" s="48"/>
      <c r="BG235" s="48"/>
      <c r="BH235" s="48"/>
      <c r="BI235" s="2"/>
      <c r="BJ235" s="3"/>
      <c r="BK235" s="3"/>
      <c r="BL235" s="3"/>
      <c r="BM235" s="3"/>
    </row>
    <row r="236" spans="1:65" ht="15">
      <c r="A236" s="65" t="s">
        <v>489</v>
      </c>
      <c r="B236" s="66"/>
      <c r="C236" s="66" t="s">
        <v>65</v>
      </c>
      <c r="D236" s="67">
        <v>162.77419179134768</v>
      </c>
      <c r="E236" s="69"/>
      <c r="F236" s="98" t="s">
        <v>3686</v>
      </c>
      <c r="G236" s="66" t="s">
        <v>52</v>
      </c>
      <c r="H236" s="70" t="s">
        <v>1120</v>
      </c>
      <c r="I236" s="71"/>
      <c r="J236" s="71"/>
      <c r="K236" s="70" t="s">
        <v>1120</v>
      </c>
      <c r="L236" s="74">
        <v>10.236717816102553</v>
      </c>
      <c r="M236" s="75">
        <v>4389.916015625</v>
      </c>
      <c r="N236" s="75">
        <v>3454.725341796875</v>
      </c>
      <c r="O236" s="76"/>
      <c r="P236" s="77"/>
      <c r="Q236" s="77"/>
      <c r="R236" s="48">
        <v>0</v>
      </c>
      <c r="S236" s="81"/>
      <c r="T236" s="81"/>
      <c r="U236" s="49">
        <v>0</v>
      </c>
      <c r="V236" s="49">
        <v>0</v>
      </c>
      <c r="W236" s="49">
        <v>0</v>
      </c>
      <c r="X236" s="49">
        <v>0</v>
      </c>
      <c r="Y236" s="49">
        <v>0</v>
      </c>
      <c r="Z236" s="49"/>
      <c r="AA236" s="72">
        <v>236</v>
      </c>
      <c r="AB236" s="72"/>
      <c r="AC236" s="73"/>
      <c r="AD236" s="79" t="s">
        <v>1120</v>
      </c>
      <c r="AE236" s="79" t="s">
        <v>1717</v>
      </c>
      <c r="AF236" s="79" t="s">
        <v>2239</v>
      </c>
      <c r="AG236" s="79" t="s">
        <v>2559</v>
      </c>
      <c r="AH236" s="79" t="s">
        <v>3065</v>
      </c>
      <c r="AI236" s="79">
        <v>17131</v>
      </c>
      <c r="AJ236" s="79">
        <v>31</v>
      </c>
      <c r="AK236" s="79">
        <v>192</v>
      </c>
      <c r="AL236" s="79">
        <v>2</v>
      </c>
      <c r="AM236" s="79" t="s">
        <v>4077</v>
      </c>
      <c r="AN236" s="100" t="s">
        <v>4311</v>
      </c>
      <c r="AO236" s="79" t="str">
        <f>REPLACE(INDEX(GroupVertices[Group],MATCH(Vertices[[#This Row],[Vertex]],GroupVertices[Vertex],0)),1,1,"")</f>
        <v>1</v>
      </c>
      <c r="AP236" s="48"/>
      <c r="AQ236" s="49"/>
      <c r="AR236" s="48"/>
      <c r="AS236" s="49"/>
      <c r="AT236" s="48"/>
      <c r="AU236" s="49"/>
      <c r="AV236" s="48"/>
      <c r="AW236" s="49"/>
      <c r="AX236" s="48"/>
      <c r="AY236" s="48"/>
      <c r="AZ236" s="48"/>
      <c r="BA236" s="48"/>
      <c r="BB236" s="48"/>
      <c r="BC236" s="48"/>
      <c r="BD236" s="48"/>
      <c r="BE236" s="48"/>
      <c r="BF236" s="48"/>
      <c r="BG236" s="48"/>
      <c r="BH236" s="48"/>
      <c r="BI236" s="2"/>
      <c r="BJ236" s="3"/>
      <c r="BK236" s="3"/>
      <c r="BL236" s="3"/>
      <c r="BM236" s="3"/>
    </row>
    <row r="237" spans="1:65" ht="15">
      <c r="A237" s="65" t="s">
        <v>490</v>
      </c>
      <c r="B237" s="66"/>
      <c r="C237" s="66" t="s">
        <v>65</v>
      </c>
      <c r="D237" s="67">
        <v>162.00239519963466</v>
      </c>
      <c r="E237" s="69"/>
      <c r="F237" s="98" t="s">
        <v>3687</v>
      </c>
      <c r="G237" s="66" t="s">
        <v>52</v>
      </c>
      <c r="H237" s="70" t="s">
        <v>1081</v>
      </c>
      <c r="I237" s="71"/>
      <c r="J237" s="71"/>
      <c r="K237" s="70" t="s">
        <v>1081</v>
      </c>
      <c r="L237" s="74">
        <v>1.0285766180756193</v>
      </c>
      <c r="M237" s="75">
        <v>4732.6171875</v>
      </c>
      <c r="N237" s="75">
        <v>8751.095703125</v>
      </c>
      <c r="O237" s="76"/>
      <c r="P237" s="77"/>
      <c r="Q237" s="77"/>
      <c r="R237" s="48">
        <v>0</v>
      </c>
      <c r="S237" s="81"/>
      <c r="T237" s="81"/>
      <c r="U237" s="49">
        <v>0</v>
      </c>
      <c r="V237" s="49">
        <v>0</v>
      </c>
      <c r="W237" s="49">
        <v>0</v>
      </c>
      <c r="X237" s="49">
        <v>0</v>
      </c>
      <c r="Y237" s="49">
        <v>0</v>
      </c>
      <c r="Z237" s="49"/>
      <c r="AA237" s="72">
        <v>237</v>
      </c>
      <c r="AB237" s="72"/>
      <c r="AC237" s="73"/>
      <c r="AD237" s="79" t="s">
        <v>1081</v>
      </c>
      <c r="AE237" s="79" t="s">
        <v>1718</v>
      </c>
      <c r="AF237" s="79" t="s">
        <v>2086</v>
      </c>
      <c r="AG237" s="79" t="s">
        <v>2534</v>
      </c>
      <c r="AH237" s="79" t="s">
        <v>3066</v>
      </c>
      <c r="AI237" s="79">
        <v>53</v>
      </c>
      <c r="AJ237" s="79">
        <v>0</v>
      </c>
      <c r="AK237" s="79">
        <v>0</v>
      </c>
      <c r="AL237" s="79">
        <v>0</v>
      </c>
      <c r="AM237" s="79" t="s">
        <v>4077</v>
      </c>
      <c r="AN237" s="100" t="s">
        <v>4312</v>
      </c>
      <c r="AO237" s="79" t="str">
        <f>REPLACE(INDEX(GroupVertices[Group],MATCH(Vertices[[#This Row],[Vertex]],GroupVertices[Vertex],0)),1,1,"")</f>
        <v>1</v>
      </c>
      <c r="AP237" s="48"/>
      <c r="AQ237" s="49"/>
      <c r="AR237" s="48"/>
      <c r="AS237" s="49"/>
      <c r="AT237" s="48"/>
      <c r="AU237" s="49"/>
      <c r="AV237" s="48"/>
      <c r="AW237" s="49"/>
      <c r="AX237" s="48"/>
      <c r="AY237" s="48"/>
      <c r="AZ237" s="48"/>
      <c r="BA237" s="48"/>
      <c r="BB237" s="48"/>
      <c r="BC237" s="48"/>
      <c r="BD237" s="48"/>
      <c r="BE237" s="48"/>
      <c r="BF237" s="48"/>
      <c r="BG237" s="48"/>
      <c r="BH237" s="48"/>
      <c r="BI237" s="2"/>
      <c r="BJ237" s="3"/>
      <c r="BK237" s="3"/>
      <c r="BL237" s="3"/>
      <c r="BM237" s="3"/>
    </row>
    <row r="238" spans="1:65" ht="15">
      <c r="A238" s="65" t="s">
        <v>491</v>
      </c>
      <c r="B238" s="66"/>
      <c r="C238" s="66" t="s">
        <v>65</v>
      </c>
      <c r="D238" s="67">
        <v>162.6377557970637</v>
      </c>
      <c r="E238" s="69"/>
      <c r="F238" s="98" t="s">
        <v>3688</v>
      </c>
      <c r="G238" s="66" t="s">
        <v>52</v>
      </c>
      <c r="H238" s="70" t="s">
        <v>1121</v>
      </c>
      <c r="I238" s="71"/>
      <c r="J238" s="71"/>
      <c r="K238" s="70" t="s">
        <v>1121</v>
      </c>
      <c r="L238" s="74">
        <v>8.6089289487385</v>
      </c>
      <c r="M238" s="75">
        <v>9187.7373046875</v>
      </c>
      <c r="N238" s="75">
        <v>3896.089599609375</v>
      </c>
      <c r="O238" s="76"/>
      <c r="P238" s="77"/>
      <c r="Q238" s="77"/>
      <c r="R238" s="48">
        <v>0</v>
      </c>
      <c r="S238" s="81"/>
      <c r="T238" s="81"/>
      <c r="U238" s="49">
        <v>0</v>
      </c>
      <c r="V238" s="49">
        <v>0</v>
      </c>
      <c r="W238" s="49">
        <v>0</v>
      </c>
      <c r="X238" s="49">
        <v>0</v>
      </c>
      <c r="Y238" s="49">
        <v>0</v>
      </c>
      <c r="Z238" s="49"/>
      <c r="AA238" s="72">
        <v>238</v>
      </c>
      <c r="AB238" s="72"/>
      <c r="AC238" s="73"/>
      <c r="AD238" s="79" t="s">
        <v>1121</v>
      </c>
      <c r="AE238" s="79" t="s">
        <v>1719</v>
      </c>
      <c r="AF238" s="79" t="s">
        <v>2240</v>
      </c>
      <c r="AG238" s="79" t="s">
        <v>2679</v>
      </c>
      <c r="AH238" s="79" t="s">
        <v>3067</v>
      </c>
      <c r="AI238" s="79">
        <v>14112</v>
      </c>
      <c r="AJ238" s="79">
        <v>107</v>
      </c>
      <c r="AK238" s="79">
        <v>136</v>
      </c>
      <c r="AL238" s="79">
        <v>11</v>
      </c>
      <c r="AM238" s="79" t="s">
        <v>4077</v>
      </c>
      <c r="AN238" s="100" t="s">
        <v>4313</v>
      </c>
      <c r="AO238" s="79" t="str">
        <f>REPLACE(INDEX(GroupVertices[Group],MATCH(Vertices[[#This Row],[Vertex]],GroupVertices[Vertex],0)),1,1,"")</f>
        <v>1</v>
      </c>
      <c r="AP238" s="48"/>
      <c r="AQ238" s="49"/>
      <c r="AR238" s="48"/>
      <c r="AS238" s="49"/>
      <c r="AT238" s="48"/>
      <c r="AU238" s="49"/>
      <c r="AV238" s="48"/>
      <c r="AW238" s="49"/>
      <c r="AX238" s="48"/>
      <c r="AY238" s="48"/>
      <c r="AZ238" s="48"/>
      <c r="BA238" s="48"/>
      <c r="BB238" s="48"/>
      <c r="BC238" s="48"/>
      <c r="BD238" s="48"/>
      <c r="BE238" s="48"/>
      <c r="BF238" s="48"/>
      <c r="BG238" s="48"/>
      <c r="BH238" s="48"/>
      <c r="BI238" s="2"/>
      <c r="BJ238" s="3"/>
      <c r="BK238" s="3"/>
      <c r="BL238" s="3"/>
      <c r="BM238" s="3"/>
    </row>
    <row r="239" spans="1:65" ht="15">
      <c r="A239" s="65" t="s">
        <v>492</v>
      </c>
      <c r="B239" s="66"/>
      <c r="C239" s="66" t="s">
        <v>65</v>
      </c>
      <c r="D239" s="67">
        <v>162.00076827158094</v>
      </c>
      <c r="E239" s="69"/>
      <c r="F239" s="98" t="s">
        <v>3689</v>
      </c>
      <c r="G239" s="66" t="s">
        <v>52</v>
      </c>
      <c r="H239" s="70" t="s">
        <v>1122</v>
      </c>
      <c r="I239" s="71"/>
      <c r="J239" s="71"/>
      <c r="K239" s="70" t="s">
        <v>1122</v>
      </c>
      <c r="L239" s="74">
        <v>1.0091660850431232</v>
      </c>
      <c r="M239" s="75">
        <v>1648.303466796875</v>
      </c>
      <c r="N239" s="75">
        <v>9192.4599609375</v>
      </c>
      <c r="O239" s="76"/>
      <c r="P239" s="77"/>
      <c r="Q239" s="77"/>
      <c r="R239" s="48">
        <v>0</v>
      </c>
      <c r="S239" s="81"/>
      <c r="T239" s="81"/>
      <c r="U239" s="49">
        <v>0</v>
      </c>
      <c r="V239" s="49">
        <v>0</v>
      </c>
      <c r="W239" s="49">
        <v>0</v>
      </c>
      <c r="X239" s="49">
        <v>0</v>
      </c>
      <c r="Y239" s="49">
        <v>0</v>
      </c>
      <c r="Z239" s="49"/>
      <c r="AA239" s="72">
        <v>239</v>
      </c>
      <c r="AB239" s="72"/>
      <c r="AC239" s="73"/>
      <c r="AD239" s="79" t="s">
        <v>1122</v>
      </c>
      <c r="AE239" s="79" t="s">
        <v>1720</v>
      </c>
      <c r="AF239" s="79" t="s">
        <v>2241</v>
      </c>
      <c r="AG239" s="79" t="s">
        <v>2680</v>
      </c>
      <c r="AH239" s="79" t="s">
        <v>3068</v>
      </c>
      <c r="AI239" s="79">
        <v>17</v>
      </c>
      <c r="AJ239" s="79">
        <v>3</v>
      </c>
      <c r="AK239" s="79">
        <v>1</v>
      </c>
      <c r="AL239" s="79">
        <v>0</v>
      </c>
      <c r="AM239" s="79" t="s">
        <v>4077</v>
      </c>
      <c r="AN239" s="100" t="s">
        <v>4314</v>
      </c>
      <c r="AO239" s="79" t="str">
        <f>REPLACE(INDEX(GroupVertices[Group],MATCH(Vertices[[#This Row],[Vertex]],GroupVertices[Vertex],0)),1,1,"")</f>
        <v>1</v>
      </c>
      <c r="AP239" s="48"/>
      <c r="AQ239" s="49"/>
      <c r="AR239" s="48"/>
      <c r="AS239" s="49"/>
      <c r="AT239" s="48"/>
      <c r="AU239" s="49"/>
      <c r="AV239" s="48"/>
      <c r="AW239" s="49"/>
      <c r="AX239" s="48"/>
      <c r="AY239" s="48"/>
      <c r="AZ239" s="48"/>
      <c r="BA239" s="48"/>
      <c r="BB239" s="48"/>
      <c r="BC239" s="48"/>
      <c r="BD239" s="48"/>
      <c r="BE239" s="48"/>
      <c r="BF239" s="48"/>
      <c r="BG239" s="48"/>
      <c r="BH239" s="48"/>
      <c r="BI239" s="2"/>
      <c r="BJ239" s="3"/>
      <c r="BK239" s="3"/>
      <c r="BL239" s="3"/>
      <c r="BM239" s="3"/>
    </row>
    <row r="240" spans="1:65" ht="15">
      <c r="A240" s="65" t="s">
        <v>493</v>
      </c>
      <c r="B240" s="66"/>
      <c r="C240" s="66" t="s">
        <v>65</v>
      </c>
      <c r="D240" s="67">
        <v>162.00614617264745</v>
      </c>
      <c r="E240" s="69"/>
      <c r="F240" s="98" t="s">
        <v>3690</v>
      </c>
      <c r="G240" s="66" t="s">
        <v>52</v>
      </c>
      <c r="H240" s="70" t="s">
        <v>1123</v>
      </c>
      <c r="I240" s="71"/>
      <c r="J240" s="71"/>
      <c r="K240" s="70" t="s">
        <v>1123</v>
      </c>
      <c r="L240" s="74">
        <v>1.0733286803449855</v>
      </c>
      <c r="M240" s="75">
        <v>1648.303466796875</v>
      </c>
      <c r="N240" s="75">
        <v>7868.3671875</v>
      </c>
      <c r="O240" s="76"/>
      <c r="P240" s="77"/>
      <c r="Q240" s="77"/>
      <c r="R240" s="48">
        <v>0</v>
      </c>
      <c r="S240" s="81"/>
      <c r="T240" s="81"/>
      <c r="U240" s="49">
        <v>0</v>
      </c>
      <c r="V240" s="49">
        <v>0</v>
      </c>
      <c r="W240" s="49">
        <v>0</v>
      </c>
      <c r="X240" s="49">
        <v>0</v>
      </c>
      <c r="Y240" s="49">
        <v>0</v>
      </c>
      <c r="Z240" s="49"/>
      <c r="AA240" s="72">
        <v>240</v>
      </c>
      <c r="AB240" s="72"/>
      <c r="AC240" s="73"/>
      <c r="AD240" s="79" t="s">
        <v>1123</v>
      </c>
      <c r="AE240" s="79" t="s">
        <v>1721</v>
      </c>
      <c r="AF240" s="79" t="s">
        <v>2242</v>
      </c>
      <c r="AG240" s="79" t="s">
        <v>2681</v>
      </c>
      <c r="AH240" s="79" t="s">
        <v>3069</v>
      </c>
      <c r="AI240" s="79">
        <v>136</v>
      </c>
      <c r="AJ240" s="79">
        <v>5</v>
      </c>
      <c r="AK240" s="79">
        <v>10</v>
      </c>
      <c r="AL240" s="79">
        <v>1</v>
      </c>
      <c r="AM240" s="79" t="s">
        <v>4077</v>
      </c>
      <c r="AN240" s="100" t="s">
        <v>4315</v>
      </c>
      <c r="AO240" s="79" t="str">
        <f>REPLACE(INDEX(GroupVertices[Group],MATCH(Vertices[[#This Row],[Vertex]],GroupVertices[Vertex],0)),1,1,"")</f>
        <v>1</v>
      </c>
      <c r="AP240" s="48"/>
      <c r="AQ240" s="49"/>
      <c r="AR240" s="48"/>
      <c r="AS240" s="49"/>
      <c r="AT240" s="48"/>
      <c r="AU240" s="49"/>
      <c r="AV240" s="48"/>
      <c r="AW240" s="49"/>
      <c r="AX240" s="48"/>
      <c r="AY240" s="48"/>
      <c r="AZ240" s="48"/>
      <c r="BA240" s="48"/>
      <c r="BB240" s="48"/>
      <c r="BC240" s="48"/>
      <c r="BD240" s="48"/>
      <c r="BE240" s="48"/>
      <c r="BF240" s="48"/>
      <c r="BG240" s="48"/>
      <c r="BH240" s="48"/>
      <c r="BI240" s="2"/>
      <c r="BJ240" s="3"/>
      <c r="BK240" s="3"/>
      <c r="BL240" s="3"/>
      <c r="BM240" s="3"/>
    </row>
    <row r="241" spans="1:65" ht="15">
      <c r="A241" s="65" t="s">
        <v>494</v>
      </c>
      <c r="B241" s="66"/>
      <c r="C241" s="66" t="s">
        <v>65</v>
      </c>
      <c r="D241" s="67">
        <v>162.3141778841544</v>
      </c>
      <c r="E241" s="69"/>
      <c r="F241" s="98" t="s">
        <v>3691</v>
      </c>
      <c r="G241" s="66" t="s">
        <v>52</v>
      </c>
      <c r="H241" s="70" t="s">
        <v>1124</v>
      </c>
      <c r="I241" s="71"/>
      <c r="J241" s="71"/>
      <c r="K241" s="70" t="s">
        <v>1124</v>
      </c>
      <c r="L241" s="74">
        <v>4.748389601164261</v>
      </c>
      <c r="M241" s="75">
        <v>1305.6019287109375</v>
      </c>
      <c r="N241" s="75">
        <v>4337.45361328125</v>
      </c>
      <c r="O241" s="76"/>
      <c r="P241" s="77"/>
      <c r="Q241" s="77"/>
      <c r="R241" s="48">
        <v>0</v>
      </c>
      <c r="S241" s="81"/>
      <c r="T241" s="81"/>
      <c r="U241" s="49">
        <v>0</v>
      </c>
      <c r="V241" s="49">
        <v>0</v>
      </c>
      <c r="W241" s="49">
        <v>0</v>
      </c>
      <c r="X241" s="49">
        <v>0</v>
      </c>
      <c r="Y241" s="49">
        <v>0</v>
      </c>
      <c r="Z241" s="49"/>
      <c r="AA241" s="72">
        <v>241</v>
      </c>
      <c r="AB241" s="72"/>
      <c r="AC241" s="73"/>
      <c r="AD241" s="79" t="s">
        <v>1124</v>
      </c>
      <c r="AE241" s="79" t="s">
        <v>1722</v>
      </c>
      <c r="AF241" s="79" t="s">
        <v>2243</v>
      </c>
      <c r="AG241" s="79" t="s">
        <v>2682</v>
      </c>
      <c r="AH241" s="79" t="s">
        <v>3070</v>
      </c>
      <c r="AI241" s="79">
        <v>6952</v>
      </c>
      <c r="AJ241" s="79">
        <v>29</v>
      </c>
      <c r="AK241" s="79">
        <v>527</v>
      </c>
      <c r="AL241" s="79">
        <v>8</v>
      </c>
      <c r="AM241" s="79" t="s">
        <v>4077</v>
      </c>
      <c r="AN241" s="100" t="s">
        <v>4316</v>
      </c>
      <c r="AO241" s="79" t="str">
        <f>REPLACE(INDEX(GroupVertices[Group],MATCH(Vertices[[#This Row],[Vertex]],GroupVertices[Vertex],0)),1,1,"")</f>
        <v>1</v>
      </c>
      <c r="AP241" s="48"/>
      <c r="AQ241" s="49"/>
      <c r="AR241" s="48"/>
      <c r="AS241" s="49"/>
      <c r="AT241" s="48"/>
      <c r="AU241" s="49"/>
      <c r="AV241" s="48"/>
      <c r="AW241" s="49"/>
      <c r="AX241" s="48"/>
      <c r="AY241" s="48"/>
      <c r="AZ241" s="48"/>
      <c r="BA241" s="48"/>
      <c r="BB241" s="48"/>
      <c r="BC241" s="48"/>
      <c r="BD241" s="48"/>
      <c r="BE241" s="48"/>
      <c r="BF241" s="48"/>
      <c r="BG241" s="48"/>
      <c r="BH241" s="48"/>
      <c r="BI241" s="2"/>
      <c r="BJ241" s="3"/>
      <c r="BK241" s="3"/>
      <c r="BL241" s="3"/>
      <c r="BM241" s="3"/>
    </row>
    <row r="242" spans="1:65" ht="15">
      <c r="A242" s="65" t="s">
        <v>495</v>
      </c>
      <c r="B242" s="66"/>
      <c r="C242" s="66" t="s">
        <v>65</v>
      </c>
      <c r="D242" s="67">
        <v>164.8115576390819</v>
      </c>
      <c r="E242" s="69"/>
      <c r="F242" s="98" t="s">
        <v>3692</v>
      </c>
      <c r="G242" s="66" t="s">
        <v>52</v>
      </c>
      <c r="H242" s="70" t="s">
        <v>1125</v>
      </c>
      <c r="I242" s="71"/>
      <c r="J242" s="71"/>
      <c r="K242" s="70" t="s">
        <v>1125</v>
      </c>
      <c r="L242" s="74">
        <v>34.54409698751901</v>
      </c>
      <c r="M242" s="75">
        <v>4732.6171875</v>
      </c>
      <c r="N242" s="75">
        <v>2130.6328125</v>
      </c>
      <c r="O242" s="76"/>
      <c r="P242" s="77"/>
      <c r="Q242" s="77"/>
      <c r="R242" s="48">
        <v>0</v>
      </c>
      <c r="S242" s="81"/>
      <c r="T242" s="81"/>
      <c r="U242" s="49">
        <v>0</v>
      </c>
      <c r="V242" s="49">
        <v>0</v>
      </c>
      <c r="W242" s="49">
        <v>0</v>
      </c>
      <c r="X242" s="49">
        <v>0</v>
      </c>
      <c r="Y242" s="49">
        <v>0</v>
      </c>
      <c r="Z242" s="49"/>
      <c r="AA242" s="72">
        <v>242</v>
      </c>
      <c r="AB242" s="72"/>
      <c r="AC242" s="73"/>
      <c r="AD242" s="79" t="s">
        <v>1125</v>
      </c>
      <c r="AE242" s="79" t="s">
        <v>1723</v>
      </c>
      <c r="AF242" s="79" t="s">
        <v>2244</v>
      </c>
      <c r="AG242" s="79" t="s">
        <v>2683</v>
      </c>
      <c r="AH242" s="79" t="s">
        <v>3071</v>
      </c>
      <c r="AI242" s="79">
        <v>62213</v>
      </c>
      <c r="AJ242" s="79">
        <v>164</v>
      </c>
      <c r="AK242" s="79">
        <v>1110</v>
      </c>
      <c r="AL242" s="79">
        <v>21</v>
      </c>
      <c r="AM242" s="79" t="s">
        <v>4077</v>
      </c>
      <c r="AN242" s="100" t="s">
        <v>4317</v>
      </c>
      <c r="AO242" s="79" t="str">
        <f>REPLACE(INDEX(GroupVertices[Group],MATCH(Vertices[[#This Row],[Vertex]],GroupVertices[Vertex],0)),1,1,"")</f>
        <v>1</v>
      </c>
      <c r="AP242" s="48"/>
      <c r="AQ242" s="49"/>
      <c r="AR242" s="48"/>
      <c r="AS242" s="49"/>
      <c r="AT242" s="48"/>
      <c r="AU242" s="49"/>
      <c r="AV242" s="48"/>
      <c r="AW242" s="49"/>
      <c r="AX242" s="48"/>
      <c r="AY242" s="48"/>
      <c r="AZ242" s="48"/>
      <c r="BA242" s="48"/>
      <c r="BB242" s="48"/>
      <c r="BC242" s="48"/>
      <c r="BD242" s="48"/>
      <c r="BE242" s="48"/>
      <c r="BF242" s="48"/>
      <c r="BG242" s="48"/>
      <c r="BH242" s="48"/>
      <c r="BI242" s="2"/>
      <c r="BJ242" s="3"/>
      <c r="BK242" s="3"/>
      <c r="BL242" s="3"/>
      <c r="BM242" s="3"/>
    </row>
    <row r="243" spans="1:65" ht="15">
      <c r="A243" s="65" t="s">
        <v>496</v>
      </c>
      <c r="B243" s="66"/>
      <c r="C243" s="66" t="s">
        <v>65</v>
      </c>
      <c r="D243" s="67">
        <v>162.24218631777666</v>
      </c>
      <c r="E243" s="69"/>
      <c r="F243" s="98" t="s">
        <v>3693</v>
      </c>
      <c r="G243" s="66" t="s">
        <v>52</v>
      </c>
      <c r="H243" s="70" t="s">
        <v>1126</v>
      </c>
      <c r="I243" s="71"/>
      <c r="J243" s="71"/>
      <c r="K243" s="70" t="s">
        <v>1126</v>
      </c>
      <c r="L243" s="74">
        <v>3.8894735144763053</v>
      </c>
      <c r="M243" s="75">
        <v>3704.5126953125</v>
      </c>
      <c r="N243" s="75">
        <v>4778.81787109375</v>
      </c>
      <c r="O243" s="76"/>
      <c r="P243" s="77"/>
      <c r="Q243" s="77"/>
      <c r="R243" s="48">
        <v>0</v>
      </c>
      <c r="S243" s="81"/>
      <c r="T243" s="81"/>
      <c r="U243" s="49">
        <v>0</v>
      </c>
      <c r="V243" s="49">
        <v>0</v>
      </c>
      <c r="W243" s="49">
        <v>0</v>
      </c>
      <c r="X243" s="49">
        <v>0</v>
      </c>
      <c r="Y243" s="49">
        <v>0</v>
      </c>
      <c r="Z243" s="49"/>
      <c r="AA243" s="72">
        <v>243</v>
      </c>
      <c r="AB243" s="72"/>
      <c r="AC243" s="73"/>
      <c r="AD243" s="79" t="s">
        <v>1126</v>
      </c>
      <c r="AE243" s="79" t="s">
        <v>1724</v>
      </c>
      <c r="AF243" s="79" t="s">
        <v>2245</v>
      </c>
      <c r="AG243" s="79" t="s">
        <v>2617</v>
      </c>
      <c r="AH243" s="79" t="s">
        <v>3072</v>
      </c>
      <c r="AI243" s="79">
        <v>5359</v>
      </c>
      <c r="AJ243" s="79">
        <v>18</v>
      </c>
      <c r="AK243" s="79">
        <v>59</v>
      </c>
      <c r="AL243" s="79">
        <v>3</v>
      </c>
      <c r="AM243" s="79" t="s">
        <v>4077</v>
      </c>
      <c r="AN243" s="100" t="s">
        <v>4318</v>
      </c>
      <c r="AO243" s="79" t="str">
        <f>REPLACE(INDEX(GroupVertices[Group],MATCH(Vertices[[#This Row],[Vertex]],GroupVertices[Vertex],0)),1,1,"")</f>
        <v>1</v>
      </c>
      <c r="AP243" s="48"/>
      <c r="AQ243" s="49"/>
      <c r="AR243" s="48"/>
      <c r="AS243" s="49"/>
      <c r="AT243" s="48"/>
      <c r="AU243" s="49"/>
      <c r="AV243" s="48"/>
      <c r="AW243" s="49"/>
      <c r="AX243" s="48"/>
      <c r="AY243" s="48"/>
      <c r="AZ243" s="48"/>
      <c r="BA243" s="48"/>
      <c r="BB243" s="48"/>
      <c r="BC243" s="48"/>
      <c r="BD243" s="48"/>
      <c r="BE243" s="48"/>
      <c r="BF243" s="48"/>
      <c r="BG243" s="48"/>
      <c r="BH243" s="48"/>
      <c r="BI243" s="2"/>
      <c r="BJ243" s="3"/>
      <c r="BK243" s="3"/>
      <c r="BL243" s="3"/>
      <c r="BM243" s="3"/>
    </row>
    <row r="244" spans="1:65" ht="15">
      <c r="A244" s="65" t="s">
        <v>497</v>
      </c>
      <c r="B244" s="66"/>
      <c r="C244" s="66" t="s">
        <v>65</v>
      </c>
      <c r="D244" s="67">
        <v>162.01712793701014</v>
      </c>
      <c r="E244" s="69"/>
      <c r="F244" s="98" t="s">
        <v>3694</v>
      </c>
      <c r="G244" s="66" t="s">
        <v>52</v>
      </c>
      <c r="H244" s="70" t="s">
        <v>1127</v>
      </c>
      <c r="I244" s="71"/>
      <c r="J244" s="71"/>
      <c r="K244" s="70" t="s">
        <v>1127</v>
      </c>
      <c r="L244" s="74">
        <v>1.2043497783143347</v>
      </c>
      <c r="M244" s="75">
        <v>6446.12548828125</v>
      </c>
      <c r="N244" s="75">
        <v>6985.638671875</v>
      </c>
      <c r="O244" s="76"/>
      <c r="P244" s="77"/>
      <c r="Q244" s="77"/>
      <c r="R244" s="48">
        <v>0</v>
      </c>
      <c r="S244" s="81"/>
      <c r="T244" s="81"/>
      <c r="U244" s="49">
        <v>0</v>
      </c>
      <c r="V244" s="49">
        <v>0</v>
      </c>
      <c r="W244" s="49">
        <v>0</v>
      </c>
      <c r="X244" s="49">
        <v>0</v>
      </c>
      <c r="Y244" s="49">
        <v>0</v>
      </c>
      <c r="Z244" s="49"/>
      <c r="AA244" s="72">
        <v>244</v>
      </c>
      <c r="AB244" s="72"/>
      <c r="AC244" s="73"/>
      <c r="AD244" s="79" t="s">
        <v>1127</v>
      </c>
      <c r="AE244" s="79" t="s">
        <v>1725</v>
      </c>
      <c r="AF244" s="79"/>
      <c r="AG244" s="79" t="s">
        <v>2684</v>
      </c>
      <c r="AH244" s="79" t="s">
        <v>3073</v>
      </c>
      <c r="AI244" s="79">
        <v>379</v>
      </c>
      <c r="AJ244" s="79">
        <v>0</v>
      </c>
      <c r="AK244" s="79">
        <v>1</v>
      </c>
      <c r="AL244" s="79">
        <v>5</v>
      </c>
      <c r="AM244" s="79" t="s">
        <v>4077</v>
      </c>
      <c r="AN244" s="100" t="s">
        <v>4319</v>
      </c>
      <c r="AO244" s="79" t="str">
        <f>REPLACE(INDEX(GroupVertices[Group],MATCH(Vertices[[#This Row],[Vertex]],GroupVertices[Vertex],0)),1,1,"")</f>
        <v>1</v>
      </c>
      <c r="AP244" s="48"/>
      <c r="AQ244" s="49"/>
      <c r="AR244" s="48"/>
      <c r="AS244" s="49"/>
      <c r="AT244" s="48"/>
      <c r="AU244" s="49"/>
      <c r="AV244" s="48"/>
      <c r="AW244" s="49"/>
      <c r="AX244" s="48"/>
      <c r="AY244" s="48"/>
      <c r="AZ244" s="48"/>
      <c r="BA244" s="48"/>
      <c r="BB244" s="48"/>
      <c r="BC244" s="48"/>
      <c r="BD244" s="48"/>
      <c r="BE244" s="48"/>
      <c r="BF244" s="48"/>
      <c r="BG244" s="48"/>
      <c r="BH244" s="48"/>
      <c r="BI244" s="2"/>
      <c r="BJ244" s="3"/>
      <c r="BK244" s="3"/>
      <c r="BL244" s="3"/>
      <c r="BM244" s="3"/>
    </row>
    <row r="245" spans="1:65" ht="15">
      <c r="A245" s="65" t="s">
        <v>498</v>
      </c>
      <c r="B245" s="66"/>
      <c r="C245" s="66" t="s">
        <v>65</v>
      </c>
      <c r="D245" s="67">
        <v>163.34022717670925</v>
      </c>
      <c r="E245" s="69"/>
      <c r="F245" s="98" t="s">
        <v>3695</v>
      </c>
      <c r="G245" s="66" t="s">
        <v>52</v>
      </c>
      <c r="H245" s="70" t="s">
        <v>1128</v>
      </c>
      <c r="I245" s="71"/>
      <c r="J245" s="71"/>
      <c r="K245" s="70" t="s">
        <v>1128</v>
      </c>
      <c r="L245" s="74">
        <v>16.989965766991848</v>
      </c>
      <c r="M245" s="75">
        <v>9187.7373046875</v>
      </c>
      <c r="N245" s="75">
        <v>3013.361083984375</v>
      </c>
      <c r="O245" s="76"/>
      <c r="P245" s="77"/>
      <c r="Q245" s="77"/>
      <c r="R245" s="48">
        <v>0</v>
      </c>
      <c r="S245" s="81"/>
      <c r="T245" s="81"/>
      <c r="U245" s="49">
        <v>0</v>
      </c>
      <c r="V245" s="49">
        <v>0</v>
      </c>
      <c r="W245" s="49">
        <v>0</v>
      </c>
      <c r="X245" s="49">
        <v>0</v>
      </c>
      <c r="Y245" s="49">
        <v>0</v>
      </c>
      <c r="Z245" s="49"/>
      <c r="AA245" s="72">
        <v>245</v>
      </c>
      <c r="AB245" s="72"/>
      <c r="AC245" s="73"/>
      <c r="AD245" s="79" t="s">
        <v>1128</v>
      </c>
      <c r="AE245" s="79" t="s">
        <v>1726</v>
      </c>
      <c r="AF245" s="79" t="s">
        <v>2246</v>
      </c>
      <c r="AG245" s="79" t="s">
        <v>2685</v>
      </c>
      <c r="AH245" s="79" t="s">
        <v>3074</v>
      </c>
      <c r="AI245" s="79">
        <v>29656</v>
      </c>
      <c r="AJ245" s="79">
        <v>4</v>
      </c>
      <c r="AK245" s="79">
        <v>47</v>
      </c>
      <c r="AL245" s="79">
        <v>5</v>
      </c>
      <c r="AM245" s="79" t="s">
        <v>4077</v>
      </c>
      <c r="AN245" s="100" t="s">
        <v>4320</v>
      </c>
      <c r="AO245" s="79" t="str">
        <f>REPLACE(INDEX(GroupVertices[Group],MATCH(Vertices[[#This Row],[Vertex]],GroupVertices[Vertex],0)),1,1,"")</f>
        <v>1</v>
      </c>
      <c r="AP245" s="48"/>
      <c r="AQ245" s="49"/>
      <c r="AR245" s="48"/>
      <c r="AS245" s="49"/>
      <c r="AT245" s="48"/>
      <c r="AU245" s="49"/>
      <c r="AV245" s="48"/>
      <c r="AW245" s="49"/>
      <c r="AX245" s="48"/>
      <c r="AY245" s="48"/>
      <c r="AZ245" s="48"/>
      <c r="BA245" s="48"/>
      <c r="BB245" s="48"/>
      <c r="BC245" s="48"/>
      <c r="BD245" s="48"/>
      <c r="BE245" s="48"/>
      <c r="BF245" s="48"/>
      <c r="BG245" s="48"/>
      <c r="BH245" s="48"/>
      <c r="BI245" s="2"/>
      <c r="BJ245" s="3"/>
      <c r="BK245" s="3"/>
      <c r="BL245" s="3"/>
      <c r="BM245" s="3"/>
    </row>
    <row r="246" spans="1:65" ht="15">
      <c r="A246" s="65" t="s">
        <v>499</v>
      </c>
      <c r="B246" s="66"/>
      <c r="C246" s="66" t="s">
        <v>65</v>
      </c>
      <c r="D246" s="67">
        <v>162.0173087067939</v>
      </c>
      <c r="E246" s="69"/>
      <c r="F246" s="98" t="s">
        <v>3696</v>
      </c>
      <c r="G246" s="66" t="s">
        <v>52</v>
      </c>
      <c r="H246" s="70" t="s">
        <v>1129</v>
      </c>
      <c r="I246" s="71"/>
      <c r="J246" s="71"/>
      <c r="K246" s="70" t="s">
        <v>1129</v>
      </c>
      <c r="L246" s="74">
        <v>1.2065065042068344</v>
      </c>
      <c r="M246" s="75">
        <v>7816.931640625</v>
      </c>
      <c r="N246" s="75">
        <v>6985.638671875</v>
      </c>
      <c r="O246" s="76"/>
      <c r="P246" s="77"/>
      <c r="Q246" s="77"/>
      <c r="R246" s="48">
        <v>0</v>
      </c>
      <c r="S246" s="81"/>
      <c r="T246" s="81"/>
      <c r="U246" s="49">
        <v>0</v>
      </c>
      <c r="V246" s="49">
        <v>0</v>
      </c>
      <c r="W246" s="49">
        <v>0</v>
      </c>
      <c r="X246" s="49">
        <v>0</v>
      </c>
      <c r="Y246" s="49">
        <v>0</v>
      </c>
      <c r="Z246" s="49"/>
      <c r="AA246" s="72">
        <v>246</v>
      </c>
      <c r="AB246" s="72"/>
      <c r="AC246" s="73"/>
      <c r="AD246" s="79" t="s">
        <v>1129</v>
      </c>
      <c r="AE246" s="79" t="s">
        <v>1727</v>
      </c>
      <c r="AF246" s="79" t="s">
        <v>2086</v>
      </c>
      <c r="AG246" s="79" t="s">
        <v>2534</v>
      </c>
      <c r="AH246" s="79" t="s">
        <v>3075</v>
      </c>
      <c r="AI246" s="79">
        <v>383</v>
      </c>
      <c r="AJ246" s="79">
        <v>0</v>
      </c>
      <c r="AK246" s="79">
        <v>13</v>
      </c>
      <c r="AL246" s="79">
        <v>0</v>
      </c>
      <c r="AM246" s="79" t="s">
        <v>4077</v>
      </c>
      <c r="AN246" s="100" t="s">
        <v>4321</v>
      </c>
      <c r="AO246" s="79" t="str">
        <f>REPLACE(INDEX(GroupVertices[Group],MATCH(Vertices[[#This Row],[Vertex]],GroupVertices[Vertex],0)),1,1,"")</f>
        <v>1</v>
      </c>
      <c r="AP246" s="48"/>
      <c r="AQ246" s="49"/>
      <c r="AR246" s="48"/>
      <c r="AS246" s="49"/>
      <c r="AT246" s="48"/>
      <c r="AU246" s="49"/>
      <c r="AV246" s="48"/>
      <c r="AW246" s="49"/>
      <c r="AX246" s="48"/>
      <c r="AY246" s="48"/>
      <c r="AZ246" s="48"/>
      <c r="BA246" s="48"/>
      <c r="BB246" s="48"/>
      <c r="BC246" s="48"/>
      <c r="BD246" s="48"/>
      <c r="BE246" s="48"/>
      <c r="BF246" s="48"/>
      <c r="BG246" s="48"/>
      <c r="BH246" s="48"/>
      <c r="BI246" s="2"/>
      <c r="BJ246" s="3"/>
      <c r="BK246" s="3"/>
      <c r="BL246" s="3"/>
      <c r="BM246" s="3"/>
    </row>
    <row r="247" spans="1:65" ht="15">
      <c r="A247" s="65" t="s">
        <v>500</v>
      </c>
      <c r="B247" s="66"/>
      <c r="C247" s="66" t="s">
        <v>65</v>
      </c>
      <c r="D247" s="67">
        <v>162.02634719598132</v>
      </c>
      <c r="E247" s="69"/>
      <c r="F247" s="98" t="s">
        <v>3697</v>
      </c>
      <c r="G247" s="66" t="s">
        <v>52</v>
      </c>
      <c r="H247" s="70" t="s">
        <v>1130</v>
      </c>
      <c r="I247" s="71"/>
      <c r="J247" s="71"/>
      <c r="K247" s="70" t="s">
        <v>1130</v>
      </c>
      <c r="L247" s="74">
        <v>1.314342798831813</v>
      </c>
      <c r="M247" s="75">
        <v>5418.02001953125</v>
      </c>
      <c r="N247" s="75">
        <v>6544.2744140625</v>
      </c>
      <c r="O247" s="76"/>
      <c r="P247" s="77"/>
      <c r="Q247" s="77"/>
      <c r="R247" s="48">
        <v>0</v>
      </c>
      <c r="S247" s="81"/>
      <c r="T247" s="81"/>
      <c r="U247" s="49">
        <v>0</v>
      </c>
      <c r="V247" s="49">
        <v>0</v>
      </c>
      <c r="W247" s="49">
        <v>0</v>
      </c>
      <c r="X247" s="49">
        <v>0</v>
      </c>
      <c r="Y247" s="49">
        <v>0</v>
      </c>
      <c r="Z247" s="49"/>
      <c r="AA247" s="72">
        <v>247</v>
      </c>
      <c r="AB247" s="72"/>
      <c r="AC247" s="73"/>
      <c r="AD247" s="79" t="s">
        <v>1130</v>
      </c>
      <c r="AE247" s="79" t="s">
        <v>1728</v>
      </c>
      <c r="AF247" s="79"/>
      <c r="AG247" s="79" t="s">
        <v>2686</v>
      </c>
      <c r="AH247" s="79" t="s">
        <v>3076</v>
      </c>
      <c r="AI247" s="79">
        <v>583</v>
      </c>
      <c r="AJ247" s="79">
        <v>1</v>
      </c>
      <c r="AK247" s="79">
        <v>14</v>
      </c>
      <c r="AL247" s="79">
        <v>0</v>
      </c>
      <c r="AM247" s="79" t="s">
        <v>4077</v>
      </c>
      <c r="AN247" s="100" t="s">
        <v>4322</v>
      </c>
      <c r="AO247" s="79" t="str">
        <f>REPLACE(INDEX(GroupVertices[Group],MATCH(Vertices[[#This Row],[Vertex]],GroupVertices[Vertex],0)),1,1,"")</f>
        <v>1</v>
      </c>
      <c r="AP247" s="48"/>
      <c r="AQ247" s="49"/>
      <c r="AR247" s="48"/>
      <c r="AS247" s="49"/>
      <c r="AT247" s="48"/>
      <c r="AU247" s="49"/>
      <c r="AV247" s="48"/>
      <c r="AW247" s="49"/>
      <c r="AX247" s="48"/>
      <c r="AY247" s="48"/>
      <c r="AZ247" s="48"/>
      <c r="BA247" s="48"/>
      <c r="BB247" s="48"/>
      <c r="BC247" s="48"/>
      <c r="BD247" s="48"/>
      <c r="BE247" s="48"/>
      <c r="BF247" s="48"/>
      <c r="BG247" s="48"/>
      <c r="BH247" s="48"/>
      <c r="BI247" s="2"/>
      <c r="BJ247" s="3"/>
      <c r="BK247" s="3"/>
      <c r="BL247" s="3"/>
      <c r="BM247" s="3"/>
    </row>
    <row r="248" spans="1:65" ht="15">
      <c r="A248" s="65" t="s">
        <v>501</v>
      </c>
      <c r="B248" s="66"/>
      <c r="C248" s="66" t="s">
        <v>65</v>
      </c>
      <c r="D248" s="67">
        <v>162.03552126250653</v>
      </c>
      <c r="E248" s="69"/>
      <c r="F248" s="98" t="s">
        <v>3698</v>
      </c>
      <c r="G248" s="66" t="s">
        <v>52</v>
      </c>
      <c r="H248" s="70" t="s">
        <v>1119</v>
      </c>
      <c r="I248" s="71"/>
      <c r="J248" s="71"/>
      <c r="K248" s="70" t="s">
        <v>1119</v>
      </c>
      <c r="L248" s="74">
        <v>1.4237966378761664</v>
      </c>
      <c r="M248" s="75">
        <v>1648.303466796875</v>
      </c>
      <c r="N248" s="75">
        <v>6102.91064453125</v>
      </c>
      <c r="O248" s="76"/>
      <c r="P248" s="77"/>
      <c r="Q248" s="77"/>
      <c r="R248" s="48">
        <v>0</v>
      </c>
      <c r="S248" s="81"/>
      <c r="T248" s="81"/>
      <c r="U248" s="49">
        <v>0</v>
      </c>
      <c r="V248" s="49">
        <v>0</v>
      </c>
      <c r="W248" s="49">
        <v>0</v>
      </c>
      <c r="X248" s="49">
        <v>0</v>
      </c>
      <c r="Y248" s="49">
        <v>0</v>
      </c>
      <c r="Z248" s="49"/>
      <c r="AA248" s="72">
        <v>248</v>
      </c>
      <c r="AB248" s="72"/>
      <c r="AC248" s="73"/>
      <c r="AD248" s="79" t="s">
        <v>1119</v>
      </c>
      <c r="AE248" s="79" t="s">
        <v>1716</v>
      </c>
      <c r="AF248" s="79" t="s">
        <v>2247</v>
      </c>
      <c r="AG248" s="79" t="s">
        <v>2678</v>
      </c>
      <c r="AH248" s="79" t="s">
        <v>3077</v>
      </c>
      <c r="AI248" s="79">
        <v>786</v>
      </c>
      <c r="AJ248" s="79">
        <v>0</v>
      </c>
      <c r="AK248" s="79">
        <v>4</v>
      </c>
      <c r="AL248" s="79">
        <v>0</v>
      </c>
      <c r="AM248" s="79" t="s">
        <v>4077</v>
      </c>
      <c r="AN248" s="100" t="s">
        <v>4323</v>
      </c>
      <c r="AO248" s="79" t="str">
        <f>REPLACE(INDEX(GroupVertices[Group],MATCH(Vertices[[#This Row],[Vertex]],GroupVertices[Vertex],0)),1,1,"")</f>
        <v>1</v>
      </c>
      <c r="AP248" s="48"/>
      <c r="AQ248" s="49"/>
      <c r="AR248" s="48"/>
      <c r="AS248" s="49"/>
      <c r="AT248" s="48"/>
      <c r="AU248" s="49"/>
      <c r="AV248" s="48"/>
      <c r="AW248" s="49"/>
      <c r="AX248" s="48"/>
      <c r="AY248" s="48"/>
      <c r="AZ248" s="48"/>
      <c r="BA248" s="48"/>
      <c r="BB248" s="48"/>
      <c r="BC248" s="48"/>
      <c r="BD248" s="48"/>
      <c r="BE248" s="48"/>
      <c r="BF248" s="48"/>
      <c r="BG248" s="48"/>
      <c r="BH248" s="48"/>
      <c r="BI248" s="2"/>
      <c r="BJ248" s="3"/>
      <c r="BK248" s="3"/>
      <c r="BL248" s="3"/>
      <c r="BM248" s="3"/>
    </row>
    <row r="249" spans="1:65" ht="15">
      <c r="A249" s="65" t="s">
        <v>502</v>
      </c>
      <c r="B249" s="66"/>
      <c r="C249" s="66" t="s">
        <v>65</v>
      </c>
      <c r="D249" s="67">
        <v>162.02255103052258</v>
      </c>
      <c r="E249" s="69"/>
      <c r="F249" s="98" t="s">
        <v>3699</v>
      </c>
      <c r="G249" s="66" t="s">
        <v>52</v>
      </c>
      <c r="H249" s="70" t="s">
        <v>1131</v>
      </c>
      <c r="I249" s="71"/>
      <c r="J249" s="71"/>
      <c r="K249" s="70" t="s">
        <v>1131</v>
      </c>
      <c r="L249" s="74">
        <v>1.269051555089322</v>
      </c>
      <c r="M249" s="75">
        <v>2676.408203125</v>
      </c>
      <c r="N249" s="75">
        <v>6544.2744140625</v>
      </c>
      <c r="O249" s="76"/>
      <c r="P249" s="77"/>
      <c r="Q249" s="77"/>
      <c r="R249" s="48">
        <v>0</v>
      </c>
      <c r="S249" s="81"/>
      <c r="T249" s="81"/>
      <c r="U249" s="49">
        <v>0</v>
      </c>
      <c r="V249" s="49">
        <v>0</v>
      </c>
      <c r="W249" s="49">
        <v>0</v>
      </c>
      <c r="X249" s="49">
        <v>0</v>
      </c>
      <c r="Y249" s="49">
        <v>0</v>
      </c>
      <c r="Z249" s="49"/>
      <c r="AA249" s="72">
        <v>249</v>
      </c>
      <c r="AB249" s="72"/>
      <c r="AC249" s="73"/>
      <c r="AD249" s="79" t="s">
        <v>1131</v>
      </c>
      <c r="AE249" s="79" t="s">
        <v>1729</v>
      </c>
      <c r="AF249" s="79" t="s">
        <v>2248</v>
      </c>
      <c r="AG249" s="79" t="s">
        <v>2687</v>
      </c>
      <c r="AH249" s="79" t="s">
        <v>3078</v>
      </c>
      <c r="AI249" s="79">
        <v>499</v>
      </c>
      <c r="AJ249" s="79">
        <v>11</v>
      </c>
      <c r="AK249" s="79">
        <v>113</v>
      </c>
      <c r="AL249" s="79">
        <v>0</v>
      </c>
      <c r="AM249" s="79" t="s">
        <v>4077</v>
      </c>
      <c r="AN249" s="100" t="s">
        <v>4324</v>
      </c>
      <c r="AO249" s="79" t="str">
        <f>REPLACE(INDEX(GroupVertices[Group],MATCH(Vertices[[#This Row],[Vertex]],GroupVertices[Vertex],0)),1,1,"")</f>
        <v>1</v>
      </c>
      <c r="AP249" s="48"/>
      <c r="AQ249" s="49"/>
      <c r="AR249" s="48"/>
      <c r="AS249" s="49"/>
      <c r="AT249" s="48"/>
      <c r="AU249" s="49"/>
      <c r="AV249" s="48"/>
      <c r="AW249" s="49"/>
      <c r="AX249" s="48"/>
      <c r="AY249" s="48"/>
      <c r="AZ249" s="48"/>
      <c r="BA249" s="48"/>
      <c r="BB249" s="48"/>
      <c r="BC249" s="48"/>
      <c r="BD249" s="48"/>
      <c r="BE249" s="48"/>
      <c r="BF249" s="48"/>
      <c r="BG249" s="48"/>
      <c r="BH249" s="48"/>
      <c r="BI249" s="2"/>
      <c r="BJ249" s="3"/>
      <c r="BK249" s="3"/>
      <c r="BL249" s="3"/>
      <c r="BM249" s="3"/>
    </row>
    <row r="250" spans="1:65" ht="15">
      <c r="A250" s="65" t="s">
        <v>503</v>
      </c>
      <c r="B250" s="66"/>
      <c r="C250" s="66" t="s">
        <v>65</v>
      </c>
      <c r="D250" s="67">
        <v>163.8879144290204</v>
      </c>
      <c r="E250" s="69"/>
      <c r="F250" s="98" t="s">
        <v>3700</v>
      </c>
      <c r="G250" s="66" t="s">
        <v>52</v>
      </c>
      <c r="H250" s="70" t="s">
        <v>1132</v>
      </c>
      <c r="I250" s="71"/>
      <c r="J250" s="71"/>
      <c r="K250" s="70" t="s">
        <v>1132</v>
      </c>
      <c r="L250" s="74">
        <v>23.524306039792435</v>
      </c>
      <c r="M250" s="75">
        <v>7474.22998046875</v>
      </c>
      <c r="N250" s="75">
        <v>2571.9970703125</v>
      </c>
      <c r="O250" s="76"/>
      <c r="P250" s="77"/>
      <c r="Q250" s="77"/>
      <c r="R250" s="48">
        <v>0</v>
      </c>
      <c r="S250" s="81"/>
      <c r="T250" s="81"/>
      <c r="U250" s="49">
        <v>0</v>
      </c>
      <c r="V250" s="49">
        <v>0</v>
      </c>
      <c r="W250" s="49">
        <v>0</v>
      </c>
      <c r="X250" s="49">
        <v>0</v>
      </c>
      <c r="Y250" s="49">
        <v>0</v>
      </c>
      <c r="Z250" s="49"/>
      <c r="AA250" s="72">
        <v>250</v>
      </c>
      <c r="AB250" s="72"/>
      <c r="AC250" s="73"/>
      <c r="AD250" s="79" t="s">
        <v>1132</v>
      </c>
      <c r="AE250" s="79" t="s">
        <v>1730</v>
      </c>
      <c r="AF250" s="79" t="s">
        <v>2110</v>
      </c>
      <c r="AG250" s="79" t="s">
        <v>2559</v>
      </c>
      <c r="AH250" s="79" t="s">
        <v>3079</v>
      </c>
      <c r="AI250" s="79">
        <v>41775</v>
      </c>
      <c r="AJ250" s="79">
        <v>22</v>
      </c>
      <c r="AK250" s="79">
        <v>183</v>
      </c>
      <c r="AL250" s="79">
        <v>6</v>
      </c>
      <c r="AM250" s="79" t="s">
        <v>4077</v>
      </c>
      <c r="AN250" s="100" t="s">
        <v>4325</v>
      </c>
      <c r="AO250" s="79" t="str">
        <f>REPLACE(INDEX(GroupVertices[Group],MATCH(Vertices[[#This Row],[Vertex]],GroupVertices[Vertex],0)),1,1,"")</f>
        <v>1</v>
      </c>
      <c r="AP250" s="48"/>
      <c r="AQ250" s="49"/>
      <c r="AR250" s="48"/>
      <c r="AS250" s="49"/>
      <c r="AT250" s="48"/>
      <c r="AU250" s="49"/>
      <c r="AV250" s="48"/>
      <c r="AW250" s="49"/>
      <c r="AX250" s="48"/>
      <c r="AY250" s="48"/>
      <c r="AZ250" s="48"/>
      <c r="BA250" s="48"/>
      <c r="BB250" s="48"/>
      <c r="BC250" s="48"/>
      <c r="BD250" s="48"/>
      <c r="BE250" s="48"/>
      <c r="BF250" s="48"/>
      <c r="BG250" s="48"/>
      <c r="BH250" s="48"/>
      <c r="BI250" s="2"/>
      <c r="BJ250" s="3"/>
      <c r="BK250" s="3"/>
      <c r="BL250" s="3"/>
      <c r="BM250" s="3"/>
    </row>
    <row r="251" spans="1:65" ht="15">
      <c r="A251" s="65" t="s">
        <v>504</v>
      </c>
      <c r="B251" s="66"/>
      <c r="C251" s="66" t="s">
        <v>65</v>
      </c>
      <c r="D251" s="67">
        <v>162.00099423381062</v>
      </c>
      <c r="E251" s="69"/>
      <c r="F251" s="98" t="s">
        <v>3701</v>
      </c>
      <c r="G251" s="66" t="s">
        <v>52</v>
      </c>
      <c r="H251" s="70" t="s">
        <v>1133</v>
      </c>
      <c r="I251" s="71"/>
      <c r="J251" s="71"/>
      <c r="K251" s="70" t="s">
        <v>1133</v>
      </c>
      <c r="L251" s="74">
        <v>1.0118619924087477</v>
      </c>
      <c r="M251" s="75">
        <v>3704.5126953125</v>
      </c>
      <c r="N251" s="75">
        <v>9192.4599609375</v>
      </c>
      <c r="O251" s="76"/>
      <c r="P251" s="77"/>
      <c r="Q251" s="77"/>
      <c r="R251" s="48">
        <v>0</v>
      </c>
      <c r="S251" s="81"/>
      <c r="T251" s="81"/>
      <c r="U251" s="49">
        <v>0</v>
      </c>
      <c r="V251" s="49">
        <v>0</v>
      </c>
      <c r="W251" s="49">
        <v>0</v>
      </c>
      <c r="X251" s="49">
        <v>0</v>
      </c>
      <c r="Y251" s="49">
        <v>0</v>
      </c>
      <c r="Z251" s="49"/>
      <c r="AA251" s="72">
        <v>251</v>
      </c>
      <c r="AB251" s="72"/>
      <c r="AC251" s="73"/>
      <c r="AD251" s="79" t="s">
        <v>1133</v>
      </c>
      <c r="AE251" s="79" t="s">
        <v>1731</v>
      </c>
      <c r="AF251" s="79" t="s">
        <v>2249</v>
      </c>
      <c r="AG251" s="79" t="s">
        <v>2688</v>
      </c>
      <c r="AH251" s="79" t="s">
        <v>3080</v>
      </c>
      <c r="AI251" s="79">
        <v>22</v>
      </c>
      <c r="AJ251" s="79">
        <v>0</v>
      </c>
      <c r="AK251" s="79">
        <v>0</v>
      </c>
      <c r="AL251" s="79">
        <v>0</v>
      </c>
      <c r="AM251" s="79" t="s">
        <v>4077</v>
      </c>
      <c r="AN251" s="100" t="s">
        <v>4326</v>
      </c>
      <c r="AO251" s="79" t="str">
        <f>REPLACE(INDEX(GroupVertices[Group],MATCH(Vertices[[#This Row],[Vertex]],GroupVertices[Vertex],0)),1,1,"")</f>
        <v>1</v>
      </c>
      <c r="AP251" s="48"/>
      <c r="AQ251" s="49"/>
      <c r="AR251" s="48"/>
      <c r="AS251" s="49"/>
      <c r="AT251" s="48"/>
      <c r="AU251" s="49"/>
      <c r="AV251" s="48"/>
      <c r="AW251" s="49"/>
      <c r="AX251" s="48"/>
      <c r="AY251" s="48"/>
      <c r="AZ251" s="48"/>
      <c r="BA251" s="48"/>
      <c r="BB251" s="48"/>
      <c r="BC251" s="48"/>
      <c r="BD251" s="48"/>
      <c r="BE251" s="48"/>
      <c r="BF251" s="48"/>
      <c r="BG251" s="48"/>
      <c r="BH251" s="48"/>
      <c r="BI251" s="2"/>
      <c r="BJ251" s="3"/>
      <c r="BK251" s="3"/>
      <c r="BL251" s="3"/>
      <c r="BM251" s="3"/>
    </row>
    <row r="252" spans="1:65" ht="15">
      <c r="A252" s="65" t="s">
        <v>505</v>
      </c>
      <c r="B252" s="66"/>
      <c r="C252" s="66" t="s">
        <v>65</v>
      </c>
      <c r="D252" s="67">
        <v>166.01964210387123</v>
      </c>
      <c r="E252" s="69"/>
      <c r="F252" s="98" t="s">
        <v>3702</v>
      </c>
      <c r="G252" s="66" t="s">
        <v>52</v>
      </c>
      <c r="H252" s="70" t="s">
        <v>1134</v>
      </c>
      <c r="I252" s="71"/>
      <c r="J252" s="71"/>
      <c r="K252" s="70" t="s">
        <v>1134</v>
      </c>
      <c r="L252" s="74">
        <v>48.95749612709367</v>
      </c>
      <c r="M252" s="75">
        <v>3704.5126953125</v>
      </c>
      <c r="N252" s="75">
        <v>1689.2691650390625</v>
      </c>
      <c r="O252" s="76"/>
      <c r="P252" s="77"/>
      <c r="Q252" s="77"/>
      <c r="R252" s="48">
        <v>0</v>
      </c>
      <c r="S252" s="81"/>
      <c r="T252" s="81"/>
      <c r="U252" s="49">
        <v>0</v>
      </c>
      <c r="V252" s="49">
        <v>0</v>
      </c>
      <c r="W252" s="49">
        <v>0</v>
      </c>
      <c r="X252" s="49">
        <v>0</v>
      </c>
      <c r="Y252" s="49">
        <v>0</v>
      </c>
      <c r="Z252" s="49"/>
      <c r="AA252" s="72">
        <v>252</v>
      </c>
      <c r="AB252" s="72"/>
      <c r="AC252" s="73"/>
      <c r="AD252" s="79" t="s">
        <v>1134</v>
      </c>
      <c r="AE252" s="79" t="s">
        <v>1732</v>
      </c>
      <c r="AF252" s="79" t="s">
        <v>2250</v>
      </c>
      <c r="AG252" s="79" t="s">
        <v>2689</v>
      </c>
      <c r="AH252" s="79" t="s">
        <v>3081</v>
      </c>
      <c r="AI252" s="79">
        <v>88945</v>
      </c>
      <c r="AJ252" s="79">
        <v>95</v>
      </c>
      <c r="AK252" s="79">
        <v>499</v>
      </c>
      <c r="AL252" s="79">
        <v>21</v>
      </c>
      <c r="AM252" s="79" t="s">
        <v>4077</v>
      </c>
      <c r="AN252" s="100" t="s">
        <v>4327</v>
      </c>
      <c r="AO252" s="79" t="str">
        <f>REPLACE(INDEX(GroupVertices[Group],MATCH(Vertices[[#This Row],[Vertex]],GroupVertices[Vertex],0)),1,1,"")</f>
        <v>1</v>
      </c>
      <c r="AP252" s="48"/>
      <c r="AQ252" s="49"/>
      <c r="AR252" s="48"/>
      <c r="AS252" s="49"/>
      <c r="AT252" s="48"/>
      <c r="AU252" s="49"/>
      <c r="AV252" s="48"/>
      <c r="AW252" s="49"/>
      <c r="AX252" s="48"/>
      <c r="AY252" s="48"/>
      <c r="AZ252" s="48"/>
      <c r="BA252" s="48"/>
      <c r="BB252" s="48"/>
      <c r="BC252" s="48"/>
      <c r="BD252" s="48"/>
      <c r="BE252" s="48"/>
      <c r="BF252" s="48"/>
      <c r="BG252" s="48"/>
      <c r="BH252" s="48"/>
      <c r="BI252" s="2"/>
      <c r="BJ252" s="3"/>
      <c r="BK252" s="3"/>
      <c r="BL252" s="3"/>
      <c r="BM252" s="3"/>
    </row>
    <row r="253" spans="1:65" ht="15">
      <c r="A253" s="65" t="s">
        <v>506</v>
      </c>
      <c r="B253" s="66"/>
      <c r="C253" s="66" t="s">
        <v>65</v>
      </c>
      <c r="D253" s="67">
        <v>162.00460962948557</v>
      </c>
      <c r="E253" s="69"/>
      <c r="F253" s="98" t="s">
        <v>3703</v>
      </c>
      <c r="G253" s="66" t="s">
        <v>52</v>
      </c>
      <c r="H253" s="70" t="s">
        <v>1135</v>
      </c>
      <c r="I253" s="71"/>
      <c r="J253" s="71"/>
      <c r="K253" s="70" t="s">
        <v>1135</v>
      </c>
      <c r="L253" s="74">
        <v>1.054996510258739</v>
      </c>
      <c r="M253" s="75">
        <v>4389.916015625</v>
      </c>
      <c r="N253" s="75">
        <v>8309.732421875</v>
      </c>
      <c r="O253" s="76"/>
      <c r="P253" s="77"/>
      <c r="Q253" s="77"/>
      <c r="R253" s="48">
        <v>0</v>
      </c>
      <c r="S253" s="81"/>
      <c r="T253" s="81"/>
      <c r="U253" s="49">
        <v>0</v>
      </c>
      <c r="V253" s="49">
        <v>0</v>
      </c>
      <c r="W253" s="49">
        <v>0</v>
      </c>
      <c r="X253" s="49">
        <v>0</v>
      </c>
      <c r="Y253" s="49">
        <v>0</v>
      </c>
      <c r="Z253" s="49"/>
      <c r="AA253" s="72">
        <v>253</v>
      </c>
      <c r="AB253" s="72"/>
      <c r="AC253" s="73"/>
      <c r="AD253" s="79" t="s">
        <v>1135</v>
      </c>
      <c r="AE253" s="79" t="s">
        <v>1733</v>
      </c>
      <c r="AF253" s="79"/>
      <c r="AG253" s="79" t="s">
        <v>2652</v>
      </c>
      <c r="AH253" s="79" t="s">
        <v>3082</v>
      </c>
      <c r="AI253" s="79">
        <v>102</v>
      </c>
      <c r="AJ253" s="79">
        <v>0</v>
      </c>
      <c r="AK253" s="79">
        <v>1</v>
      </c>
      <c r="AL253" s="79">
        <v>0</v>
      </c>
      <c r="AM253" s="79" t="s">
        <v>4077</v>
      </c>
      <c r="AN253" s="100" t="s">
        <v>4328</v>
      </c>
      <c r="AO253" s="79" t="str">
        <f>REPLACE(INDEX(GroupVertices[Group],MATCH(Vertices[[#This Row],[Vertex]],GroupVertices[Vertex],0)),1,1,"")</f>
        <v>1</v>
      </c>
      <c r="AP253" s="48"/>
      <c r="AQ253" s="49"/>
      <c r="AR253" s="48"/>
      <c r="AS253" s="49"/>
      <c r="AT253" s="48"/>
      <c r="AU253" s="49"/>
      <c r="AV253" s="48"/>
      <c r="AW253" s="49"/>
      <c r="AX253" s="48"/>
      <c r="AY253" s="48"/>
      <c r="AZ253" s="48"/>
      <c r="BA253" s="48"/>
      <c r="BB253" s="48"/>
      <c r="BC253" s="48"/>
      <c r="BD253" s="48"/>
      <c r="BE253" s="48"/>
      <c r="BF253" s="48"/>
      <c r="BG253" s="48"/>
      <c r="BH253" s="48"/>
      <c r="BI253" s="2"/>
      <c r="BJ253" s="3"/>
      <c r="BK253" s="3"/>
      <c r="BL253" s="3"/>
      <c r="BM253" s="3"/>
    </row>
    <row r="254" spans="1:65" ht="15">
      <c r="A254" s="65" t="s">
        <v>507</v>
      </c>
      <c r="B254" s="66"/>
      <c r="C254" s="66" t="s">
        <v>65</v>
      </c>
      <c r="D254" s="67">
        <v>1000</v>
      </c>
      <c r="E254" s="69"/>
      <c r="F254" s="98" t="s">
        <v>3704</v>
      </c>
      <c r="G254" s="66" t="s">
        <v>52</v>
      </c>
      <c r="H254" s="70" t="s">
        <v>1136</v>
      </c>
      <c r="I254" s="71"/>
      <c r="J254" s="71"/>
      <c r="K254" s="70" t="s">
        <v>1136</v>
      </c>
      <c r="L254" s="74">
        <v>9999</v>
      </c>
      <c r="M254" s="75">
        <v>8159.6328125</v>
      </c>
      <c r="N254" s="75">
        <v>365.1759948730469</v>
      </c>
      <c r="O254" s="76"/>
      <c r="P254" s="77"/>
      <c r="Q254" s="77"/>
      <c r="R254" s="48">
        <v>0</v>
      </c>
      <c r="S254" s="81"/>
      <c r="T254" s="81"/>
      <c r="U254" s="49">
        <v>0</v>
      </c>
      <c r="V254" s="49">
        <v>0</v>
      </c>
      <c r="W254" s="49">
        <v>0</v>
      </c>
      <c r="X254" s="49">
        <v>0</v>
      </c>
      <c r="Y254" s="49">
        <v>0</v>
      </c>
      <c r="Z254" s="49"/>
      <c r="AA254" s="72">
        <v>254</v>
      </c>
      <c r="AB254" s="72"/>
      <c r="AC254" s="73"/>
      <c r="AD254" s="79" t="s">
        <v>1136</v>
      </c>
      <c r="AE254" s="79" t="s">
        <v>1734</v>
      </c>
      <c r="AF254" s="79" t="s">
        <v>2251</v>
      </c>
      <c r="AG254" s="79" t="s">
        <v>2624</v>
      </c>
      <c r="AH254" s="79" t="s">
        <v>3083</v>
      </c>
      <c r="AI254" s="79">
        <v>18542922</v>
      </c>
      <c r="AJ254" s="79">
        <v>12291</v>
      </c>
      <c r="AK254" s="79">
        <v>154020</v>
      </c>
      <c r="AL254" s="79">
        <v>2477</v>
      </c>
      <c r="AM254" s="79" t="s">
        <v>4077</v>
      </c>
      <c r="AN254" s="100" t="s">
        <v>4329</v>
      </c>
      <c r="AO254" s="79" t="str">
        <f>REPLACE(INDEX(GroupVertices[Group],MATCH(Vertices[[#This Row],[Vertex]],GroupVertices[Vertex],0)),1,1,"")</f>
        <v>1</v>
      </c>
      <c r="AP254" s="48"/>
      <c r="AQ254" s="49"/>
      <c r="AR254" s="48"/>
      <c r="AS254" s="49"/>
      <c r="AT254" s="48"/>
      <c r="AU254" s="49"/>
      <c r="AV254" s="48"/>
      <c r="AW254" s="49"/>
      <c r="AX254" s="48"/>
      <c r="AY254" s="48"/>
      <c r="AZ254" s="48"/>
      <c r="BA254" s="48"/>
      <c r="BB254" s="48"/>
      <c r="BC254" s="48"/>
      <c r="BD254" s="48"/>
      <c r="BE254" s="48"/>
      <c r="BF254" s="48"/>
      <c r="BG254" s="48"/>
      <c r="BH254" s="48"/>
      <c r="BI254" s="2"/>
      <c r="BJ254" s="3"/>
      <c r="BK254" s="3"/>
      <c r="BL254" s="3"/>
      <c r="BM254" s="3"/>
    </row>
    <row r="255" spans="1:65" ht="15">
      <c r="A255" s="65" t="s">
        <v>508</v>
      </c>
      <c r="B255" s="66"/>
      <c r="C255" s="66" t="s">
        <v>65</v>
      </c>
      <c r="D255" s="67">
        <v>162.00370578056683</v>
      </c>
      <c r="E255" s="69"/>
      <c r="F255" s="98" t="s">
        <v>3705</v>
      </c>
      <c r="G255" s="66" t="s">
        <v>52</v>
      </c>
      <c r="H255" s="70" t="s">
        <v>1137</v>
      </c>
      <c r="I255" s="71"/>
      <c r="J255" s="71"/>
      <c r="K255" s="70" t="s">
        <v>1137</v>
      </c>
      <c r="L255" s="74">
        <v>1.0442128807962412</v>
      </c>
      <c r="M255" s="75">
        <v>277.49725341796875</v>
      </c>
      <c r="N255" s="75">
        <v>8309.732421875</v>
      </c>
      <c r="O255" s="76"/>
      <c r="P255" s="77"/>
      <c r="Q255" s="77"/>
      <c r="R255" s="48">
        <v>0</v>
      </c>
      <c r="S255" s="81"/>
      <c r="T255" s="81"/>
      <c r="U255" s="49">
        <v>0</v>
      </c>
      <c r="V255" s="49">
        <v>0</v>
      </c>
      <c r="W255" s="49">
        <v>0</v>
      </c>
      <c r="X255" s="49">
        <v>0</v>
      </c>
      <c r="Y255" s="49">
        <v>0</v>
      </c>
      <c r="Z255" s="49"/>
      <c r="AA255" s="72">
        <v>255</v>
      </c>
      <c r="AB255" s="72"/>
      <c r="AC255" s="73"/>
      <c r="AD255" s="79" t="s">
        <v>1137</v>
      </c>
      <c r="AE255" s="79" t="s">
        <v>1735</v>
      </c>
      <c r="AF255" s="79"/>
      <c r="AG255" s="79" t="s">
        <v>2690</v>
      </c>
      <c r="AH255" s="79" t="s">
        <v>3084</v>
      </c>
      <c r="AI255" s="79">
        <v>82</v>
      </c>
      <c r="AJ255" s="79">
        <v>1</v>
      </c>
      <c r="AK255" s="79">
        <v>5</v>
      </c>
      <c r="AL255" s="79">
        <v>2</v>
      </c>
      <c r="AM255" s="79" t="s">
        <v>4077</v>
      </c>
      <c r="AN255" s="100" t="s">
        <v>4330</v>
      </c>
      <c r="AO255" s="79" t="str">
        <f>REPLACE(INDEX(GroupVertices[Group],MATCH(Vertices[[#This Row],[Vertex]],GroupVertices[Vertex],0)),1,1,"")</f>
        <v>1</v>
      </c>
      <c r="AP255" s="48"/>
      <c r="AQ255" s="49"/>
      <c r="AR255" s="48"/>
      <c r="AS255" s="49"/>
      <c r="AT255" s="48"/>
      <c r="AU255" s="49"/>
      <c r="AV255" s="48"/>
      <c r="AW255" s="49"/>
      <c r="AX255" s="48"/>
      <c r="AY255" s="48"/>
      <c r="AZ255" s="48"/>
      <c r="BA255" s="48"/>
      <c r="BB255" s="48"/>
      <c r="BC255" s="48"/>
      <c r="BD255" s="48"/>
      <c r="BE255" s="48"/>
      <c r="BF255" s="48"/>
      <c r="BG255" s="48"/>
      <c r="BH255" s="48"/>
      <c r="BI255" s="2"/>
      <c r="BJ255" s="3"/>
      <c r="BK255" s="3"/>
      <c r="BL255" s="3"/>
      <c r="BM255" s="3"/>
    </row>
    <row r="256" spans="1:65" ht="15">
      <c r="A256" s="65" t="s">
        <v>509</v>
      </c>
      <c r="B256" s="66"/>
      <c r="C256" s="66" t="s">
        <v>65</v>
      </c>
      <c r="D256" s="67">
        <v>162.96576256967484</v>
      </c>
      <c r="E256" s="69"/>
      <c r="F256" s="98" t="s">
        <v>3706</v>
      </c>
      <c r="G256" s="66" t="s">
        <v>52</v>
      </c>
      <c r="H256" s="70" t="s">
        <v>1138</v>
      </c>
      <c r="I256" s="71"/>
      <c r="J256" s="71"/>
      <c r="K256" s="70" t="s">
        <v>1138</v>
      </c>
      <c r="L256" s="74">
        <v>12.522308080678979</v>
      </c>
      <c r="M256" s="75">
        <v>9187.7373046875</v>
      </c>
      <c r="N256" s="75">
        <v>3454.725341796875</v>
      </c>
      <c r="O256" s="76"/>
      <c r="P256" s="77"/>
      <c r="Q256" s="77"/>
      <c r="R256" s="48">
        <v>0</v>
      </c>
      <c r="S256" s="81"/>
      <c r="T256" s="81"/>
      <c r="U256" s="49">
        <v>0</v>
      </c>
      <c r="V256" s="49">
        <v>0</v>
      </c>
      <c r="W256" s="49">
        <v>0</v>
      </c>
      <c r="X256" s="49">
        <v>0</v>
      </c>
      <c r="Y256" s="49">
        <v>0</v>
      </c>
      <c r="Z256" s="49"/>
      <c r="AA256" s="72">
        <v>256</v>
      </c>
      <c r="AB256" s="72"/>
      <c r="AC256" s="73"/>
      <c r="AD256" s="79" t="s">
        <v>1138</v>
      </c>
      <c r="AE256" s="79" t="s">
        <v>1736</v>
      </c>
      <c r="AF256" s="79" t="s">
        <v>2252</v>
      </c>
      <c r="AG256" s="79" t="s">
        <v>2252</v>
      </c>
      <c r="AH256" s="79" t="s">
        <v>3085</v>
      </c>
      <c r="AI256" s="79">
        <v>21370</v>
      </c>
      <c r="AJ256" s="79">
        <v>70</v>
      </c>
      <c r="AK256" s="79">
        <v>1314</v>
      </c>
      <c r="AL256" s="79">
        <v>26</v>
      </c>
      <c r="AM256" s="79" t="s">
        <v>4077</v>
      </c>
      <c r="AN256" s="100" t="s">
        <v>4331</v>
      </c>
      <c r="AO256" s="79" t="str">
        <f>REPLACE(INDEX(GroupVertices[Group],MATCH(Vertices[[#This Row],[Vertex]],GroupVertices[Vertex],0)),1,1,"")</f>
        <v>1</v>
      </c>
      <c r="AP256" s="48"/>
      <c r="AQ256" s="49"/>
      <c r="AR256" s="48"/>
      <c r="AS256" s="49"/>
      <c r="AT256" s="48"/>
      <c r="AU256" s="49"/>
      <c r="AV256" s="48"/>
      <c r="AW256" s="49"/>
      <c r="AX256" s="48"/>
      <c r="AY256" s="48"/>
      <c r="AZ256" s="48"/>
      <c r="BA256" s="48"/>
      <c r="BB256" s="48"/>
      <c r="BC256" s="48"/>
      <c r="BD256" s="48"/>
      <c r="BE256" s="48"/>
      <c r="BF256" s="48"/>
      <c r="BG256" s="48"/>
      <c r="BH256" s="48"/>
      <c r="BI256" s="2"/>
      <c r="BJ256" s="3"/>
      <c r="BK256" s="3"/>
      <c r="BL256" s="3"/>
      <c r="BM256" s="3"/>
    </row>
    <row r="257" spans="1:65" ht="15">
      <c r="A257" s="65" t="s">
        <v>510</v>
      </c>
      <c r="B257" s="66"/>
      <c r="C257" s="66" t="s">
        <v>65</v>
      </c>
      <c r="D257" s="67">
        <v>162.01283465464613</v>
      </c>
      <c r="E257" s="69"/>
      <c r="F257" s="98" t="s">
        <v>3707</v>
      </c>
      <c r="G257" s="66" t="s">
        <v>52</v>
      </c>
      <c r="H257" s="70" t="s">
        <v>1139</v>
      </c>
      <c r="I257" s="71"/>
      <c r="J257" s="71"/>
      <c r="K257" s="70" t="s">
        <v>1139</v>
      </c>
      <c r="L257" s="74">
        <v>1.1531275383674697</v>
      </c>
      <c r="M257" s="75">
        <v>7131.5283203125</v>
      </c>
      <c r="N257" s="75">
        <v>7427.0029296875</v>
      </c>
      <c r="O257" s="76"/>
      <c r="P257" s="77"/>
      <c r="Q257" s="77"/>
      <c r="R257" s="48">
        <v>0</v>
      </c>
      <c r="S257" s="81"/>
      <c r="T257" s="81"/>
      <c r="U257" s="49">
        <v>0</v>
      </c>
      <c r="V257" s="49">
        <v>0</v>
      </c>
      <c r="W257" s="49">
        <v>0</v>
      </c>
      <c r="X257" s="49">
        <v>0</v>
      </c>
      <c r="Y257" s="49">
        <v>0</v>
      </c>
      <c r="Z257" s="49"/>
      <c r="AA257" s="72">
        <v>257</v>
      </c>
      <c r="AB257" s="72"/>
      <c r="AC257" s="73"/>
      <c r="AD257" s="79" t="s">
        <v>1139</v>
      </c>
      <c r="AE257" s="79" t="s">
        <v>1737</v>
      </c>
      <c r="AF257" s="79" t="s">
        <v>2253</v>
      </c>
      <c r="AG257" s="79" t="s">
        <v>2691</v>
      </c>
      <c r="AH257" s="79" t="s">
        <v>3086</v>
      </c>
      <c r="AI257" s="79">
        <v>284</v>
      </c>
      <c r="AJ257" s="79">
        <v>0</v>
      </c>
      <c r="AK257" s="79">
        <v>10</v>
      </c>
      <c r="AL257" s="79">
        <v>0</v>
      </c>
      <c r="AM257" s="79" t="s">
        <v>4077</v>
      </c>
      <c r="AN257" s="100" t="s">
        <v>4332</v>
      </c>
      <c r="AO257" s="79" t="str">
        <f>REPLACE(INDEX(GroupVertices[Group],MATCH(Vertices[[#This Row],[Vertex]],GroupVertices[Vertex],0)),1,1,"")</f>
        <v>1</v>
      </c>
      <c r="AP257" s="48"/>
      <c r="AQ257" s="49"/>
      <c r="AR257" s="48"/>
      <c r="AS257" s="49"/>
      <c r="AT257" s="48"/>
      <c r="AU257" s="49"/>
      <c r="AV257" s="48"/>
      <c r="AW257" s="49"/>
      <c r="AX257" s="48"/>
      <c r="AY257" s="48"/>
      <c r="AZ257" s="48"/>
      <c r="BA257" s="48"/>
      <c r="BB257" s="48"/>
      <c r="BC257" s="48"/>
      <c r="BD257" s="48"/>
      <c r="BE257" s="48"/>
      <c r="BF257" s="48"/>
      <c r="BG257" s="48"/>
      <c r="BH257" s="48"/>
      <c r="BI257" s="2"/>
      <c r="BJ257" s="3"/>
      <c r="BK257" s="3"/>
      <c r="BL257" s="3"/>
      <c r="BM257" s="3"/>
    </row>
    <row r="258" spans="1:65" ht="15">
      <c r="A258" s="65" t="s">
        <v>511</v>
      </c>
      <c r="B258" s="66"/>
      <c r="C258" s="66" t="s">
        <v>65</v>
      </c>
      <c r="D258" s="67">
        <v>162.52341890884296</v>
      </c>
      <c r="E258" s="69"/>
      <c r="F258" s="98" t="s">
        <v>3708</v>
      </c>
      <c r="G258" s="66" t="s">
        <v>52</v>
      </c>
      <c r="H258" s="70" t="s">
        <v>1140</v>
      </c>
      <c r="I258" s="71"/>
      <c r="J258" s="71"/>
      <c r="K258" s="70" t="s">
        <v>1140</v>
      </c>
      <c r="L258" s="74">
        <v>7.244799821732519</v>
      </c>
      <c r="M258" s="75">
        <v>4389.916015625</v>
      </c>
      <c r="N258" s="75">
        <v>3896.089599609375</v>
      </c>
      <c r="O258" s="76"/>
      <c r="P258" s="77"/>
      <c r="Q258" s="77"/>
      <c r="R258" s="48">
        <v>0</v>
      </c>
      <c r="S258" s="81"/>
      <c r="T258" s="81"/>
      <c r="U258" s="49">
        <v>0</v>
      </c>
      <c r="V258" s="49">
        <v>0</v>
      </c>
      <c r="W258" s="49">
        <v>0</v>
      </c>
      <c r="X258" s="49">
        <v>0</v>
      </c>
      <c r="Y258" s="49">
        <v>0</v>
      </c>
      <c r="Z258" s="49"/>
      <c r="AA258" s="72">
        <v>258</v>
      </c>
      <c r="AB258" s="72"/>
      <c r="AC258" s="73"/>
      <c r="AD258" s="79" t="s">
        <v>1140</v>
      </c>
      <c r="AE258" s="79" t="s">
        <v>1738</v>
      </c>
      <c r="AF258" s="79" t="s">
        <v>2254</v>
      </c>
      <c r="AG258" s="79" t="s">
        <v>2668</v>
      </c>
      <c r="AH258" s="79" t="s">
        <v>3087</v>
      </c>
      <c r="AI258" s="79">
        <v>11582</v>
      </c>
      <c r="AJ258" s="79">
        <v>0</v>
      </c>
      <c r="AK258" s="79">
        <v>0</v>
      </c>
      <c r="AL258" s="79">
        <v>0</v>
      </c>
      <c r="AM258" s="79" t="s">
        <v>4077</v>
      </c>
      <c r="AN258" s="100" t="s">
        <v>4333</v>
      </c>
      <c r="AO258" s="79" t="str">
        <f>REPLACE(INDEX(GroupVertices[Group],MATCH(Vertices[[#This Row],[Vertex]],GroupVertices[Vertex],0)),1,1,"")</f>
        <v>1</v>
      </c>
      <c r="AP258" s="48"/>
      <c r="AQ258" s="49"/>
      <c r="AR258" s="48"/>
      <c r="AS258" s="49"/>
      <c r="AT258" s="48"/>
      <c r="AU258" s="49"/>
      <c r="AV258" s="48"/>
      <c r="AW258" s="49"/>
      <c r="AX258" s="48"/>
      <c r="AY258" s="48"/>
      <c r="AZ258" s="48"/>
      <c r="BA258" s="48"/>
      <c r="BB258" s="48"/>
      <c r="BC258" s="48"/>
      <c r="BD258" s="48"/>
      <c r="BE258" s="48"/>
      <c r="BF258" s="48"/>
      <c r="BG258" s="48"/>
      <c r="BH258" s="48"/>
      <c r="BI258" s="2"/>
      <c r="BJ258" s="3"/>
      <c r="BK258" s="3"/>
      <c r="BL258" s="3"/>
      <c r="BM258" s="3"/>
    </row>
    <row r="259" spans="1:65" ht="15">
      <c r="A259" s="65" t="s">
        <v>512</v>
      </c>
      <c r="B259" s="66"/>
      <c r="C259" s="66" t="s">
        <v>65</v>
      </c>
      <c r="D259" s="67">
        <v>162.00641732732305</v>
      </c>
      <c r="E259" s="69"/>
      <c r="F259" s="98" t="s">
        <v>3709</v>
      </c>
      <c r="G259" s="66" t="s">
        <v>52</v>
      </c>
      <c r="H259" s="70" t="s">
        <v>1141</v>
      </c>
      <c r="I259" s="71"/>
      <c r="J259" s="71"/>
      <c r="K259" s="96" t="s">
        <v>1141</v>
      </c>
      <c r="L259" s="74">
        <v>1.0765637691837349</v>
      </c>
      <c r="M259" s="75">
        <v>4047.214111328125</v>
      </c>
      <c r="N259" s="75">
        <v>7868.3671875</v>
      </c>
      <c r="O259" s="76"/>
      <c r="P259" s="77"/>
      <c r="Q259" s="77"/>
      <c r="R259" s="48">
        <v>0</v>
      </c>
      <c r="S259" s="81"/>
      <c r="T259" s="81"/>
      <c r="U259" s="49">
        <v>0</v>
      </c>
      <c r="V259" s="49">
        <v>0</v>
      </c>
      <c r="W259" s="49">
        <v>0</v>
      </c>
      <c r="X259" s="49">
        <v>0</v>
      </c>
      <c r="Y259" s="49">
        <v>0</v>
      </c>
      <c r="Z259" s="49"/>
      <c r="AA259" s="72">
        <v>259</v>
      </c>
      <c r="AB259" s="72"/>
      <c r="AC259" s="73"/>
      <c r="AD259" s="97" t="s">
        <v>1141</v>
      </c>
      <c r="AE259" s="97" t="s">
        <v>1739</v>
      </c>
      <c r="AF259" s="79" t="s">
        <v>2086</v>
      </c>
      <c r="AG259" s="79" t="s">
        <v>2534</v>
      </c>
      <c r="AH259" s="79" t="s">
        <v>3088</v>
      </c>
      <c r="AI259" s="79">
        <v>142</v>
      </c>
      <c r="AJ259" s="79">
        <v>0</v>
      </c>
      <c r="AK259" s="79">
        <v>3</v>
      </c>
      <c r="AL259" s="79">
        <v>0</v>
      </c>
      <c r="AM259" s="79" t="s">
        <v>4077</v>
      </c>
      <c r="AN259" s="100" t="s">
        <v>4334</v>
      </c>
      <c r="AO259" s="79" t="str">
        <f>REPLACE(INDEX(GroupVertices[Group],MATCH(Vertices[[#This Row],[Vertex]],GroupVertices[Vertex],0)),1,1,"")</f>
        <v>1</v>
      </c>
      <c r="AP259" s="48"/>
      <c r="AQ259" s="49"/>
      <c r="AR259" s="48"/>
      <c r="AS259" s="49"/>
      <c r="AT259" s="48"/>
      <c r="AU259" s="49"/>
      <c r="AV259" s="48"/>
      <c r="AW259" s="49"/>
      <c r="AX259" s="48"/>
      <c r="AY259" s="48"/>
      <c r="AZ259" s="48"/>
      <c r="BA259" s="48"/>
      <c r="BB259" s="48"/>
      <c r="BC259" s="48"/>
      <c r="BD259" s="48"/>
      <c r="BE259" s="48"/>
      <c r="BF259" s="48"/>
      <c r="BG259" s="48"/>
      <c r="BH259" s="48"/>
      <c r="BI259" s="2"/>
      <c r="BJ259" s="3"/>
      <c r="BK259" s="3"/>
      <c r="BL259" s="3"/>
      <c r="BM259" s="3"/>
    </row>
    <row r="260" spans="1:65" ht="15">
      <c r="A260" s="65" t="s">
        <v>513</v>
      </c>
      <c r="B260" s="66"/>
      <c r="C260" s="66" t="s">
        <v>65</v>
      </c>
      <c r="D260" s="67">
        <v>162.02029140822575</v>
      </c>
      <c r="E260" s="69"/>
      <c r="F260" s="98" t="s">
        <v>3710</v>
      </c>
      <c r="G260" s="66" t="s">
        <v>52</v>
      </c>
      <c r="H260" s="70" t="s">
        <v>1142</v>
      </c>
      <c r="I260" s="71"/>
      <c r="J260" s="71"/>
      <c r="K260" s="70" t="s">
        <v>1142</v>
      </c>
      <c r="L260" s="74">
        <v>1.2420924814330774</v>
      </c>
      <c r="M260" s="75">
        <v>962.9003295898438</v>
      </c>
      <c r="N260" s="75">
        <v>6544.2744140625</v>
      </c>
      <c r="O260" s="76"/>
      <c r="P260" s="77"/>
      <c r="Q260" s="77"/>
      <c r="R260" s="48">
        <v>0</v>
      </c>
      <c r="S260" s="81"/>
      <c r="T260" s="81"/>
      <c r="U260" s="49">
        <v>0</v>
      </c>
      <c r="V260" s="49">
        <v>0</v>
      </c>
      <c r="W260" s="49">
        <v>0</v>
      </c>
      <c r="X260" s="49">
        <v>0</v>
      </c>
      <c r="Y260" s="49">
        <v>0</v>
      </c>
      <c r="Z260" s="49"/>
      <c r="AA260" s="72">
        <v>260</v>
      </c>
      <c r="AB260" s="72"/>
      <c r="AC260" s="73"/>
      <c r="AD260" s="79" t="s">
        <v>1142</v>
      </c>
      <c r="AE260" s="79" t="s">
        <v>1740</v>
      </c>
      <c r="AF260" s="79"/>
      <c r="AG260" s="79" t="s">
        <v>2692</v>
      </c>
      <c r="AH260" s="79" t="s">
        <v>3089</v>
      </c>
      <c r="AI260" s="79">
        <v>449</v>
      </c>
      <c r="AJ260" s="79">
        <v>6</v>
      </c>
      <c r="AK260" s="79">
        <v>54</v>
      </c>
      <c r="AL260" s="79">
        <v>2</v>
      </c>
      <c r="AM260" s="79" t="s">
        <v>4077</v>
      </c>
      <c r="AN260" s="100" t="s">
        <v>4335</v>
      </c>
      <c r="AO260" s="79" t="str">
        <f>REPLACE(INDEX(GroupVertices[Group],MATCH(Vertices[[#This Row],[Vertex]],GroupVertices[Vertex],0)),1,1,"")</f>
        <v>1</v>
      </c>
      <c r="AP260" s="48"/>
      <c r="AQ260" s="49"/>
      <c r="AR260" s="48"/>
      <c r="AS260" s="49"/>
      <c r="AT260" s="48"/>
      <c r="AU260" s="49"/>
      <c r="AV260" s="48"/>
      <c r="AW260" s="49"/>
      <c r="AX260" s="48"/>
      <c r="AY260" s="48"/>
      <c r="AZ260" s="48"/>
      <c r="BA260" s="48"/>
      <c r="BB260" s="48"/>
      <c r="BC260" s="48"/>
      <c r="BD260" s="48"/>
      <c r="BE260" s="48"/>
      <c r="BF260" s="48"/>
      <c r="BG260" s="48"/>
      <c r="BH260" s="48"/>
      <c r="BI260" s="2"/>
      <c r="BJ260" s="3"/>
      <c r="BK260" s="3"/>
      <c r="BL260" s="3"/>
      <c r="BM260" s="3"/>
    </row>
    <row r="261" spans="1:65" ht="15">
      <c r="A261" s="65" t="s">
        <v>514</v>
      </c>
      <c r="B261" s="66"/>
      <c r="C261" s="66" t="s">
        <v>65</v>
      </c>
      <c r="D261" s="67">
        <v>227.89777177512798</v>
      </c>
      <c r="E261" s="69"/>
      <c r="F261" s="98" t="s">
        <v>3711</v>
      </c>
      <c r="G261" s="66" t="s">
        <v>52</v>
      </c>
      <c r="H261" s="70" t="s">
        <v>1143</v>
      </c>
      <c r="I261" s="71"/>
      <c r="J261" s="71"/>
      <c r="K261" s="70" t="s">
        <v>1143</v>
      </c>
      <c r="L261" s="74">
        <v>787.2123176703219</v>
      </c>
      <c r="M261" s="75">
        <v>1648.303466796875</v>
      </c>
      <c r="N261" s="75">
        <v>365.1759948730469</v>
      </c>
      <c r="O261" s="76"/>
      <c r="P261" s="77"/>
      <c r="Q261" s="77"/>
      <c r="R261" s="48">
        <v>0</v>
      </c>
      <c r="S261" s="81"/>
      <c r="T261" s="81"/>
      <c r="U261" s="49">
        <v>0</v>
      </c>
      <c r="V261" s="49">
        <v>0</v>
      </c>
      <c r="W261" s="49">
        <v>0</v>
      </c>
      <c r="X261" s="49">
        <v>0</v>
      </c>
      <c r="Y261" s="49">
        <v>0</v>
      </c>
      <c r="Z261" s="49"/>
      <c r="AA261" s="72">
        <v>261</v>
      </c>
      <c r="AB261" s="72"/>
      <c r="AC261" s="73"/>
      <c r="AD261" s="79" t="s">
        <v>1143</v>
      </c>
      <c r="AE261" s="79" t="s">
        <v>1741</v>
      </c>
      <c r="AF261" s="79" t="s">
        <v>2255</v>
      </c>
      <c r="AG261" s="79" t="s">
        <v>2693</v>
      </c>
      <c r="AH261" s="79" t="s">
        <v>3090</v>
      </c>
      <c r="AI261" s="79">
        <v>1458159</v>
      </c>
      <c r="AJ261" s="79">
        <v>3138</v>
      </c>
      <c r="AK261" s="79">
        <v>51548</v>
      </c>
      <c r="AL261" s="79">
        <v>205</v>
      </c>
      <c r="AM261" s="79" t="s">
        <v>4077</v>
      </c>
      <c r="AN261" s="100" t="s">
        <v>4336</v>
      </c>
      <c r="AO261" s="79" t="str">
        <f>REPLACE(INDEX(GroupVertices[Group],MATCH(Vertices[[#This Row],[Vertex]],GroupVertices[Vertex],0)),1,1,"")</f>
        <v>1</v>
      </c>
      <c r="AP261" s="48"/>
      <c r="AQ261" s="49"/>
      <c r="AR261" s="48"/>
      <c r="AS261" s="49"/>
      <c r="AT261" s="48"/>
      <c r="AU261" s="49"/>
      <c r="AV261" s="48"/>
      <c r="AW261" s="49"/>
      <c r="AX261" s="48"/>
      <c r="AY261" s="48"/>
      <c r="AZ261" s="48"/>
      <c r="BA261" s="48"/>
      <c r="BB261" s="48"/>
      <c r="BC261" s="48"/>
      <c r="BD261" s="48"/>
      <c r="BE261" s="48"/>
      <c r="BF261" s="48"/>
      <c r="BG261" s="48"/>
      <c r="BH261" s="48"/>
      <c r="BI261" s="2"/>
      <c r="BJ261" s="3"/>
      <c r="BK261" s="3"/>
      <c r="BL261" s="3"/>
      <c r="BM261" s="3"/>
    </row>
    <row r="262" spans="1:65" ht="15">
      <c r="A262" s="65" t="s">
        <v>515</v>
      </c>
      <c r="B262" s="66"/>
      <c r="C262" s="66" t="s">
        <v>65</v>
      </c>
      <c r="D262" s="67">
        <v>173.72558683038196</v>
      </c>
      <c r="E262" s="69"/>
      <c r="F262" s="98" t="s">
        <v>3712</v>
      </c>
      <c r="G262" s="66" t="s">
        <v>52</v>
      </c>
      <c r="H262" s="70" t="s">
        <v>1144</v>
      </c>
      <c r="I262" s="71"/>
      <c r="J262" s="71"/>
      <c r="K262" s="70" t="s">
        <v>1144</v>
      </c>
      <c r="L262" s="74">
        <v>140.8954858355118</v>
      </c>
      <c r="M262" s="75">
        <v>9187.7373046875</v>
      </c>
      <c r="N262" s="75">
        <v>1247.90478515625</v>
      </c>
      <c r="O262" s="76"/>
      <c r="P262" s="77"/>
      <c r="Q262" s="77"/>
      <c r="R262" s="48">
        <v>0</v>
      </c>
      <c r="S262" s="81"/>
      <c r="T262" s="81"/>
      <c r="U262" s="49">
        <v>0</v>
      </c>
      <c r="V262" s="49">
        <v>0</v>
      </c>
      <c r="W262" s="49">
        <v>0</v>
      </c>
      <c r="X262" s="49">
        <v>0</v>
      </c>
      <c r="Y262" s="49">
        <v>0</v>
      </c>
      <c r="Z262" s="49"/>
      <c r="AA262" s="72">
        <v>262</v>
      </c>
      <c r="AB262" s="72"/>
      <c r="AC262" s="73"/>
      <c r="AD262" s="79" t="s">
        <v>1144</v>
      </c>
      <c r="AE262" s="79" t="s">
        <v>1742</v>
      </c>
      <c r="AF262" s="79" t="s">
        <v>2256</v>
      </c>
      <c r="AG262" s="79" t="s">
        <v>2694</v>
      </c>
      <c r="AH262" s="79" t="s">
        <v>3091</v>
      </c>
      <c r="AI262" s="79">
        <v>259459</v>
      </c>
      <c r="AJ262" s="79">
        <v>381</v>
      </c>
      <c r="AK262" s="79">
        <v>2147</v>
      </c>
      <c r="AL262" s="79">
        <v>92</v>
      </c>
      <c r="AM262" s="79" t="s">
        <v>4077</v>
      </c>
      <c r="AN262" s="100" t="s">
        <v>4337</v>
      </c>
      <c r="AO262" s="79" t="str">
        <f>REPLACE(INDEX(GroupVertices[Group],MATCH(Vertices[[#This Row],[Vertex]],GroupVertices[Vertex],0)),1,1,"")</f>
        <v>1</v>
      </c>
      <c r="AP262" s="48"/>
      <c r="AQ262" s="49"/>
      <c r="AR262" s="48"/>
      <c r="AS262" s="49"/>
      <c r="AT262" s="48"/>
      <c r="AU262" s="49"/>
      <c r="AV262" s="48"/>
      <c r="AW262" s="49"/>
      <c r="AX262" s="48"/>
      <c r="AY262" s="48"/>
      <c r="AZ262" s="48"/>
      <c r="BA262" s="48"/>
      <c r="BB262" s="48"/>
      <c r="BC262" s="48"/>
      <c r="BD262" s="48"/>
      <c r="BE262" s="48"/>
      <c r="BF262" s="48"/>
      <c r="BG262" s="48"/>
      <c r="BH262" s="48"/>
      <c r="BI262" s="2"/>
      <c r="BJ262" s="3"/>
      <c r="BK262" s="3"/>
      <c r="BL262" s="3"/>
      <c r="BM262" s="3"/>
    </row>
    <row r="263" spans="1:65" ht="15">
      <c r="A263" s="65" t="s">
        <v>516</v>
      </c>
      <c r="B263" s="66"/>
      <c r="C263" s="66" t="s">
        <v>65</v>
      </c>
      <c r="D263" s="67">
        <v>162.19997657327147</v>
      </c>
      <c r="E263" s="69"/>
      <c r="F263" s="98" t="s">
        <v>3713</v>
      </c>
      <c r="G263" s="66" t="s">
        <v>52</v>
      </c>
      <c r="H263" s="70" t="s">
        <v>1145</v>
      </c>
      <c r="I263" s="71"/>
      <c r="J263" s="71"/>
      <c r="K263" s="70" t="s">
        <v>1145</v>
      </c>
      <c r="L263" s="74">
        <v>3.3858780185776545</v>
      </c>
      <c r="M263" s="75">
        <v>6788.82666015625</v>
      </c>
      <c r="N263" s="75">
        <v>5220.18212890625</v>
      </c>
      <c r="O263" s="76"/>
      <c r="P263" s="77"/>
      <c r="Q263" s="77"/>
      <c r="R263" s="48">
        <v>0</v>
      </c>
      <c r="S263" s="81"/>
      <c r="T263" s="81"/>
      <c r="U263" s="49">
        <v>0</v>
      </c>
      <c r="V263" s="49">
        <v>0</v>
      </c>
      <c r="W263" s="49">
        <v>0</v>
      </c>
      <c r="X263" s="49">
        <v>0</v>
      </c>
      <c r="Y263" s="49">
        <v>0</v>
      </c>
      <c r="Z263" s="49"/>
      <c r="AA263" s="72">
        <v>263</v>
      </c>
      <c r="AB263" s="72"/>
      <c r="AC263" s="73"/>
      <c r="AD263" s="79" t="s">
        <v>1145</v>
      </c>
      <c r="AE263" s="79" t="s">
        <v>1743</v>
      </c>
      <c r="AF263" s="79" t="s">
        <v>2110</v>
      </c>
      <c r="AG263" s="79" t="s">
        <v>2559</v>
      </c>
      <c r="AH263" s="79" t="s">
        <v>3092</v>
      </c>
      <c r="AI263" s="79">
        <v>4425</v>
      </c>
      <c r="AJ263" s="79">
        <v>0</v>
      </c>
      <c r="AK263" s="79">
        <v>9</v>
      </c>
      <c r="AL263" s="79">
        <v>0</v>
      </c>
      <c r="AM263" s="79" t="s">
        <v>4077</v>
      </c>
      <c r="AN263" s="100" t="s">
        <v>4338</v>
      </c>
      <c r="AO263" s="79" t="str">
        <f>REPLACE(INDEX(GroupVertices[Group],MATCH(Vertices[[#This Row],[Vertex]],GroupVertices[Vertex],0)),1,1,"")</f>
        <v>1</v>
      </c>
      <c r="AP263" s="48"/>
      <c r="AQ263" s="49"/>
      <c r="AR263" s="48"/>
      <c r="AS263" s="49"/>
      <c r="AT263" s="48"/>
      <c r="AU263" s="49"/>
      <c r="AV263" s="48"/>
      <c r="AW263" s="49"/>
      <c r="AX263" s="48"/>
      <c r="AY263" s="48"/>
      <c r="AZ263" s="48"/>
      <c r="BA263" s="48"/>
      <c r="BB263" s="48"/>
      <c r="BC263" s="48"/>
      <c r="BD263" s="48"/>
      <c r="BE263" s="48"/>
      <c r="BF263" s="48"/>
      <c r="BG263" s="48"/>
      <c r="BH263" s="48"/>
      <c r="BI263" s="2"/>
      <c r="BJ263" s="3"/>
      <c r="BK263" s="3"/>
      <c r="BL263" s="3"/>
      <c r="BM263" s="3"/>
    </row>
    <row r="264" spans="1:65" ht="15">
      <c r="A264" s="65" t="s">
        <v>517</v>
      </c>
      <c r="B264" s="66"/>
      <c r="C264" s="66" t="s">
        <v>65</v>
      </c>
      <c r="D264" s="67">
        <v>162.00131058093217</v>
      </c>
      <c r="E264" s="69"/>
      <c r="F264" s="98" t="s">
        <v>3714</v>
      </c>
      <c r="G264" s="66" t="s">
        <v>52</v>
      </c>
      <c r="H264" s="70" t="s">
        <v>1146</v>
      </c>
      <c r="I264" s="71"/>
      <c r="J264" s="71"/>
      <c r="K264" s="70" t="s">
        <v>1146</v>
      </c>
      <c r="L264" s="74">
        <v>1.015636262720622</v>
      </c>
      <c r="M264" s="75">
        <v>7474.22998046875</v>
      </c>
      <c r="N264" s="75">
        <v>9192.4599609375</v>
      </c>
      <c r="O264" s="76"/>
      <c r="P264" s="77"/>
      <c r="Q264" s="77"/>
      <c r="R264" s="48">
        <v>0</v>
      </c>
      <c r="S264" s="81"/>
      <c r="T264" s="81"/>
      <c r="U264" s="49">
        <v>0</v>
      </c>
      <c r="V264" s="49">
        <v>0</v>
      </c>
      <c r="W264" s="49">
        <v>0</v>
      </c>
      <c r="X264" s="49">
        <v>0</v>
      </c>
      <c r="Y264" s="49">
        <v>0</v>
      </c>
      <c r="Z264" s="49"/>
      <c r="AA264" s="72">
        <v>264</v>
      </c>
      <c r="AB264" s="72"/>
      <c r="AC264" s="73"/>
      <c r="AD264" s="79" t="s">
        <v>1146</v>
      </c>
      <c r="AE264" s="79" t="s">
        <v>1744</v>
      </c>
      <c r="AF264" s="79" t="s">
        <v>2257</v>
      </c>
      <c r="AG264" s="79" t="s">
        <v>2604</v>
      </c>
      <c r="AH264" s="79" t="s">
        <v>3093</v>
      </c>
      <c r="AI264" s="79">
        <v>29</v>
      </c>
      <c r="AJ264" s="79">
        <v>0</v>
      </c>
      <c r="AK264" s="79">
        <v>1</v>
      </c>
      <c r="AL264" s="79">
        <v>0</v>
      </c>
      <c r="AM264" s="79" t="s">
        <v>4077</v>
      </c>
      <c r="AN264" s="100" t="s">
        <v>4339</v>
      </c>
      <c r="AO264" s="79" t="str">
        <f>REPLACE(INDEX(GroupVertices[Group],MATCH(Vertices[[#This Row],[Vertex]],GroupVertices[Vertex],0)),1,1,"")</f>
        <v>1</v>
      </c>
      <c r="AP264" s="48"/>
      <c r="AQ264" s="49"/>
      <c r="AR264" s="48"/>
      <c r="AS264" s="49"/>
      <c r="AT264" s="48"/>
      <c r="AU264" s="49"/>
      <c r="AV264" s="48"/>
      <c r="AW264" s="49"/>
      <c r="AX264" s="48"/>
      <c r="AY264" s="48"/>
      <c r="AZ264" s="48"/>
      <c r="BA264" s="48"/>
      <c r="BB264" s="48"/>
      <c r="BC264" s="48"/>
      <c r="BD264" s="48"/>
      <c r="BE264" s="48"/>
      <c r="BF264" s="48"/>
      <c r="BG264" s="48"/>
      <c r="BH264" s="48"/>
      <c r="BI264" s="2"/>
      <c r="BJ264" s="3"/>
      <c r="BK264" s="3"/>
      <c r="BL264" s="3"/>
      <c r="BM264" s="3"/>
    </row>
    <row r="265" spans="1:65" ht="15">
      <c r="A265" s="65" t="s">
        <v>518</v>
      </c>
      <c r="B265" s="66"/>
      <c r="C265" s="66" t="s">
        <v>65</v>
      </c>
      <c r="D265" s="67">
        <v>162.1883169222197</v>
      </c>
      <c r="E265" s="69"/>
      <c r="F265" s="98" t="s">
        <v>3715</v>
      </c>
      <c r="G265" s="66" t="s">
        <v>52</v>
      </c>
      <c r="H265" s="70" t="s">
        <v>1147</v>
      </c>
      <c r="I265" s="71"/>
      <c r="J265" s="71"/>
      <c r="K265" s="70" t="s">
        <v>1147</v>
      </c>
      <c r="L265" s="74">
        <v>3.246769198511432</v>
      </c>
      <c r="M265" s="75">
        <v>5075.31884765625</v>
      </c>
      <c r="N265" s="75">
        <v>5220.18212890625</v>
      </c>
      <c r="O265" s="76"/>
      <c r="P265" s="77"/>
      <c r="Q265" s="77"/>
      <c r="R265" s="48">
        <v>0</v>
      </c>
      <c r="S265" s="81"/>
      <c r="T265" s="81"/>
      <c r="U265" s="49">
        <v>0</v>
      </c>
      <c r="V265" s="49">
        <v>0</v>
      </c>
      <c r="W265" s="49">
        <v>0</v>
      </c>
      <c r="X265" s="49">
        <v>0</v>
      </c>
      <c r="Y265" s="49">
        <v>0</v>
      </c>
      <c r="Z265" s="49"/>
      <c r="AA265" s="72">
        <v>265</v>
      </c>
      <c r="AB265" s="72"/>
      <c r="AC265" s="73"/>
      <c r="AD265" s="79" t="s">
        <v>1147</v>
      </c>
      <c r="AE265" s="79" t="s">
        <v>1745</v>
      </c>
      <c r="AF265" s="79" t="s">
        <v>2258</v>
      </c>
      <c r="AG265" s="79" t="s">
        <v>2664</v>
      </c>
      <c r="AH265" s="79" t="s">
        <v>3094</v>
      </c>
      <c r="AI265" s="79">
        <v>4167</v>
      </c>
      <c r="AJ265" s="79">
        <v>4</v>
      </c>
      <c r="AK265" s="79">
        <v>69</v>
      </c>
      <c r="AL265" s="79">
        <v>1</v>
      </c>
      <c r="AM265" s="79" t="s">
        <v>4077</v>
      </c>
      <c r="AN265" s="100" t="s">
        <v>4340</v>
      </c>
      <c r="AO265" s="79" t="str">
        <f>REPLACE(INDEX(GroupVertices[Group],MATCH(Vertices[[#This Row],[Vertex]],GroupVertices[Vertex],0)),1,1,"")</f>
        <v>1</v>
      </c>
      <c r="AP265" s="48"/>
      <c r="AQ265" s="49"/>
      <c r="AR265" s="48"/>
      <c r="AS265" s="49"/>
      <c r="AT265" s="48"/>
      <c r="AU265" s="49"/>
      <c r="AV265" s="48"/>
      <c r="AW265" s="49"/>
      <c r="AX265" s="48"/>
      <c r="AY265" s="48"/>
      <c r="AZ265" s="48"/>
      <c r="BA265" s="48"/>
      <c r="BB265" s="48"/>
      <c r="BC265" s="48"/>
      <c r="BD265" s="48"/>
      <c r="BE265" s="48"/>
      <c r="BF265" s="48"/>
      <c r="BG265" s="48"/>
      <c r="BH265" s="48"/>
      <c r="BI265" s="2"/>
      <c r="BJ265" s="3"/>
      <c r="BK265" s="3"/>
      <c r="BL265" s="3"/>
      <c r="BM265" s="3"/>
    </row>
    <row r="266" spans="1:65" ht="15">
      <c r="A266" s="65" t="s">
        <v>519</v>
      </c>
      <c r="B266" s="66"/>
      <c r="C266" s="66" t="s">
        <v>65</v>
      </c>
      <c r="D266" s="67">
        <v>162.0107106096871</v>
      </c>
      <c r="E266" s="69"/>
      <c r="F266" s="98" t="s">
        <v>3716</v>
      </c>
      <c r="G266" s="66" t="s">
        <v>52</v>
      </c>
      <c r="H266" s="70" t="s">
        <v>1148</v>
      </c>
      <c r="I266" s="71"/>
      <c r="J266" s="71"/>
      <c r="K266" s="96" t="s">
        <v>1148</v>
      </c>
      <c r="L266" s="74">
        <v>1.1277860091305998</v>
      </c>
      <c r="M266" s="75">
        <v>6103.42333984375</v>
      </c>
      <c r="N266" s="75">
        <v>7427.0029296875</v>
      </c>
      <c r="O266" s="76"/>
      <c r="P266" s="77"/>
      <c r="Q266" s="77"/>
      <c r="R266" s="48">
        <v>0</v>
      </c>
      <c r="S266" s="81"/>
      <c r="T266" s="81"/>
      <c r="U266" s="49">
        <v>0</v>
      </c>
      <c r="V266" s="49">
        <v>0</v>
      </c>
      <c r="W266" s="49">
        <v>0</v>
      </c>
      <c r="X266" s="49">
        <v>0</v>
      </c>
      <c r="Y266" s="49">
        <v>0</v>
      </c>
      <c r="Z266" s="49"/>
      <c r="AA266" s="72">
        <v>266</v>
      </c>
      <c r="AB266" s="72"/>
      <c r="AC266" s="73"/>
      <c r="AD266" s="97" t="s">
        <v>1148</v>
      </c>
      <c r="AE266" s="97" t="s">
        <v>1746</v>
      </c>
      <c r="AF266" s="79" t="s">
        <v>2086</v>
      </c>
      <c r="AG266" s="79" t="s">
        <v>2534</v>
      </c>
      <c r="AH266" s="79" t="s">
        <v>3095</v>
      </c>
      <c r="AI266" s="79">
        <v>237</v>
      </c>
      <c r="AJ266" s="79">
        <v>0</v>
      </c>
      <c r="AK266" s="79">
        <v>3</v>
      </c>
      <c r="AL266" s="79">
        <v>2</v>
      </c>
      <c r="AM266" s="79" t="s">
        <v>4077</v>
      </c>
      <c r="AN266" s="100" t="s">
        <v>4341</v>
      </c>
      <c r="AO266" s="79" t="str">
        <f>REPLACE(INDEX(GroupVertices[Group],MATCH(Vertices[[#This Row],[Vertex]],GroupVertices[Vertex],0)),1,1,"")</f>
        <v>1</v>
      </c>
      <c r="AP266" s="48"/>
      <c r="AQ266" s="49"/>
      <c r="AR266" s="48"/>
      <c r="AS266" s="49"/>
      <c r="AT266" s="48"/>
      <c r="AU266" s="49"/>
      <c r="AV266" s="48"/>
      <c r="AW266" s="49"/>
      <c r="AX266" s="48"/>
      <c r="AY266" s="48"/>
      <c r="AZ266" s="48"/>
      <c r="BA266" s="48"/>
      <c r="BB266" s="48"/>
      <c r="BC266" s="48"/>
      <c r="BD266" s="48"/>
      <c r="BE266" s="48"/>
      <c r="BF266" s="48"/>
      <c r="BG266" s="48"/>
      <c r="BH266" s="48"/>
      <c r="BI266" s="2"/>
      <c r="BJ266" s="3"/>
      <c r="BK266" s="3"/>
      <c r="BL266" s="3"/>
      <c r="BM266" s="3"/>
    </row>
    <row r="267" spans="1:65" ht="15">
      <c r="A267" s="65" t="s">
        <v>520</v>
      </c>
      <c r="B267" s="66"/>
      <c r="C267" s="66" t="s">
        <v>65</v>
      </c>
      <c r="D267" s="67">
        <v>162.0040221276884</v>
      </c>
      <c r="E267" s="69"/>
      <c r="F267" s="98" t="s">
        <v>3717</v>
      </c>
      <c r="G267" s="66" t="s">
        <v>52</v>
      </c>
      <c r="H267" s="70" t="s">
        <v>1149</v>
      </c>
      <c r="I267" s="71"/>
      <c r="J267" s="71"/>
      <c r="K267" s="70" t="s">
        <v>1149</v>
      </c>
      <c r="L267" s="74">
        <v>1.0479871511081156</v>
      </c>
      <c r="M267" s="75">
        <v>2333.70654296875</v>
      </c>
      <c r="N267" s="75">
        <v>8309.732421875</v>
      </c>
      <c r="O267" s="76"/>
      <c r="P267" s="77"/>
      <c r="Q267" s="77"/>
      <c r="R267" s="48">
        <v>0</v>
      </c>
      <c r="S267" s="81"/>
      <c r="T267" s="81"/>
      <c r="U267" s="49">
        <v>0</v>
      </c>
      <c r="V267" s="49">
        <v>0</v>
      </c>
      <c r="W267" s="49">
        <v>0</v>
      </c>
      <c r="X267" s="49">
        <v>0</v>
      </c>
      <c r="Y267" s="49">
        <v>0</v>
      </c>
      <c r="Z267" s="49"/>
      <c r="AA267" s="72">
        <v>267</v>
      </c>
      <c r="AB267" s="72"/>
      <c r="AC267" s="73"/>
      <c r="AD267" s="79" t="s">
        <v>1149</v>
      </c>
      <c r="AE267" s="79" t="s">
        <v>1747</v>
      </c>
      <c r="AF267" s="79" t="s">
        <v>2259</v>
      </c>
      <c r="AG267" s="79" t="s">
        <v>2695</v>
      </c>
      <c r="AH267" s="79" t="s">
        <v>3096</v>
      </c>
      <c r="AI267" s="79">
        <v>89</v>
      </c>
      <c r="AJ267" s="79">
        <v>0</v>
      </c>
      <c r="AK267" s="79">
        <v>8</v>
      </c>
      <c r="AL267" s="79">
        <v>0</v>
      </c>
      <c r="AM267" s="79" t="s">
        <v>4077</v>
      </c>
      <c r="AN267" s="100" t="s">
        <v>4342</v>
      </c>
      <c r="AO267" s="79" t="str">
        <f>REPLACE(INDEX(GroupVertices[Group],MATCH(Vertices[[#This Row],[Vertex]],GroupVertices[Vertex],0)),1,1,"")</f>
        <v>1</v>
      </c>
      <c r="AP267" s="48"/>
      <c r="AQ267" s="49"/>
      <c r="AR267" s="48"/>
      <c r="AS267" s="49"/>
      <c r="AT267" s="48"/>
      <c r="AU267" s="49"/>
      <c r="AV267" s="48"/>
      <c r="AW267" s="49"/>
      <c r="AX267" s="48"/>
      <c r="AY267" s="48"/>
      <c r="AZ267" s="48"/>
      <c r="BA267" s="48"/>
      <c r="BB267" s="48"/>
      <c r="BC267" s="48"/>
      <c r="BD267" s="48"/>
      <c r="BE267" s="48"/>
      <c r="BF267" s="48"/>
      <c r="BG267" s="48"/>
      <c r="BH267" s="48"/>
      <c r="BI267" s="2"/>
      <c r="BJ267" s="3"/>
      <c r="BK267" s="3"/>
      <c r="BL267" s="3"/>
      <c r="BM267" s="3"/>
    </row>
    <row r="268" spans="1:65" ht="15">
      <c r="A268" s="65" t="s">
        <v>521</v>
      </c>
      <c r="B268" s="66"/>
      <c r="C268" s="66" t="s">
        <v>65</v>
      </c>
      <c r="D268" s="67">
        <v>168.77353418193746</v>
      </c>
      <c r="E268" s="69"/>
      <c r="F268" s="98" t="s">
        <v>3718</v>
      </c>
      <c r="G268" s="66" t="s">
        <v>52</v>
      </c>
      <c r="H268" s="70" t="s">
        <v>1150</v>
      </c>
      <c r="I268" s="71"/>
      <c r="J268" s="71"/>
      <c r="K268" s="70" t="s">
        <v>1150</v>
      </c>
      <c r="L268" s="74">
        <v>81.81359755490531</v>
      </c>
      <c r="M268" s="75">
        <v>962.9003295898438</v>
      </c>
      <c r="N268" s="75">
        <v>1247.90478515625</v>
      </c>
      <c r="O268" s="76"/>
      <c r="P268" s="77"/>
      <c r="Q268" s="77"/>
      <c r="R268" s="48">
        <v>0</v>
      </c>
      <c r="S268" s="81"/>
      <c r="T268" s="81"/>
      <c r="U268" s="49">
        <v>0</v>
      </c>
      <c r="V268" s="49">
        <v>0</v>
      </c>
      <c r="W268" s="49">
        <v>0</v>
      </c>
      <c r="X268" s="49">
        <v>0</v>
      </c>
      <c r="Y268" s="49">
        <v>0</v>
      </c>
      <c r="Z268" s="49"/>
      <c r="AA268" s="72">
        <v>268</v>
      </c>
      <c r="AB268" s="72"/>
      <c r="AC268" s="73"/>
      <c r="AD268" s="79" t="s">
        <v>1150</v>
      </c>
      <c r="AE268" s="79" t="s">
        <v>1748</v>
      </c>
      <c r="AF268" s="79" t="s">
        <v>2260</v>
      </c>
      <c r="AG268" s="79" t="s">
        <v>2696</v>
      </c>
      <c r="AH268" s="79" t="s">
        <v>3097</v>
      </c>
      <c r="AI268" s="79">
        <v>149882</v>
      </c>
      <c r="AJ268" s="79">
        <v>261</v>
      </c>
      <c r="AK268" s="79">
        <v>398</v>
      </c>
      <c r="AL268" s="79">
        <v>24</v>
      </c>
      <c r="AM268" s="79" t="s">
        <v>4077</v>
      </c>
      <c r="AN268" s="100" t="s">
        <v>4343</v>
      </c>
      <c r="AO268" s="79" t="str">
        <f>REPLACE(INDEX(GroupVertices[Group],MATCH(Vertices[[#This Row],[Vertex]],GroupVertices[Vertex],0)),1,1,"")</f>
        <v>1</v>
      </c>
      <c r="AP268" s="48"/>
      <c r="AQ268" s="49"/>
      <c r="AR268" s="48"/>
      <c r="AS268" s="49"/>
      <c r="AT268" s="48"/>
      <c r="AU268" s="49"/>
      <c r="AV268" s="48"/>
      <c r="AW268" s="49"/>
      <c r="AX268" s="48"/>
      <c r="AY268" s="48"/>
      <c r="AZ268" s="48"/>
      <c r="BA268" s="48"/>
      <c r="BB268" s="48"/>
      <c r="BC268" s="48"/>
      <c r="BD268" s="48"/>
      <c r="BE268" s="48"/>
      <c r="BF268" s="48"/>
      <c r="BG268" s="48"/>
      <c r="BH268" s="48"/>
      <c r="BI268" s="2"/>
      <c r="BJ268" s="3"/>
      <c r="BK268" s="3"/>
      <c r="BL268" s="3"/>
      <c r="BM268" s="3"/>
    </row>
    <row r="269" spans="1:65" ht="15">
      <c r="A269" s="65" t="s">
        <v>522</v>
      </c>
      <c r="B269" s="66"/>
      <c r="C269" s="66" t="s">
        <v>65</v>
      </c>
      <c r="D269" s="67">
        <v>162.72931569253217</v>
      </c>
      <c r="E269" s="69"/>
      <c r="F269" s="98" t="s">
        <v>3719</v>
      </c>
      <c r="G269" s="66" t="s">
        <v>52</v>
      </c>
      <c r="H269" s="70" t="s">
        <v>1151</v>
      </c>
      <c r="I269" s="71"/>
      <c r="J269" s="71"/>
      <c r="K269" s="70" t="s">
        <v>1151</v>
      </c>
      <c r="L269" s="74">
        <v>9.701310613289534</v>
      </c>
      <c r="M269" s="75">
        <v>2676.408203125</v>
      </c>
      <c r="N269" s="75">
        <v>3454.725341796875</v>
      </c>
      <c r="O269" s="76"/>
      <c r="P269" s="77"/>
      <c r="Q269" s="77"/>
      <c r="R269" s="48">
        <v>0</v>
      </c>
      <c r="S269" s="81"/>
      <c r="T269" s="81"/>
      <c r="U269" s="49">
        <v>0</v>
      </c>
      <c r="V269" s="49">
        <v>0</v>
      </c>
      <c r="W269" s="49">
        <v>0</v>
      </c>
      <c r="X269" s="49">
        <v>0</v>
      </c>
      <c r="Y269" s="49">
        <v>0</v>
      </c>
      <c r="Z269" s="49"/>
      <c r="AA269" s="72">
        <v>269</v>
      </c>
      <c r="AB269" s="72"/>
      <c r="AC269" s="73"/>
      <c r="AD269" s="79" t="s">
        <v>1151</v>
      </c>
      <c r="AE269" s="79"/>
      <c r="AF269" s="79"/>
      <c r="AG269" s="79" t="s">
        <v>2697</v>
      </c>
      <c r="AH269" s="79" t="s">
        <v>3098</v>
      </c>
      <c r="AI269" s="79">
        <v>16138</v>
      </c>
      <c r="AJ269" s="79">
        <v>208</v>
      </c>
      <c r="AK269" s="79">
        <v>1913</v>
      </c>
      <c r="AL269" s="79">
        <v>44</v>
      </c>
      <c r="AM269" s="79" t="s">
        <v>4077</v>
      </c>
      <c r="AN269" s="100" t="s">
        <v>4344</v>
      </c>
      <c r="AO269" s="79" t="str">
        <f>REPLACE(INDEX(GroupVertices[Group],MATCH(Vertices[[#This Row],[Vertex]],GroupVertices[Vertex],0)),1,1,"")</f>
        <v>1</v>
      </c>
      <c r="AP269" s="48"/>
      <c r="AQ269" s="49"/>
      <c r="AR269" s="48"/>
      <c r="AS269" s="49"/>
      <c r="AT269" s="48"/>
      <c r="AU269" s="49"/>
      <c r="AV269" s="48"/>
      <c r="AW269" s="49"/>
      <c r="AX269" s="48"/>
      <c r="AY269" s="48"/>
      <c r="AZ269" s="48"/>
      <c r="BA269" s="48"/>
      <c r="BB269" s="48"/>
      <c r="BC269" s="48"/>
      <c r="BD269" s="48"/>
      <c r="BE269" s="48"/>
      <c r="BF269" s="48"/>
      <c r="BG269" s="48"/>
      <c r="BH269" s="48"/>
      <c r="BI269" s="2"/>
      <c r="BJ269" s="3"/>
      <c r="BK269" s="3"/>
      <c r="BL269" s="3"/>
      <c r="BM269" s="3"/>
    </row>
    <row r="270" spans="1:65" ht="15">
      <c r="A270" s="65" t="s">
        <v>523</v>
      </c>
      <c r="B270" s="66"/>
      <c r="C270" s="66" t="s">
        <v>65</v>
      </c>
      <c r="D270" s="67">
        <v>162.00619136509337</v>
      </c>
      <c r="E270" s="69"/>
      <c r="F270" s="98" t="s">
        <v>3720</v>
      </c>
      <c r="G270" s="66" t="s">
        <v>52</v>
      </c>
      <c r="H270" s="70" t="s">
        <v>1152</v>
      </c>
      <c r="I270" s="71"/>
      <c r="J270" s="71"/>
      <c r="K270" s="70" t="s">
        <v>1152</v>
      </c>
      <c r="L270" s="74">
        <v>1.0738678618181103</v>
      </c>
      <c r="M270" s="75">
        <v>1991.0050048828125</v>
      </c>
      <c r="N270" s="75">
        <v>7868.3671875</v>
      </c>
      <c r="O270" s="76"/>
      <c r="P270" s="77"/>
      <c r="Q270" s="77"/>
      <c r="R270" s="48">
        <v>0</v>
      </c>
      <c r="S270" s="81"/>
      <c r="T270" s="81"/>
      <c r="U270" s="49">
        <v>0</v>
      </c>
      <c r="V270" s="49">
        <v>0</v>
      </c>
      <c r="W270" s="49">
        <v>0</v>
      </c>
      <c r="X270" s="49">
        <v>0</v>
      </c>
      <c r="Y270" s="49">
        <v>0</v>
      </c>
      <c r="Z270" s="49"/>
      <c r="AA270" s="72">
        <v>270</v>
      </c>
      <c r="AB270" s="72"/>
      <c r="AC270" s="73"/>
      <c r="AD270" s="79" t="s">
        <v>1152</v>
      </c>
      <c r="AE270" s="79" t="s">
        <v>1749</v>
      </c>
      <c r="AF270" s="79" t="s">
        <v>2261</v>
      </c>
      <c r="AG270" s="79" t="s">
        <v>2698</v>
      </c>
      <c r="AH270" s="79" t="s">
        <v>3099</v>
      </c>
      <c r="AI270" s="79">
        <v>137</v>
      </c>
      <c r="AJ270" s="79">
        <v>0</v>
      </c>
      <c r="AK270" s="79">
        <v>9</v>
      </c>
      <c r="AL270" s="79">
        <v>0</v>
      </c>
      <c r="AM270" s="79" t="s">
        <v>4077</v>
      </c>
      <c r="AN270" s="100" t="s">
        <v>4345</v>
      </c>
      <c r="AO270" s="79" t="str">
        <f>REPLACE(INDEX(GroupVertices[Group],MATCH(Vertices[[#This Row],[Vertex]],GroupVertices[Vertex],0)),1,1,"")</f>
        <v>1</v>
      </c>
      <c r="AP270" s="48"/>
      <c r="AQ270" s="49"/>
      <c r="AR270" s="48"/>
      <c r="AS270" s="49"/>
      <c r="AT270" s="48"/>
      <c r="AU270" s="49"/>
      <c r="AV270" s="48"/>
      <c r="AW270" s="49"/>
      <c r="AX270" s="48"/>
      <c r="AY270" s="48"/>
      <c r="AZ270" s="48"/>
      <c r="BA270" s="48"/>
      <c r="BB270" s="48"/>
      <c r="BC270" s="48"/>
      <c r="BD270" s="48"/>
      <c r="BE270" s="48"/>
      <c r="BF270" s="48"/>
      <c r="BG270" s="48"/>
      <c r="BH270" s="48"/>
      <c r="BI270" s="2"/>
      <c r="BJ270" s="3"/>
      <c r="BK270" s="3"/>
      <c r="BL270" s="3"/>
      <c r="BM270" s="3"/>
    </row>
    <row r="271" spans="1:65" ht="15">
      <c r="A271" s="65" t="s">
        <v>524</v>
      </c>
      <c r="B271" s="66"/>
      <c r="C271" s="66" t="s">
        <v>65</v>
      </c>
      <c r="D271" s="67">
        <v>162.00555867085026</v>
      </c>
      <c r="E271" s="69"/>
      <c r="F271" s="98" t="s">
        <v>3721</v>
      </c>
      <c r="G271" s="66" t="s">
        <v>52</v>
      </c>
      <c r="H271" s="70" t="s">
        <v>1153</v>
      </c>
      <c r="I271" s="71"/>
      <c r="J271" s="71"/>
      <c r="K271" s="70" t="s">
        <v>1153</v>
      </c>
      <c r="L271" s="74">
        <v>1.066319321194362</v>
      </c>
      <c r="M271" s="75">
        <v>8845.0361328125</v>
      </c>
      <c r="N271" s="75">
        <v>8309.732421875</v>
      </c>
      <c r="O271" s="76"/>
      <c r="P271" s="77"/>
      <c r="Q271" s="77"/>
      <c r="R271" s="48">
        <v>0</v>
      </c>
      <c r="S271" s="81"/>
      <c r="T271" s="81"/>
      <c r="U271" s="49">
        <v>0</v>
      </c>
      <c r="V271" s="49">
        <v>0</v>
      </c>
      <c r="W271" s="49">
        <v>0</v>
      </c>
      <c r="X271" s="49">
        <v>0</v>
      </c>
      <c r="Y271" s="49">
        <v>0</v>
      </c>
      <c r="Z271" s="49"/>
      <c r="AA271" s="72">
        <v>271</v>
      </c>
      <c r="AB271" s="72"/>
      <c r="AC271" s="73"/>
      <c r="AD271" s="79" t="s">
        <v>1153</v>
      </c>
      <c r="AE271" s="79" t="s">
        <v>1750</v>
      </c>
      <c r="AF271" s="79" t="s">
        <v>2262</v>
      </c>
      <c r="AG271" s="79" t="s">
        <v>2699</v>
      </c>
      <c r="AH271" s="79" t="s">
        <v>3100</v>
      </c>
      <c r="AI271" s="79">
        <v>123</v>
      </c>
      <c r="AJ271" s="79">
        <v>44</v>
      </c>
      <c r="AK271" s="79">
        <v>13</v>
      </c>
      <c r="AL271" s="79">
        <v>0</v>
      </c>
      <c r="AM271" s="79" t="s">
        <v>4077</v>
      </c>
      <c r="AN271" s="100" t="s">
        <v>4346</v>
      </c>
      <c r="AO271" s="79" t="str">
        <f>REPLACE(INDEX(GroupVertices[Group],MATCH(Vertices[[#This Row],[Vertex]],GroupVertices[Vertex],0)),1,1,"")</f>
        <v>1</v>
      </c>
      <c r="AP271" s="48"/>
      <c r="AQ271" s="49"/>
      <c r="AR271" s="48"/>
      <c r="AS271" s="49"/>
      <c r="AT271" s="48"/>
      <c r="AU271" s="49"/>
      <c r="AV271" s="48"/>
      <c r="AW271" s="49"/>
      <c r="AX271" s="48"/>
      <c r="AY271" s="48"/>
      <c r="AZ271" s="48"/>
      <c r="BA271" s="48"/>
      <c r="BB271" s="48"/>
      <c r="BC271" s="48"/>
      <c r="BD271" s="48"/>
      <c r="BE271" s="48"/>
      <c r="BF271" s="48"/>
      <c r="BG271" s="48"/>
      <c r="BH271" s="48"/>
      <c r="BI271" s="2"/>
      <c r="BJ271" s="3"/>
      <c r="BK271" s="3"/>
      <c r="BL271" s="3"/>
      <c r="BM271" s="3"/>
    </row>
    <row r="272" spans="1:65" ht="15">
      <c r="A272" s="65" t="s">
        <v>525</v>
      </c>
      <c r="B272" s="66"/>
      <c r="C272" s="66" t="s">
        <v>65</v>
      </c>
      <c r="D272" s="67">
        <v>162.0058298255259</v>
      </c>
      <c r="E272" s="69"/>
      <c r="F272" s="98" t="s">
        <v>3722</v>
      </c>
      <c r="G272" s="66" t="s">
        <v>52</v>
      </c>
      <c r="H272" s="70" t="s">
        <v>1154</v>
      </c>
      <c r="I272" s="71"/>
      <c r="J272" s="71"/>
      <c r="K272" s="70" t="s">
        <v>1154</v>
      </c>
      <c r="L272" s="74">
        <v>1.0695544100331114</v>
      </c>
      <c r="M272" s="75">
        <v>277.49725341796875</v>
      </c>
      <c r="N272" s="75">
        <v>7868.3671875</v>
      </c>
      <c r="O272" s="76"/>
      <c r="P272" s="77"/>
      <c r="Q272" s="77"/>
      <c r="R272" s="48">
        <v>0</v>
      </c>
      <c r="S272" s="81"/>
      <c r="T272" s="81"/>
      <c r="U272" s="49">
        <v>0</v>
      </c>
      <c r="V272" s="49">
        <v>0</v>
      </c>
      <c r="W272" s="49">
        <v>0</v>
      </c>
      <c r="X272" s="49">
        <v>0</v>
      </c>
      <c r="Y272" s="49">
        <v>0</v>
      </c>
      <c r="Z272" s="49"/>
      <c r="AA272" s="72">
        <v>272</v>
      </c>
      <c r="AB272" s="72"/>
      <c r="AC272" s="73"/>
      <c r="AD272" s="79" t="s">
        <v>1154</v>
      </c>
      <c r="AE272" s="79" t="s">
        <v>1751</v>
      </c>
      <c r="AF272" s="79" t="s">
        <v>2263</v>
      </c>
      <c r="AG272" s="79" t="s">
        <v>2610</v>
      </c>
      <c r="AH272" s="79" t="s">
        <v>3101</v>
      </c>
      <c r="AI272" s="79">
        <v>129</v>
      </c>
      <c r="AJ272" s="79">
        <v>0</v>
      </c>
      <c r="AK272" s="79">
        <v>0</v>
      </c>
      <c r="AL272" s="79">
        <v>0</v>
      </c>
      <c r="AM272" s="79" t="s">
        <v>4077</v>
      </c>
      <c r="AN272" s="100" t="s">
        <v>4347</v>
      </c>
      <c r="AO272" s="79" t="str">
        <f>REPLACE(INDEX(GroupVertices[Group],MATCH(Vertices[[#This Row],[Vertex]],GroupVertices[Vertex],0)),1,1,"")</f>
        <v>1</v>
      </c>
      <c r="AP272" s="48"/>
      <c r="AQ272" s="49"/>
      <c r="AR272" s="48"/>
      <c r="AS272" s="49"/>
      <c r="AT272" s="48"/>
      <c r="AU272" s="49"/>
      <c r="AV272" s="48"/>
      <c r="AW272" s="49"/>
      <c r="AX272" s="48"/>
      <c r="AY272" s="48"/>
      <c r="AZ272" s="48"/>
      <c r="BA272" s="48"/>
      <c r="BB272" s="48"/>
      <c r="BC272" s="48"/>
      <c r="BD272" s="48"/>
      <c r="BE272" s="48"/>
      <c r="BF272" s="48"/>
      <c r="BG272" s="48"/>
      <c r="BH272" s="48"/>
      <c r="BI272" s="2"/>
      <c r="BJ272" s="3"/>
      <c r="BK272" s="3"/>
      <c r="BL272" s="3"/>
      <c r="BM272" s="3"/>
    </row>
    <row r="273" spans="1:65" ht="15">
      <c r="A273" s="65" t="s">
        <v>526</v>
      </c>
      <c r="B273" s="66"/>
      <c r="C273" s="66" t="s">
        <v>65</v>
      </c>
      <c r="D273" s="67">
        <v>162.00587501797182</v>
      </c>
      <c r="E273" s="69"/>
      <c r="F273" s="98" t="s">
        <v>3723</v>
      </c>
      <c r="G273" s="66" t="s">
        <v>52</v>
      </c>
      <c r="H273" s="70" t="s">
        <v>1155</v>
      </c>
      <c r="I273" s="71"/>
      <c r="J273" s="71"/>
      <c r="K273" s="70" t="s">
        <v>1155</v>
      </c>
      <c r="L273" s="74">
        <v>1.0700935915062362</v>
      </c>
      <c r="M273" s="75">
        <v>962.9003295898438</v>
      </c>
      <c r="N273" s="75">
        <v>7868.3671875</v>
      </c>
      <c r="O273" s="76"/>
      <c r="P273" s="77"/>
      <c r="Q273" s="77"/>
      <c r="R273" s="48">
        <v>0</v>
      </c>
      <c r="S273" s="81"/>
      <c r="T273" s="81"/>
      <c r="U273" s="49">
        <v>0</v>
      </c>
      <c r="V273" s="49">
        <v>0</v>
      </c>
      <c r="W273" s="49">
        <v>0</v>
      </c>
      <c r="X273" s="49">
        <v>0</v>
      </c>
      <c r="Y273" s="49">
        <v>0</v>
      </c>
      <c r="Z273" s="49"/>
      <c r="AA273" s="72">
        <v>273</v>
      </c>
      <c r="AB273" s="72"/>
      <c r="AC273" s="73"/>
      <c r="AD273" s="79" t="s">
        <v>1155</v>
      </c>
      <c r="AE273" s="79" t="s">
        <v>1752</v>
      </c>
      <c r="AF273" s="79" t="s">
        <v>2264</v>
      </c>
      <c r="AG273" s="79" t="s">
        <v>2700</v>
      </c>
      <c r="AH273" s="79" t="s">
        <v>3102</v>
      </c>
      <c r="AI273" s="79">
        <v>130</v>
      </c>
      <c r="AJ273" s="79">
        <v>0</v>
      </c>
      <c r="AK273" s="79">
        <v>2</v>
      </c>
      <c r="AL273" s="79">
        <v>0</v>
      </c>
      <c r="AM273" s="79" t="s">
        <v>4077</v>
      </c>
      <c r="AN273" s="100" t="s">
        <v>4348</v>
      </c>
      <c r="AO273" s="79" t="str">
        <f>REPLACE(INDEX(GroupVertices[Group],MATCH(Vertices[[#This Row],[Vertex]],GroupVertices[Vertex],0)),1,1,"")</f>
        <v>1</v>
      </c>
      <c r="AP273" s="48"/>
      <c r="AQ273" s="49"/>
      <c r="AR273" s="48"/>
      <c r="AS273" s="49"/>
      <c r="AT273" s="48"/>
      <c r="AU273" s="49"/>
      <c r="AV273" s="48"/>
      <c r="AW273" s="49"/>
      <c r="AX273" s="48"/>
      <c r="AY273" s="48"/>
      <c r="AZ273" s="48"/>
      <c r="BA273" s="48"/>
      <c r="BB273" s="48"/>
      <c r="BC273" s="48"/>
      <c r="BD273" s="48"/>
      <c r="BE273" s="48"/>
      <c r="BF273" s="48"/>
      <c r="BG273" s="48"/>
      <c r="BH273" s="48"/>
      <c r="BI273" s="2"/>
      <c r="BJ273" s="3"/>
      <c r="BK273" s="3"/>
      <c r="BL273" s="3"/>
      <c r="BM273" s="3"/>
    </row>
    <row r="274" spans="1:65" ht="15">
      <c r="A274" s="65" t="s">
        <v>527</v>
      </c>
      <c r="B274" s="66"/>
      <c r="C274" s="66" t="s">
        <v>65</v>
      </c>
      <c r="D274" s="67">
        <v>162.53815164621844</v>
      </c>
      <c r="E274" s="69"/>
      <c r="F274" s="98" t="s">
        <v>3724</v>
      </c>
      <c r="G274" s="66" t="s">
        <v>52</v>
      </c>
      <c r="H274" s="70" t="s">
        <v>1156</v>
      </c>
      <c r="I274" s="71"/>
      <c r="J274" s="71"/>
      <c r="K274" s="70" t="s">
        <v>1156</v>
      </c>
      <c r="L274" s="74">
        <v>7.420572981971234</v>
      </c>
      <c r="M274" s="75">
        <v>5075.31884765625</v>
      </c>
      <c r="N274" s="75">
        <v>3896.089599609375</v>
      </c>
      <c r="O274" s="76"/>
      <c r="P274" s="77"/>
      <c r="Q274" s="77"/>
      <c r="R274" s="48">
        <v>0</v>
      </c>
      <c r="S274" s="81"/>
      <c r="T274" s="81"/>
      <c r="U274" s="49">
        <v>0</v>
      </c>
      <c r="V274" s="49">
        <v>0</v>
      </c>
      <c r="W274" s="49">
        <v>0</v>
      </c>
      <c r="X274" s="49">
        <v>0</v>
      </c>
      <c r="Y274" s="49">
        <v>0</v>
      </c>
      <c r="Z274" s="49"/>
      <c r="AA274" s="72">
        <v>274</v>
      </c>
      <c r="AB274" s="72"/>
      <c r="AC274" s="73"/>
      <c r="AD274" s="79" t="s">
        <v>1156</v>
      </c>
      <c r="AE274" s="79" t="s">
        <v>1753</v>
      </c>
      <c r="AF274" s="79" t="s">
        <v>2265</v>
      </c>
      <c r="AG274" s="79" t="s">
        <v>2531</v>
      </c>
      <c r="AH274" s="79" t="s">
        <v>3103</v>
      </c>
      <c r="AI274" s="79">
        <v>11908</v>
      </c>
      <c r="AJ274" s="79">
        <v>44</v>
      </c>
      <c r="AK274" s="79">
        <v>198</v>
      </c>
      <c r="AL274" s="79">
        <v>4</v>
      </c>
      <c r="AM274" s="79" t="s">
        <v>4077</v>
      </c>
      <c r="AN274" s="100" t="s">
        <v>4349</v>
      </c>
      <c r="AO274" s="79" t="str">
        <f>REPLACE(INDEX(GroupVertices[Group],MATCH(Vertices[[#This Row],[Vertex]],GroupVertices[Vertex],0)),1,1,"")</f>
        <v>1</v>
      </c>
      <c r="AP274" s="48"/>
      <c r="AQ274" s="49"/>
      <c r="AR274" s="48"/>
      <c r="AS274" s="49"/>
      <c r="AT274" s="48"/>
      <c r="AU274" s="49"/>
      <c r="AV274" s="48"/>
      <c r="AW274" s="49"/>
      <c r="AX274" s="48"/>
      <c r="AY274" s="48"/>
      <c r="AZ274" s="48"/>
      <c r="BA274" s="48"/>
      <c r="BB274" s="48"/>
      <c r="BC274" s="48"/>
      <c r="BD274" s="48"/>
      <c r="BE274" s="48"/>
      <c r="BF274" s="48"/>
      <c r="BG274" s="48"/>
      <c r="BH274" s="48"/>
      <c r="BI274" s="2"/>
      <c r="BJ274" s="3"/>
      <c r="BK274" s="3"/>
      <c r="BL274" s="3"/>
      <c r="BM274" s="3"/>
    </row>
    <row r="275" spans="1:65" ht="15">
      <c r="A275" s="65" t="s">
        <v>528</v>
      </c>
      <c r="B275" s="66"/>
      <c r="C275" s="66" t="s">
        <v>65</v>
      </c>
      <c r="D275" s="67">
        <v>162.0141452355783</v>
      </c>
      <c r="E275" s="69"/>
      <c r="F275" s="98" t="s">
        <v>3725</v>
      </c>
      <c r="G275" s="66" t="s">
        <v>52</v>
      </c>
      <c r="H275" s="70" t="s">
        <v>1157</v>
      </c>
      <c r="I275" s="71"/>
      <c r="J275" s="71"/>
      <c r="K275" s="70" t="s">
        <v>1157</v>
      </c>
      <c r="L275" s="74">
        <v>1.1687638010880916</v>
      </c>
      <c r="M275" s="75">
        <v>1305.6019287109375</v>
      </c>
      <c r="N275" s="75">
        <v>6985.638671875</v>
      </c>
      <c r="O275" s="76"/>
      <c r="P275" s="77"/>
      <c r="Q275" s="77"/>
      <c r="R275" s="48">
        <v>0</v>
      </c>
      <c r="S275" s="81"/>
      <c r="T275" s="81"/>
      <c r="U275" s="49">
        <v>0</v>
      </c>
      <c r="V275" s="49">
        <v>0</v>
      </c>
      <c r="W275" s="49">
        <v>0</v>
      </c>
      <c r="X275" s="49">
        <v>0</v>
      </c>
      <c r="Y275" s="49">
        <v>0</v>
      </c>
      <c r="Z275" s="49"/>
      <c r="AA275" s="72">
        <v>275</v>
      </c>
      <c r="AB275" s="72"/>
      <c r="AC275" s="73"/>
      <c r="AD275" s="79" t="s">
        <v>1157</v>
      </c>
      <c r="AE275" s="79" t="s">
        <v>1754</v>
      </c>
      <c r="AF275" s="79" t="s">
        <v>2266</v>
      </c>
      <c r="AG275" s="79" t="s">
        <v>2670</v>
      </c>
      <c r="AH275" s="79" t="s">
        <v>3104</v>
      </c>
      <c r="AI275" s="79">
        <v>313</v>
      </c>
      <c r="AJ275" s="79">
        <v>1</v>
      </c>
      <c r="AK275" s="79">
        <v>33</v>
      </c>
      <c r="AL275" s="79">
        <v>0</v>
      </c>
      <c r="AM275" s="79" t="s">
        <v>4077</v>
      </c>
      <c r="AN275" s="100" t="s">
        <v>4350</v>
      </c>
      <c r="AO275" s="79" t="str">
        <f>REPLACE(INDEX(GroupVertices[Group],MATCH(Vertices[[#This Row],[Vertex]],GroupVertices[Vertex],0)),1,1,"")</f>
        <v>1</v>
      </c>
      <c r="AP275" s="48"/>
      <c r="AQ275" s="49"/>
      <c r="AR275" s="48"/>
      <c r="AS275" s="49"/>
      <c r="AT275" s="48"/>
      <c r="AU275" s="49"/>
      <c r="AV275" s="48"/>
      <c r="AW275" s="49"/>
      <c r="AX275" s="48"/>
      <c r="AY275" s="48"/>
      <c r="AZ275" s="48"/>
      <c r="BA275" s="48"/>
      <c r="BB275" s="48"/>
      <c r="BC275" s="48"/>
      <c r="BD275" s="48"/>
      <c r="BE275" s="48"/>
      <c r="BF275" s="48"/>
      <c r="BG275" s="48"/>
      <c r="BH275" s="48"/>
      <c r="BI275" s="2"/>
      <c r="BJ275" s="3"/>
      <c r="BK275" s="3"/>
      <c r="BL275" s="3"/>
      <c r="BM275" s="3"/>
    </row>
    <row r="276" spans="1:65" ht="15">
      <c r="A276" s="65" t="s">
        <v>529</v>
      </c>
      <c r="B276" s="66"/>
      <c r="C276" s="66" t="s">
        <v>65</v>
      </c>
      <c r="D276" s="67">
        <v>163.45546791384874</v>
      </c>
      <c r="E276" s="69"/>
      <c r="F276" s="98" t="s">
        <v>3726</v>
      </c>
      <c r="G276" s="66" t="s">
        <v>52</v>
      </c>
      <c r="H276" s="70" t="s">
        <v>1158</v>
      </c>
      <c r="I276" s="71"/>
      <c r="J276" s="71"/>
      <c r="K276" s="70" t="s">
        <v>1158</v>
      </c>
      <c r="L276" s="74">
        <v>18.364878523460327</v>
      </c>
      <c r="M276" s="75">
        <v>1305.6019287109375</v>
      </c>
      <c r="N276" s="75">
        <v>2571.9970703125</v>
      </c>
      <c r="O276" s="76"/>
      <c r="P276" s="77"/>
      <c r="Q276" s="77"/>
      <c r="R276" s="48">
        <v>0</v>
      </c>
      <c r="S276" s="81"/>
      <c r="T276" s="81"/>
      <c r="U276" s="49">
        <v>0</v>
      </c>
      <c r="V276" s="49">
        <v>0</v>
      </c>
      <c r="W276" s="49">
        <v>0</v>
      </c>
      <c r="X276" s="49">
        <v>0</v>
      </c>
      <c r="Y276" s="49">
        <v>0</v>
      </c>
      <c r="Z276" s="49"/>
      <c r="AA276" s="72">
        <v>276</v>
      </c>
      <c r="AB276" s="72"/>
      <c r="AC276" s="73"/>
      <c r="AD276" s="79" t="s">
        <v>1158</v>
      </c>
      <c r="AE276" s="79" t="s">
        <v>1755</v>
      </c>
      <c r="AF276" s="79" t="s">
        <v>2267</v>
      </c>
      <c r="AG276" s="79" t="s">
        <v>2701</v>
      </c>
      <c r="AH276" s="79" t="s">
        <v>3105</v>
      </c>
      <c r="AI276" s="79">
        <v>32206</v>
      </c>
      <c r="AJ276" s="79">
        <v>80</v>
      </c>
      <c r="AK276" s="79">
        <v>661</v>
      </c>
      <c r="AL276" s="79">
        <v>39</v>
      </c>
      <c r="AM276" s="79" t="s">
        <v>4077</v>
      </c>
      <c r="AN276" s="100" t="s">
        <v>4351</v>
      </c>
      <c r="AO276" s="79" t="str">
        <f>REPLACE(INDEX(GroupVertices[Group],MATCH(Vertices[[#This Row],[Vertex]],GroupVertices[Vertex],0)),1,1,"")</f>
        <v>1</v>
      </c>
      <c r="AP276" s="48"/>
      <c r="AQ276" s="49"/>
      <c r="AR276" s="48"/>
      <c r="AS276" s="49"/>
      <c r="AT276" s="48"/>
      <c r="AU276" s="49"/>
      <c r="AV276" s="48"/>
      <c r="AW276" s="49"/>
      <c r="AX276" s="48"/>
      <c r="AY276" s="48"/>
      <c r="AZ276" s="48"/>
      <c r="BA276" s="48"/>
      <c r="BB276" s="48"/>
      <c r="BC276" s="48"/>
      <c r="BD276" s="48"/>
      <c r="BE276" s="48"/>
      <c r="BF276" s="48"/>
      <c r="BG276" s="48"/>
      <c r="BH276" s="48"/>
      <c r="BI276" s="2"/>
      <c r="BJ276" s="3"/>
      <c r="BK276" s="3"/>
      <c r="BL276" s="3"/>
      <c r="BM276" s="3"/>
    </row>
    <row r="277" spans="1:65" ht="15">
      <c r="A277" s="65" t="s">
        <v>530</v>
      </c>
      <c r="B277" s="66"/>
      <c r="C277" s="66" t="s">
        <v>65</v>
      </c>
      <c r="D277" s="67">
        <v>162.00903848918742</v>
      </c>
      <c r="E277" s="69"/>
      <c r="F277" s="98" t="s">
        <v>3727</v>
      </c>
      <c r="G277" s="66" t="s">
        <v>52</v>
      </c>
      <c r="H277" s="70" t="s">
        <v>1159</v>
      </c>
      <c r="I277" s="71"/>
      <c r="J277" s="71"/>
      <c r="K277" s="70" t="s">
        <v>1159</v>
      </c>
      <c r="L277" s="74">
        <v>1.1078362946249787</v>
      </c>
      <c r="M277" s="75">
        <v>3361.811279296875</v>
      </c>
      <c r="N277" s="75">
        <v>7427.0029296875</v>
      </c>
      <c r="O277" s="76"/>
      <c r="P277" s="77"/>
      <c r="Q277" s="77"/>
      <c r="R277" s="48">
        <v>0</v>
      </c>
      <c r="S277" s="81"/>
      <c r="T277" s="81"/>
      <c r="U277" s="49">
        <v>0</v>
      </c>
      <c r="V277" s="49">
        <v>0</v>
      </c>
      <c r="W277" s="49">
        <v>0</v>
      </c>
      <c r="X277" s="49">
        <v>0</v>
      </c>
      <c r="Y277" s="49">
        <v>0</v>
      </c>
      <c r="Z277" s="49"/>
      <c r="AA277" s="72">
        <v>277</v>
      </c>
      <c r="AB277" s="72"/>
      <c r="AC277" s="73"/>
      <c r="AD277" s="79" t="s">
        <v>1159</v>
      </c>
      <c r="AE277" s="79" t="s">
        <v>1756</v>
      </c>
      <c r="AF277" s="79"/>
      <c r="AG277" s="79" t="s">
        <v>2702</v>
      </c>
      <c r="AH277" s="79" t="s">
        <v>3106</v>
      </c>
      <c r="AI277" s="79">
        <v>200</v>
      </c>
      <c r="AJ277" s="79">
        <v>1</v>
      </c>
      <c r="AK277" s="79">
        <v>2</v>
      </c>
      <c r="AL277" s="79">
        <v>0</v>
      </c>
      <c r="AM277" s="79" t="s">
        <v>4077</v>
      </c>
      <c r="AN277" s="100" t="s">
        <v>4352</v>
      </c>
      <c r="AO277" s="79" t="str">
        <f>REPLACE(INDEX(GroupVertices[Group],MATCH(Vertices[[#This Row],[Vertex]],GroupVertices[Vertex],0)),1,1,"")</f>
        <v>1</v>
      </c>
      <c r="AP277" s="48"/>
      <c r="AQ277" s="49"/>
      <c r="AR277" s="48"/>
      <c r="AS277" s="49"/>
      <c r="AT277" s="48"/>
      <c r="AU277" s="49"/>
      <c r="AV277" s="48"/>
      <c r="AW277" s="49"/>
      <c r="AX277" s="48"/>
      <c r="AY277" s="48"/>
      <c r="AZ277" s="48"/>
      <c r="BA277" s="48"/>
      <c r="BB277" s="48"/>
      <c r="BC277" s="48"/>
      <c r="BD277" s="48"/>
      <c r="BE277" s="48"/>
      <c r="BF277" s="48"/>
      <c r="BG277" s="48"/>
      <c r="BH277" s="48"/>
      <c r="BI277" s="2"/>
      <c r="BJ277" s="3"/>
      <c r="BK277" s="3"/>
      <c r="BL277" s="3"/>
      <c r="BM277" s="3"/>
    </row>
    <row r="278" spans="1:65" ht="15">
      <c r="A278" s="65" t="s">
        <v>531</v>
      </c>
      <c r="B278" s="66"/>
      <c r="C278" s="66" t="s">
        <v>65</v>
      </c>
      <c r="D278" s="67">
        <v>162.834975631133</v>
      </c>
      <c r="E278" s="69"/>
      <c r="F278" s="98" t="s">
        <v>3728</v>
      </c>
      <c r="G278" s="66" t="s">
        <v>52</v>
      </c>
      <c r="H278" s="70" t="s">
        <v>1160</v>
      </c>
      <c r="I278" s="71"/>
      <c r="J278" s="71"/>
      <c r="K278" s="70" t="s">
        <v>1160</v>
      </c>
      <c r="L278" s="74">
        <v>10.961916897455536</v>
      </c>
      <c r="M278" s="75">
        <v>6103.42333984375</v>
      </c>
      <c r="N278" s="75">
        <v>3454.725341796875</v>
      </c>
      <c r="O278" s="76"/>
      <c r="P278" s="77"/>
      <c r="Q278" s="77"/>
      <c r="R278" s="48">
        <v>0</v>
      </c>
      <c r="S278" s="81"/>
      <c r="T278" s="81"/>
      <c r="U278" s="49">
        <v>0</v>
      </c>
      <c r="V278" s="49">
        <v>0</v>
      </c>
      <c r="W278" s="49">
        <v>0</v>
      </c>
      <c r="X278" s="49">
        <v>0</v>
      </c>
      <c r="Y278" s="49">
        <v>0</v>
      </c>
      <c r="Z278" s="49"/>
      <c r="AA278" s="72">
        <v>278</v>
      </c>
      <c r="AB278" s="72"/>
      <c r="AC278" s="73"/>
      <c r="AD278" s="79" t="s">
        <v>1160</v>
      </c>
      <c r="AE278" s="79" t="s">
        <v>1757</v>
      </c>
      <c r="AF278" s="79" t="s">
        <v>2268</v>
      </c>
      <c r="AG278" s="79" t="s">
        <v>2703</v>
      </c>
      <c r="AH278" s="79" t="s">
        <v>3107</v>
      </c>
      <c r="AI278" s="79">
        <v>18476</v>
      </c>
      <c r="AJ278" s="79">
        <v>83</v>
      </c>
      <c r="AK278" s="79">
        <v>104</v>
      </c>
      <c r="AL278" s="79">
        <v>11</v>
      </c>
      <c r="AM278" s="79" t="s">
        <v>4077</v>
      </c>
      <c r="AN278" s="100" t="s">
        <v>4353</v>
      </c>
      <c r="AO278" s="79" t="str">
        <f>REPLACE(INDEX(GroupVertices[Group],MATCH(Vertices[[#This Row],[Vertex]],GroupVertices[Vertex],0)),1,1,"")</f>
        <v>1</v>
      </c>
      <c r="AP278" s="48"/>
      <c r="AQ278" s="49"/>
      <c r="AR278" s="48"/>
      <c r="AS278" s="49"/>
      <c r="AT278" s="48"/>
      <c r="AU278" s="49"/>
      <c r="AV278" s="48"/>
      <c r="AW278" s="49"/>
      <c r="AX278" s="48"/>
      <c r="AY278" s="48"/>
      <c r="AZ278" s="48"/>
      <c r="BA278" s="48"/>
      <c r="BB278" s="48"/>
      <c r="BC278" s="48"/>
      <c r="BD278" s="48"/>
      <c r="BE278" s="48"/>
      <c r="BF278" s="48"/>
      <c r="BG278" s="48"/>
      <c r="BH278" s="48"/>
      <c r="BI278" s="2"/>
      <c r="BJ278" s="3"/>
      <c r="BK278" s="3"/>
      <c r="BL278" s="3"/>
      <c r="BM278" s="3"/>
    </row>
    <row r="279" spans="1:65" ht="15">
      <c r="A279" s="65" t="s">
        <v>532</v>
      </c>
      <c r="B279" s="66"/>
      <c r="C279" s="66" t="s">
        <v>65</v>
      </c>
      <c r="D279" s="67">
        <v>162.0036605881209</v>
      </c>
      <c r="E279" s="69"/>
      <c r="F279" s="98" t="s">
        <v>3729</v>
      </c>
      <c r="G279" s="66" t="s">
        <v>52</v>
      </c>
      <c r="H279" s="70" t="s">
        <v>1161</v>
      </c>
      <c r="I279" s="71"/>
      <c r="J279" s="71"/>
      <c r="K279" s="70" t="s">
        <v>1161</v>
      </c>
      <c r="L279" s="74">
        <v>1.0436736993231164</v>
      </c>
      <c r="M279" s="75">
        <v>9530.4384765625</v>
      </c>
      <c r="N279" s="75">
        <v>8751.095703125</v>
      </c>
      <c r="O279" s="76"/>
      <c r="P279" s="77"/>
      <c r="Q279" s="77"/>
      <c r="R279" s="48">
        <v>0</v>
      </c>
      <c r="S279" s="81"/>
      <c r="T279" s="81"/>
      <c r="U279" s="49">
        <v>0</v>
      </c>
      <c r="V279" s="49">
        <v>0</v>
      </c>
      <c r="W279" s="49">
        <v>0</v>
      </c>
      <c r="X279" s="49">
        <v>0</v>
      </c>
      <c r="Y279" s="49">
        <v>0</v>
      </c>
      <c r="Z279" s="49"/>
      <c r="AA279" s="72">
        <v>279</v>
      </c>
      <c r="AB279" s="72"/>
      <c r="AC279" s="73"/>
      <c r="AD279" s="79" t="s">
        <v>1161</v>
      </c>
      <c r="AE279" s="79" t="s">
        <v>1758</v>
      </c>
      <c r="AF279" s="79" t="s">
        <v>2269</v>
      </c>
      <c r="AG279" s="79" t="s">
        <v>2704</v>
      </c>
      <c r="AH279" s="79" t="s">
        <v>3108</v>
      </c>
      <c r="AI279" s="79">
        <v>81</v>
      </c>
      <c r="AJ279" s="79">
        <v>4</v>
      </c>
      <c r="AK279" s="79">
        <v>6</v>
      </c>
      <c r="AL279" s="79">
        <v>0</v>
      </c>
      <c r="AM279" s="79" t="s">
        <v>4077</v>
      </c>
      <c r="AN279" s="100" t="s">
        <v>4354</v>
      </c>
      <c r="AO279" s="79" t="str">
        <f>REPLACE(INDEX(GroupVertices[Group],MATCH(Vertices[[#This Row],[Vertex]],GroupVertices[Vertex],0)),1,1,"")</f>
        <v>1</v>
      </c>
      <c r="AP279" s="48"/>
      <c r="AQ279" s="49"/>
      <c r="AR279" s="48"/>
      <c r="AS279" s="49"/>
      <c r="AT279" s="48"/>
      <c r="AU279" s="49"/>
      <c r="AV279" s="48"/>
      <c r="AW279" s="49"/>
      <c r="AX279" s="48"/>
      <c r="AY279" s="48"/>
      <c r="AZ279" s="48"/>
      <c r="BA279" s="48"/>
      <c r="BB279" s="48"/>
      <c r="BC279" s="48"/>
      <c r="BD279" s="48"/>
      <c r="BE279" s="48"/>
      <c r="BF279" s="48"/>
      <c r="BG279" s="48"/>
      <c r="BH279" s="48"/>
      <c r="BI279" s="2"/>
      <c r="BJ279" s="3"/>
      <c r="BK279" s="3"/>
      <c r="BL279" s="3"/>
      <c r="BM279" s="3"/>
    </row>
    <row r="280" spans="1:65" ht="15">
      <c r="A280" s="65" t="s">
        <v>533</v>
      </c>
      <c r="B280" s="66"/>
      <c r="C280" s="66" t="s">
        <v>65</v>
      </c>
      <c r="D280" s="67">
        <v>162.03529530027683</v>
      </c>
      <c r="E280" s="69"/>
      <c r="F280" s="98" t="s">
        <v>3730</v>
      </c>
      <c r="G280" s="66" t="s">
        <v>52</v>
      </c>
      <c r="H280" s="70" t="s">
        <v>1162</v>
      </c>
      <c r="I280" s="71"/>
      <c r="J280" s="71"/>
      <c r="K280" s="70" t="s">
        <v>1162</v>
      </c>
      <c r="L280" s="74">
        <v>1.4211007305105419</v>
      </c>
      <c r="M280" s="75">
        <v>962.9003295898438</v>
      </c>
      <c r="N280" s="75">
        <v>6102.91064453125</v>
      </c>
      <c r="O280" s="76"/>
      <c r="P280" s="77"/>
      <c r="Q280" s="77"/>
      <c r="R280" s="48">
        <v>0</v>
      </c>
      <c r="S280" s="81"/>
      <c r="T280" s="81"/>
      <c r="U280" s="49">
        <v>0</v>
      </c>
      <c r="V280" s="49">
        <v>0</v>
      </c>
      <c r="W280" s="49">
        <v>0</v>
      </c>
      <c r="X280" s="49">
        <v>0</v>
      </c>
      <c r="Y280" s="49">
        <v>0</v>
      </c>
      <c r="Z280" s="49"/>
      <c r="AA280" s="72">
        <v>280</v>
      </c>
      <c r="AB280" s="72"/>
      <c r="AC280" s="73"/>
      <c r="AD280" s="79" t="s">
        <v>1162</v>
      </c>
      <c r="AE280" s="79" t="s">
        <v>1759</v>
      </c>
      <c r="AF280" s="79"/>
      <c r="AG280" s="79" t="s">
        <v>2705</v>
      </c>
      <c r="AH280" s="79" t="s">
        <v>3109</v>
      </c>
      <c r="AI280" s="79">
        <v>781</v>
      </c>
      <c r="AJ280" s="79">
        <v>37</v>
      </c>
      <c r="AK280" s="79">
        <v>80</v>
      </c>
      <c r="AL280" s="79">
        <v>0</v>
      </c>
      <c r="AM280" s="79" t="s">
        <v>4077</v>
      </c>
      <c r="AN280" s="100" t="s">
        <v>4355</v>
      </c>
      <c r="AO280" s="79" t="str">
        <f>REPLACE(INDEX(GroupVertices[Group],MATCH(Vertices[[#This Row],[Vertex]],GroupVertices[Vertex],0)),1,1,"")</f>
        <v>1</v>
      </c>
      <c r="AP280" s="48"/>
      <c r="AQ280" s="49"/>
      <c r="AR280" s="48"/>
      <c r="AS280" s="49"/>
      <c r="AT280" s="48"/>
      <c r="AU280" s="49"/>
      <c r="AV280" s="48"/>
      <c r="AW280" s="49"/>
      <c r="AX280" s="48"/>
      <c r="AY280" s="48"/>
      <c r="AZ280" s="48"/>
      <c r="BA280" s="48"/>
      <c r="BB280" s="48"/>
      <c r="BC280" s="48"/>
      <c r="BD280" s="48"/>
      <c r="BE280" s="48"/>
      <c r="BF280" s="48"/>
      <c r="BG280" s="48"/>
      <c r="BH280" s="48"/>
      <c r="BI280" s="2"/>
      <c r="BJ280" s="3"/>
      <c r="BK280" s="3"/>
      <c r="BL280" s="3"/>
      <c r="BM280" s="3"/>
    </row>
    <row r="281" spans="1:65" ht="15">
      <c r="A281" s="65" t="s">
        <v>534</v>
      </c>
      <c r="B281" s="66"/>
      <c r="C281" s="66" t="s">
        <v>65</v>
      </c>
      <c r="D281" s="67">
        <v>162.33659333733917</v>
      </c>
      <c r="E281" s="69"/>
      <c r="F281" s="98" t="s">
        <v>3731</v>
      </c>
      <c r="G281" s="66" t="s">
        <v>52</v>
      </c>
      <c r="H281" s="70" t="s">
        <v>1163</v>
      </c>
      <c r="I281" s="71"/>
      <c r="J281" s="71"/>
      <c r="K281" s="70" t="s">
        <v>1163</v>
      </c>
      <c r="L281" s="74">
        <v>5.015823611834208</v>
      </c>
      <c r="M281" s="75">
        <v>3704.5126953125</v>
      </c>
      <c r="N281" s="75">
        <v>4337.45361328125</v>
      </c>
      <c r="O281" s="76"/>
      <c r="P281" s="77"/>
      <c r="Q281" s="77"/>
      <c r="R281" s="48">
        <v>0</v>
      </c>
      <c r="S281" s="81"/>
      <c r="T281" s="81"/>
      <c r="U281" s="49">
        <v>0</v>
      </c>
      <c r="V281" s="49">
        <v>0</v>
      </c>
      <c r="W281" s="49">
        <v>0</v>
      </c>
      <c r="X281" s="49">
        <v>0</v>
      </c>
      <c r="Y281" s="49">
        <v>0</v>
      </c>
      <c r="Z281" s="49"/>
      <c r="AA281" s="72">
        <v>281</v>
      </c>
      <c r="AB281" s="72"/>
      <c r="AC281" s="73"/>
      <c r="AD281" s="79" t="s">
        <v>1163</v>
      </c>
      <c r="AE281" s="97" t="s">
        <v>1760</v>
      </c>
      <c r="AF281" s="79" t="s">
        <v>2110</v>
      </c>
      <c r="AG281" s="79" t="s">
        <v>2559</v>
      </c>
      <c r="AH281" s="79" t="s">
        <v>3110</v>
      </c>
      <c r="AI281" s="79">
        <v>7448</v>
      </c>
      <c r="AJ281" s="79">
        <v>0</v>
      </c>
      <c r="AK281" s="79">
        <v>27</v>
      </c>
      <c r="AL281" s="79">
        <v>2</v>
      </c>
      <c r="AM281" s="79" t="s">
        <v>4077</v>
      </c>
      <c r="AN281" s="100" t="s">
        <v>4356</v>
      </c>
      <c r="AO281" s="79" t="str">
        <f>REPLACE(INDEX(GroupVertices[Group],MATCH(Vertices[[#This Row],[Vertex]],GroupVertices[Vertex],0)),1,1,"")</f>
        <v>1</v>
      </c>
      <c r="AP281" s="48"/>
      <c r="AQ281" s="49"/>
      <c r="AR281" s="48"/>
      <c r="AS281" s="49"/>
      <c r="AT281" s="48"/>
      <c r="AU281" s="49"/>
      <c r="AV281" s="48"/>
      <c r="AW281" s="49"/>
      <c r="AX281" s="48"/>
      <c r="AY281" s="48"/>
      <c r="AZ281" s="48"/>
      <c r="BA281" s="48"/>
      <c r="BB281" s="48"/>
      <c r="BC281" s="48"/>
      <c r="BD281" s="48"/>
      <c r="BE281" s="48"/>
      <c r="BF281" s="48"/>
      <c r="BG281" s="48"/>
      <c r="BH281" s="48"/>
      <c r="BI281" s="2"/>
      <c r="BJ281" s="3"/>
      <c r="BK281" s="3"/>
      <c r="BL281" s="3"/>
      <c r="BM281" s="3"/>
    </row>
    <row r="282" spans="1:65" ht="15">
      <c r="A282" s="65" t="s">
        <v>535</v>
      </c>
      <c r="B282" s="66"/>
      <c r="C282" s="66" t="s">
        <v>65</v>
      </c>
      <c r="D282" s="67">
        <v>162.00216923740498</v>
      </c>
      <c r="E282" s="69"/>
      <c r="F282" s="98" t="s">
        <v>3732</v>
      </c>
      <c r="G282" s="66" t="s">
        <v>52</v>
      </c>
      <c r="H282" s="70" t="s">
        <v>1081</v>
      </c>
      <c r="I282" s="71"/>
      <c r="J282" s="71"/>
      <c r="K282" s="70" t="s">
        <v>1081</v>
      </c>
      <c r="L282" s="74">
        <v>1.025880710709995</v>
      </c>
      <c r="M282" s="75">
        <v>4389.916015625</v>
      </c>
      <c r="N282" s="75">
        <v>8751.095703125</v>
      </c>
      <c r="O282" s="76"/>
      <c r="P282" s="77"/>
      <c r="Q282" s="77"/>
      <c r="R282" s="48">
        <v>0</v>
      </c>
      <c r="S282" s="81"/>
      <c r="T282" s="81"/>
      <c r="U282" s="49">
        <v>0</v>
      </c>
      <c r="V282" s="49">
        <v>0</v>
      </c>
      <c r="W282" s="49">
        <v>0</v>
      </c>
      <c r="X282" s="49">
        <v>0</v>
      </c>
      <c r="Y282" s="49">
        <v>0</v>
      </c>
      <c r="Z282" s="49"/>
      <c r="AA282" s="72">
        <v>282</v>
      </c>
      <c r="AB282" s="72"/>
      <c r="AC282" s="73"/>
      <c r="AD282" s="79" t="s">
        <v>1081</v>
      </c>
      <c r="AE282" s="79" t="s">
        <v>1761</v>
      </c>
      <c r="AF282" s="79" t="s">
        <v>2086</v>
      </c>
      <c r="AG282" s="79" t="s">
        <v>2534</v>
      </c>
      <c r="AH282" s="79" t="s">
        <v>3111</v>
      </c>
      <c r="AI282" s="79">
        <v>48</v>
      </c>
      <c r="AJ282" s="79">
        <v>0</v>
      </c>
      <c r="AK282" s="79">
        <v>0</v>
      </c>
      <c r="AL282" s="79">
        <v>0</v>
      </c>
      <c r="AM282" s="79" t="s">
        <v>4077</v>
      </c>
      <c r="AN282" s="100" t="s">
        <v>4357</v>
      </c>
      <c r="AO282" s="79" t="str">
        <f>REPLACE(INDEX(GroupVertices[Group],MATCH(Vertices[[#This Row],[Vertex]],GroupVertices[Vertex],0)),1,1,"")</f>
        <v>1</v>
      </c>
      <c r="AP282" s="48"/>
      <c r="AQ282" s="49"/>
      <c r="AR282" s="48"/>
      <c r="AS282" s="49"/>
      <c r="AT282" s="48"/>
      <c r="AU282" s="49"/>
      <c r="AV282" s="48"/>
      <c r="AW282" s="49"/>
      <c r="AX282" s="48"/>
      <c r="AY282" s="48"/>
      <c r="AZ282" s="48"/>
      <c r="BA282" s="48"/>
      <c r="BB282" s="48"/>
      <c r="BC282" s="48"/>
      <c r="BD282" s="48"/>
      <c r="BE282" s="48"/>
      <c r="BF282" s="48"/>
      <c r="BG282" s="48"/>
      <c r="BH282" s="48"/>
      <c r="BI282" s="2"/>
      <c r="BJ282" s="3"/>
      <c r="BK282" s="3"/>
      <c r="BL282" s="3"/>
      <c r="BM282" s="3"/>
    </row>
    <row r="283" spans="1:65" ht="15">
      <c r="A283" s="65" t="s">
        <v>536</v>
      </c>
      <c r="B283" s="66"/>
      <c r="C283" s="66" t="s">
        <v>65</v>
      </c>
      <c r="D283" s="67">
        <v>162.01735389923982</v>
      </c>
      <c r="E283" s="69"/>
      <c r="F283" s="98" t="s">
        <v>3733</v>
      </c>
      <c r="G283" s="66" t="s">
        <v>52</v>
      </c>
      <c r="H283" s="70" t="s">
        <v>1164</v>
      </c>
      <c r="I283" s="71"/>
      <c r="J283" s="71"/>
      <c r="K283" s="70" t="s">
        <v>1164</v>
      </c>
      <c r="L283" s="74">
        <v>1.2070456856799592</v>
      </c>
      <c r="M283" s="75">
        <v>8159.6328125</v>
      </c>
      <c r="N283" s="75">
        <v>6985.638671875</v>
      </c>
      <c r="O283" s="76"/>
      <c r="P283" s="77"/>
      <c r="Q283" s="77"/>
      <c r="R283" s="48">
        <v>0</v>
      </c>
      <c r="S283" s="81"/>
      <c r="T283" s="81"/>
      <c r="U283" s="49">
        <v>0</v>
      </c>
      <c r="V283" s="49">
        <v>0</v>
      </c>
      <c r="W283" s="49">
        <v>0</v>
      </c>
      <c r="X283" s="49">
        <v>0</v>
      </c>
      <c r="Y283" s="49">
        <v>0</v>
      </c>
      <c r="Z283" s="49"/>
      <c r="AA283" s="72">
        <v>283</v>
      </c>
      <c r="AB283" s="72"/>
      <c r="AC283" s="73"/>
      <c r="AD283" s="79" t="s">
        <v>1164</v>
      </c>
      <c r="AE283" s="79" t="s">
        <v>1762</v>
      </c>
      <c r="AF283" s="79" t="s">
        <v>2270</v>
      </c>
      <c r="AG283" s="79" t="s">
        <v>2591</v>
      </c>
      <c r="AH283" s="79" t="s">
        <v>3112</v>
      </c>
      <c r="AI283" s="79">
        <v>384</v>
      </c>
      <c r="AJ283" s="79">
        <v>1</v>
      </c>
      <c r="AK283" s="79">
        <v>4</v>
      </c>
      <c r="AL283" s="79">
        <v>4</v>
      </c>
      <c r="AM283" s="79" t="s">
        <v>4077</v>
      </c>
      <c r="AN283" s="100" t="s">
        <v>4358</v>
      </c>
      <c r="AO283" s="79" t="str">
        <f>REPLACE(INDEX(GroupVertices[Group],MATCH(Vertices[[#This Row],[Vertex]],GroupVertices[Vertex],0)),1,1,"")</f>
        <v>1</v>
      </c>
      <c r="AP283" s="48"/>
      <c r="AQ283" s="49"/>
      <c r="AR283" s="48"/>
      <c r="AS283" s="49"/>
      <c r="AT283" s="48"/>
      <c r="AU283" s="49"/>
      <c r="AV283" s="48"/>
      <c r="AW283" s="49"/>
      <c r="AX283" s="48"/>
      <c r="AY283" s="48"/>
      <c r="AZ283" s="48"/>
      <c r="BA283" s="48"/>
      <c r="BB283" s="48"/>
      <c r="BC283" s="48"/>
      <c r="BD283" s="48"/>
      <c r="BE283" s="48"/>
      <c r="BF283" s="48"/>
      <c r="BG283" s="48"/>
      <c r="BH283" s="48"/>
      <c r="BI283" s="2"/>
      <c r="BJ283" s="3"/>
      <c r="BK283" s="3"/>
      <c r="BL283" s="3"/>
      <c r="BM283" s="3"/>
    </row>
    <row r="284" spans="1:65" ht="15">
      <c r="A284" s="65" t="s">
        <v>537</v>
      </c>
      <c r="B284" s="66"/>
      <c r="C284" s="66" t="s">
        <v>65</v>
      </c>
      <c r="D284" s="67">
        <v>162.14646871728198</v>
      </c>
      <c r="E284" s="69"/>
      <c r="F284" s="98" t="s">
        <v>3734</v>
      </c>
      <c r="G284" s="66" t="s">
        <v>52</v>
      </c>
      <c r="H284" s="70" t="s">
        <v>1165</v>
      </c>
      <c r="I284" s="71"/>
      <c r="J284" s="71"/>
      <c r="K284" s="70" t="s">
        <v>1165</v>
      </c>
      <c r="L284" s="74">
        <v>2.7474871543977804</v>
      </c>
      <c r="M284" s="75">
        <v>8502.333984375</v>
      </c>
      <c r="N284" s="75">
        <v>5661.54638671875</v>
      </c>
      <c r="O284" s="76"/>
      <c r="P284" s="77"/>
      <c r="Q284" s="77"/>
      <c r="R284" s="48">
        <v>0</v>
      </c>
      <c r="S284" s="81"/>
      <c r="T284" s="81"/>
      <c r="U284" s="49">
        <v>0</v>
      </c>
      <c r="V284" s="49">
        <v>0</v>
      </c>
      <c r="W284" s="49">
        <v>0</v>
      </c>
      <c r="X284" s="49">
        <v>0</v>
      </c>
      <c r="Y284" s="49">
        <v>0</v>
      </c>
      <c r="Z284" s="49"/>
      <c r="AA284" s="72">
        <v>284</v>
      </c>
      <c r="AB284" s="72"/>
      <c r="AC284" s="73"/>
      <c r="AD284" s="79" t="s">
        <v>1165</v>
      </c>
      <c r="AE284" s="79" t="s">
        <v>1763</v>
      </c>
      <c r="AF284" s="79" t="s">
        <v>2271</v>
      </c>
      <c r="AG284" s="79" t="s">
        <v>2544</v>
      </c>
      <c r="AH284" s="79" t="s">
        <v>3113</v>
      </c>
      <c r="AI284" s="79">
        <v>3241</v>
      </c>
      <c r="AJ284" s="79">
        <v>50</v>
      </c>
      <c r="AK284" s="79">
        <v>61</v>
      </c>
      <c r="AL284" s="79">
        <v>3</v>
      </c>
      <c r="AM284" s="79" t="s">
        <v>4077</v>
      </c>
      <c r="AN284" s="100" t="s">
        <v>4359</v>
      </c>
      <c r="AO284" s="79" t="str">
        <f>REPLACE(INDEX(GroupVertices[Group],MATCH(Vertices[[#This Row],[Vertex]],GroupVertices[Vertex],0)),1,1,"")</f>
        <v>1</v>
      </c>
      <c r="AP284" s="48"/>
      <c r="AQ284" s="49"/>
      <c r="AR284" s="48"/>
      <c r="AS284" s="49"/>
      <c r="AT284" s="48"/>
      <c r="AU284" s="49"/>
      <c r="AV284" s="48"/>
      <c r="AW284" s="49"/>
      <c r="AX284" s="48"/>
      <c r="AY284" s="48"/>
      <c r="AZ284" s="48"/>
      <c r="BA284" s="48"/>
      <c r="BB284" s="48"/>
      <c r="BC284" s="48"/>
      <c r="BD284" s="48"/>
      <c r="BE284" s="48"/>
      <c r="BF284" s="48"/>
      <c r="BG284" s="48"/>
      <c r="BH284" s="48"/>
      <c r="BI284" s="2"/>
      <c r="BJ284" s="3"/>
      <c r="BK284" s="3"/>
      <c r="BL284" s="3"/>
      <c r="BM284" s="3"/>
    </row>
    <row r="285" spans="1:65" ht="15">
      <c r="A285" s="65" t="s">
        <v>538</v>
      </c>
      <c r="B285" s="66"/>
      <c r="C285" s="66" t="s">
        <v>65</v>
      </c>
      <c r="D285" s="67">
        <v>162.01446158269985</v>
      </c>
      <c r="E285" s="69"/>
      <c r="F285" s="98" t="s">
        <v>3735</v>
      </c>
      <c r="G285" s="66" t="s">
        <v>52</v>
      </c>
      <c r="H285" s="70" t="s">
        <v>1166</v>
      </c>
      <c r="I285" s="71"/>
      <c r="J285" s="71"/>
      <c r="K285" s="70" t="s">
        <v>1166</v>
      </c>
      <c r="L285" s="74">
        <v>1.172538071399966</v>
      </c>
      <c r="M285" s="75">
        <v>1991.0050048828125</v>
      </c>
      <c r="N285" s="75">
        <v>6985.638671875</v>
      </c>
      <c r="O285" s="76"/>
      <c r="P285" s="77"/>
      <c r="Q285" s="77"/>
      <c r="R285" s="48">
        <v>0</v>
      </c>
      <c r="S285" s="81"/>
      <c r="T285" s="81"/>
      <c r="U285" s="49">
        <v>0</v>
      </c>
      <c r="V285" s="49">
        <v>0</v>
      </c>
      <c r="W285" s="49">
        <v>0</v>
      </c>
      <c r="X285" s="49">
        <v>0</v>
      </c>
      <c r="Y285" s="49">
        <v>0</v>
      </c>
      <c r="Z285" s="49"/>
      <c r="AA285" s="72">
        <v>285</v>
      </c>
      <c r="AB285" s="72"/>
      <c r="AC285" s="73"/>
      <c r="AD285" s="79" t="s">
        <v>1166</v>
      </c>
      <c r="AE285" s="79" t="s">
        <v>1764</v>
      </c>
      <c r="AF285" s="79" t="s">
        <v>2272</v>
      </c>
      <c r="AG285" s="79" t="s">
        <v>2706</v>
      </c>
      <c r="AH285" s="79" t="s">
        <v>3114</v>
      </c>
      <c r="AI285" s="79">
        <v>320</v>
      </c>
      <c r="AJ285" s="79">
        <v>15</v>
      </c>
      <c r="AK285" s="79">
        <v>72</v>
      </c>
      <c r="AL285" s="79">
        <v>0</v>
      </c>
      <c r="AM285" s="79" t="s">
        <v>4077</v>
      </c>
      <c r="AN285" s="100" t="s">
        <v>4360</v>
      </c>
      <c r="AO285" s="79" t="str">
        <f>REPLACE(INDEX(GroupVertices[Group],MATCH(Vertices[[#This Row],[Vertex]],GroupVertices[Vertex],0)),1,1,"")</f>
        <v>1</v>
      </c>
      <c r="AP285" s="48"/>
      <c r="AQ285" s="49"/>
      <c r="AR285" s="48"/>
      <c r="AS285" s="49"/>
      <c r="AT285" s="48"/>
      <c r="AU285" s="49"/>
      <c r="AV285" s="48"/>
      <c r="AW285" s="49"/>
      <c r="AX285" s="48"/>
      <c r="AY285" s="48"/>
      <c r="AZ285" s="48"/>
      <c r="BA285" s="48"/>
      <c r="BB285" s="48"/>
      <c r="BC285" s="48"/>
      <c r="BD285" s="48"/>
      <c r="BE285" s="48"/>
      <c r="BF285" s="48"/>
      <c r="BG285" s="48"/>
      <c r="BH285" s="48"/>
      <c r="BI285" s="2"/>
      <c r="BJ285" s="3"/>
      <c r="BK285" s="3"/>
      <c r="BL285" s="3"/>
      <c r="BM285" s="3"/>
    </row>
    <row r="286" spans="1:65" ht="15">
      <c r="A286" s="65" t="s">
        <v>539</v>
      </c>
      <c r="B286" s="66"/>
      <c r="C286" s="66" t="s">
        <v>65</v>
      </c>
      <c r="D286" s="67">
        <v>162.00921925897117</v>
      </c>
      <c r="E286" s="69"/>
      <c r="F286" s="98" t="s">
        <v>3736</v>
      </c>
      <c r="G286" s="66" t="s">
        <v>52</v>
      </c>
      <c r="H286" s="70" t="s">
        <v>1167</v>
      </c>
      <c r="I286" s="71"/>
      <c r="J286" s="71"/>
      <c r="K286" s="70" t="s">
        <v>1167</v>
      </c>
      <c r="L286" s="74">
        <v>1.1099930205174784</v>
      </c>
      <c r="M286" s="75">
        <v>3704.5126953125</v>
      </c>
      <c r="N286" s="75">
        <v>7427.0029296875</v>
      </c>
      <c r="O286" s="76"/>
      <c r="P286" s="77"/>
      <c r="Q286" s="77"/>
      <c r="R286" s="48">
        <v>0</v>
      </c>
      <c r="S286" s="81"/>
      <c r="T286" s="81"/>
      <c r="U286" s="49">
        <v>0</v>
      </c>
      <c r="V286" s="49">
        <v>0</v>
      </c>
      <c r="W286" s="49">
        <v>0</v>
      </c>
      <c r="X286" s="49">
        <v>0</v>
      </c>
      <c r="Y286" s="49">
        <v>0</v>
      </c>
      <c r="Z286" s="49"/>
      <c r="AA286" s="72">
        <v>286</v>
      </c>
      <c r="AB286" s="72"/>
      <c r="AC286" s="73"/>
      <c r="AD286" s="79" t="s">
        <v>1167</v>
      </c>
      <c r="AE286" s="79" t="s">
        <v>1765</v>
      </c>
      <c r="AF286" s="79"/>
      <c r="AG286" s="79" t="s">
        <v>2707</v>
      </c>
      <c r="AH286" s="79" t="s">
        <v>3115</v>
      </c>
      <c r="AI286" s="79">
        <v>204</v>
      </c>
      <c r="AJ286" s="79">
        <v>1</v>
      </c>
      <c r="AK286" s="79">
        <v>59</v>
      </c>
      <c r="AL286" s="79">
        <v>0</v>
      </c>
      <c r="AM286" s="79" t="s">
        <v>4077</v>
      </c>
      <c r="AN286" s="100" t="s">
        <v>4361</v>
      </c>
      <c r="AO286" s="79" t="str">
        <f>REPLACE(INDEX(GroupVertices[Group],MATCH(Vertices[[#This Row],[Vertex]],GroupVertices[Vertex],0)),1,1,"")</f>
        <v>1</v>
      </c>
      <c r="AP286" s="48"/>
      <c r="AQ286" s="49"/>
      <c r="AR286" s="48"/>
      <c r="AS286" s="49"/>
      <c r="AT286" s="48"/>
      <c r="AU286" s="49"/>
      <c r="AV286" s="48"/>
      <c r="AW286" s="49"/>
      <c r="AX286" s="48"/>
      <c r="AY286" s="48"/>
      <c r="AZ286" s="48"/>
      <c r="BA286" s="48"/>
      <c r="BB286" s="48"/>
      <c r="BC286" s="48"/>
      <c r="BD286" s="48"/>
      <c r="BE286" s="48"/>
      <c r="BF286" s="48"/>
      <c r="BG286" s="48"/>
      <c r="BH286" s="48"/>
      <c r="BI286" s="2"/>
      <c r="BJ286" s="3"/>
      <c r="BK286" s="3"/>
      <c r="BL286" s="3"/>
      <c r="BM286" s="3"/>
    </row>
    <row r="287" spans="1:65" ht="15">
      <c r="A287" s="65" t="s">
        <v>540</v>
      </c>
      <c r="B287" s="66"/>
      <c r="C287" s="66" t="s">
        <v>65</v>
      </c>
      <c r="D287" s="67">
        <v>162.15419662553722</v>
      </c>
      <c r="E287" s="69"/>
      <c r="F287" s="98" t="s">
        <v>3737</v>
      </c>
      <c r="G287" s="66" t="s">
        <v>52</v>
      </c>
      <c r="H287" s="70" t="s">
        <v>1168</v>
      </c>
      <c r="I287" s="71"/>
      <c r="J287" s="71"/>
      <c r="K287" s="70" t="s">
        <v>1168</v>
      </c>
      <c r="L287" s="74">
        <v>2.8396871863021373</v>
      </c>
      <c r="M287" s="75">
        <v>9530.4384765625</v>
      </c>
      <c r="N287" s="75">
        <v>5661.54638671875</v>
      </c>
      <c r="O287" s="76"/>
      <c r="P287" s="77"/>
      <c r="Q287" s="77"/>
      <c r="R287" s="48">
        <v>0</v>
      </c>
      <c r="S287" s="81"/>
      <c r="T287" s="81"/>
      <c r="U287" s="49">
        <v>0</v>
      </c>
      <c r="V287" s="49">
        <v>0</v>
      </c>
      <c r="W287" s="49">
        <v>0</v>
      </c>
      <c r="X287" s="49">
        <v>0</v>
      </c>
      <c r="Y287" s="49">
        <v>0</v>
      </c>
      <c r="Z287" s="49"/>
      <c r="AA287" s="72">
        <v>287</v>
      </c>
      <c r="AB287" s="72"/>
      <c r="AC287" s="73"/>
      <c r="AD287" s="79" t="s">
        <v>1168</v>
      </c>
      <c r="AE287" s="79" t="s">
        <v>1766</v>
      </c>
      <c r="AF287" s="79" t="s">
        <v>2273</v>
      </c>
      <c r="AG287" s="79" t="s">
        <v>2708</v>
      </c>
      <c r="AH287" s="79" t="s">
        <v>3116</v>
      </c>
      <c r="AI287" s="79">
        <v>3412</v>
      </c>
      <c r="AJ287" s="79">
        <v>25</v>
      </c>
      <c r="AK287" s="79">
        <v>153</v>
      </c>
      <c r="AL287" s="79">
        <v>6</v>
      </c>
      <c r="AM287" s="79" t="s">
        <v>4077</v>
      </c>
      <c r="AN287" s="100" t="s">
        <v>4362</v>
      </c>
      <c r="AO287" s="79" t="str">
        <f>REPLACE(INDEX(GroupVertices[Group],MATCH(Vertices[[#This Row],[Vertex]],GroupVertices[Vertex],0)),1,1,"")</f>
        <v>1</v>
      </c>
      <c r="AP287" s="48"/>
      <c r="AQ287" s="49"/>
      <c r="AR287" s="48"/>
      <c r="AS287" s="49"/>
      <c r="AT287" s="48"/>
      <c r="AU287" s="49"/>
      <c r="AV287" s="48"/>
      <c r="AW287" s="49"/>
      <c r="AX287" s="48"/>
      <c r="AY287" s="48"/>
      <c r="AZ287" s="48"/>
      <c r="BA287" s="48"/>
      <c r="BB287" s="48"/>
      <c r="BC287" s="48"/>
      <c r="BD287" s="48"/>
      <c r="BE287" s="48"/>
      <c r="BF287" s="48"/>
      <c r="BG287" s="48"/>
      <c r="BH287" s="48"/>
      <c r="BI287" s="2"/>
      <c r="BJ287" s="3"/>
      <c r="BK287" s="3"/>
      <c r="BL287" s="3"/>
      <c r="BM287" s="3"/>
    </row>
    <row r="288" spans="1:65" ht="15">
      <c r="A288" s="65" t="s">
        <v>541</v>
      </c>
      <c r="B288" s="66"/>
      <c r="C288" s="66" t="s">
        <v>65</v>
      </c>
      <c r="D288" s="67">
        <v>162.00176250539155</v>
      </c>
      <c r="E288" s="69"/>
      <c r="F288" s="98" t="s">
        <v>3738</v>
      </c>
      <c r="G288" s="66" t="s">
        <v>52</v>
      </c>
      <c r="H288" s="70" t="s">
        <v>1169</v>
      </c>
      <c r="I288" s="71"/>
      <c r="J288" s="71"/>
      <c r="K288" s="70" t="s">
        <v>1169</v>
      </c>
      <c r="L288" s="74">
        <v>1.021028077451871</v>
      </c>
      <c r="M288" s="75">
        <v>962.9003295898438</v>
      </c>
      <c r="N288" s="75">
        <v>8751.095703125</v>
      </c>
      <c r="O288" s="76"/>
      <c r="P288" s="77"/>
      <c r="Q288" s="77"/>
      <c r="R288" s="48">
        <v>0</v>
      </c>
      <c r="S288" s="81"/>
      <c r="T288" s="81"/>
      <c r="U288" s="49">
        <v>0</v>
      </c>
      <c r="V288" s="49">
        <v>0</v>
      </c>
      <c r="W288" s="49">
        <v>0</v>
      </c>
      <c r="X288" s="49">
        <v>0</v>
      </c>
      <c r="Y288" s="49">
        <v>0</v>
      </c>
      <c r="Z288" s="49"/>
      <c r="AA288" s="72">
        <v>288</v>
      </c>
      <c r="AB288" s="72"/>
      <c r="AC288" s="73"/>
      <c r="AD288" s="79" t="s">
        <v>1169</v>
      </c>
      <c r="AE288" s="79" t="s">
        <v>1767</v>
      </c>
      <c r="AF288" s="79" t="s">
        <v>2086</v>
      </c>
      <c r="AG288" s="79" t="s">
        <v>2534</v>
      </c>
      <c r="AH288" s="79" t="s">
        <v>3117</v>
      </c>
      <c r="AI288" s="79">
        <v>39</v>
      </c>
      <c r="AJ288" s="79">
        <v>0</v>
      </c>
      <c r="AK288" s="79">
        <v>0</v>
      </c>
      <c r="AL288" s="79">
        <v>0</v>
      </c>
      <c r="AM288" s="79" t="s">
        <v>4077</v>
      </c>
      <c r="AN288" s="100" t="s">
        <v>4363</v>
      </c>
      <c r="AO288" s="79" t="str">
        <f>REPLACE(INDEX(GroupVertices[Group],MATCH(Vertices[[#This Row],[Vertex]],GroupVertices[Vertex],0)),1,1,"")</f>
        <v>1</v>
      </c>
      <c r="AP288" s="48"/>
      <c r="AQ288" s="49"/>
      <c r="AR288" s="48"/>
      <c r="AS288" s="49"/>
      <c r="AT288" s="48"/>
      <c r="AU288" s="49"/>
      <c r="AV288" s="48"/>
      <c r="AW288" s="49"/>
      <c r="AX288" s="48"/>
      <c r="AY288" s="48"/>
      <c r="AZ288" s="48"/>
      <c r="BA288" s="48"/>
      <c r="BB288" s="48"/>
      <c r="BC288" s="48"/>
      <c r="BD288" s="48"/>
      <c r="BE288" s="48"/>
      <c r="BF288" s="48"/>
      <c r="BG288" s="48"/>
      <c r="BH288" s="48"/>
      <c r="BI288" s="2"/>
      <c r="BJ288" s="3"/>
      <c r="BK288" s="3"/>
      <c r="BL288" s="3"/>
      <c r="BM288" s="3"/>
    </row>
    <row r="289" spans="1:65" ht="15">
      <c r="A289" s="65" t="s">
        <v>542</v>
      </c>
      <c r="B289" s="66"/>
      <c r="C289" s="66" t="s">
        <v>65</v>
      </c>
      <c r="D289" s="67">
        <v>162.17182167945268</v>
      </c>
      <c r="E289" s="69"/>
      <c r="F289" s="98" t="s">
        <v>3739</v>
      </c>
      <c r="G289" s="66" t="s">
        <v>52</v>
      </c>
      <c r="H289" s="70" t="s">
        <v>1170</v>
      </c>
      <c r="I289" s="71"/>
      <c r="J289" s="71"/>
      <c r="K289" s="70" t="s">
        <v>1170</v>
      </c>
      <c r="L289" s="74">
        <v>3.0499679608208456</v>
      </c>
      <c r="M289" s="75">
        <v>2676.408203125</v>
      </c>
      <c r="N289" s="75">
        <v>5220.18212890625</v>
      </c>
      <c r="O289" s="76"/>
      <c r="P289" s="77"/>
      <c r="Q289" s="77"/>
      <c r="R289" s="48">
        <v>0</v>
      </c>
      <c r="S289" s="81"/>
      <c r="T289" s="81"/>
      <c r="U289" s="49">
        <v>0</v>
      </c>
      <c r="V289" s="49">
        <v>0</v>
      </c>
      <c r="W289" s="49">
        <v>0</v>
      </c>
      <c r="X289" s="49">
        <v>0</v>
      </c>
      <c r="Y289" s="49">
        <v>0</v>
      </c>
      <c r="Z289" s="49"/>
      <c r="AA289" s="72">
        <v>289</v>
      </c>
      <c r="AB289" s="72"/>
      <c r="AC289" s="73"/>
      <c r="AD289" s="79" t="s">
        <v>1170</v>
      </c>
      <c r="AE289" s="79" t="s">
        <v>1768</v>
      </c>
      <c r="AF289" s="79" t="s">
        <v>2274</v>
      </c>
      <c r="AG289" s="79" t="s">
        <v>2544</v>
      </c>
      <c r="AH289" s="79" t="s">
        <v>3118</v>
      </c>
      <c r="AI289" s="79">
        <v>3802</v>
      </c>
      <c r="AJ289" s="79">
        <v>36</v>
      </c>
      <c r="AK289" s="79">
        <v>47</v>
      </c>
      <c r="AL289" s="79">
        <v>5</v>
      </c>
      <c r="AM289" s="79" t="s">
        <v>4077</v>
      </c>
      <c r="AN289" s="100" t="s">
        <v>4364</v>
      </c>
      <c r="AO289" s="79" t="str">
        <f>REPLACE(INDEX(GroupVertices[Group],MATCH(Vertices[[#This Row],[Vertex]],GroupVertices[Vertex],0)),1,1,"")</f>
        <v>1</v>
      </c>
      <c r="AP289" s="48"/>
      <c r="AQ289" s="49"/>
      <c r="AR289" s="48"/>
      <c r="AS289" s="49"/>
      <c r="AT289" s="48"/>
      <c r="AU289" s="49"/>
      <c r="AV289" s="48"/>
      <c r="AW289" s="49"/>
      <c r="AX289" s="48"/>
      <c r="AY289" s="48"/>
      <c r="AZ289" s="48"/>
      <c r="BA289" s="48"/>
      <c r="BB289" s="48"/>
      <c r="BC289" s="48"/>
      <c r="BD289" s="48"/>
      <c r="BE289" s="48"/>
      <c r="BF289" s="48"/>
      <c r="BG289" s="48"/>
      <c r="BH289" s="48"/>
      <c r="BI289" s="2"/>
      <c r="BJ289" s="3"/>
      <c r="BK289" s="3"/>
      <c r="BL289" s="3"/>
      <c r="BM289" s="3"/>
    </row>
    <row r="290" spans="1:65" ht="15">
      <c r="A290" s="65" t="s">
        <v>543</v>
      </c>
      <c r="B290" s="66"/>
      <c r="C290" s="66" t="s">
        <v>65</v>
      </c>
      <c r="D290" s="67">
        <v>165.17214816521366</v>
      </c>
      <c r="E290" s="69"/>
      <c r="F290" s="98" t="s">
        <v>3740</v>
      </c>
      <c r="G290" s="66" t="s">
        <v>52</v>
      </c>
      <c r="H290" s="70" t="s">
        <v>1171</v>
      </c>
      <c r="I290" s="71"/>
      <c r="J290" s="71"/>
      <c r="K290" s="70" t="s">
        <v>1171</v>
      </c>
      <c r="L290" s="74">
        <v>38.84622596158254</v>
      </c>
      <c r="M290" s="75">
        <v>8502.333984375</v>
      </c>
      <c r="N290" s="75">
        <v>2130.6328125</v>
      </c>
      <c r="O290" s="76"/>
      <c r="P290" s="77"/>
      <c r="Q290" s="77"/>
      <c r="R290" s="48">
        <v>0</v>
      </c>
      <c r="S290" s="81"/>
      <c r="T290" s="81"/>
      <c r="U290" s="49">
        <v>0</v>
      </c>
      <c r="V290" s="49">
        <v>0</v>
      </c>
      <c r="W290" s="49">
        <v>0</v>
      </c>
      <c r="X290" s="49">
        <v>0</v>
      </c>
      <c r="Y290" s="49">
        <v>0</v>
      </c>
      <c r="Z290" s="49"/>
      <c r="AA290" s="72">
        <v>290</v>
      </c>
      <c r="AB290" s="72"/>
      <c r="AC290" s="73"/>
      <c r="AD290" s="79" t="s">
        <v>1171</v>
      </c>
      <c r="AE290" s="79" t="s">
        <v>1769</v>
      </c>
      <c r="AF290" s="79" t="s">
        <v>2275</v>
      </c>
      <c r="AG290" s="79" t="s">
        <v>2544</v>
      </c>
      <c r="AH290" s="79" t="s">
        <v>3119</v>
      </c>
      <c r="AI290" s="79">
        <v>70192</v>
      </c>
      <c r="AJ290" s="79">
        <v>139</v>
      </c>
      <c r="AK290" s="79">
        <v>632</v>
      </c>
      <c r="AL290" s="79">
        <v>113</v>
      </c>
      <c r="AM290" s="79" t="s">
        <v>4077</v>
      </c>
      <c r="AN290" s="100" t="s">
        <v>4365</v>
      </c>
      <c r="AO290" s="79" t="str">
        <f>REPLACE(INDEX(GroupVertices[Group],MATCH(Vertices[[#This Row],[Vertex]],GroupVertices[Vertex],0)),1,1,"")</f>
        <v>1</v>
      </c>
      <c r="AP290" s="48"/>
      <c r="AQ290" s="49"/>
      <c r="AR290" s="48"/>
      <c r="AS290" s="49"/>
      <c r="AT290" s="48"/>
      <c r="AU290" s="49"/>
      <c r="AV290" s="48"/>
      <c r="AW290" s="49"/>
      <c r="AX290" s="48"/>
      <c r="AY290" s="48"/>
      <c r="AZ290" s="48"/>
      <c r="BA290" s="48"/>
      <c r="BB290" s="48"/>
      <c r="BC290" s="48"/>
      <c r="BD290" s="48"/>
      <c r="BE290" s="48"/>
      <c r="BF290" s="48"/>
      <c r="BG290" s="48"/>
      <c r="BH290" s="48"/>
      <c r="BI290" s="2"/>
      <c r="BJ290" s="3"/>
      <c r="BK290" s="3"/>
      <c r="BL290" s="3"/>
      <c r="BM290" s="3"/>
    </row>
    <row r="291" spans="1:65" ht="15">
      <c r="A291" s="65" t="s">
        <v>544</v>
      </c>
      <c r="B291" s="66"/>
      <c r="C291" s="66" t="s">
        <v>65</v>
      </c>
      <c r="D291" s="67">
        <v>162.32683176901676</v>
      </c>
      <c r="E291" s="69"/>
      <c r="F291" s="98" t="s">
        <v>3741</v>
      </c>
      <c r="G291" s="66" t="s">
        <v>52</v>
      </c>
      <c r="H291" s="70" t="s">
        <v>1172</v>
      </c>
      <c r="I291" s="71"/>
      <c r="J291" s="71"/>
      <c r="K291" s="70" t="s">
        <v>1172</v>
      </c>
      <c r="L291" s="74">
        <v>4.899360413639231</v>
      </c>
      <c r="M291" s="75">
        <v>2676.408203125</v>
      </c>
      <c r="N291" s="75">
        <v>4337.45361328125</v>
      </c>
      <c r="O291" s="76"/>
      <c r="P291" s="77"/>
      <c r="Q291" s="77"/>
      <c r="R291" s="48">
        <v>0</v>
      </c>
      <c r="S291" s="81"/>
      <c r="T291" s="81"/>
      <c r="U291" s="49">
        <v>0</v>
      </c>
      <c r="V291" s="49">
        <v>0</v>
      </c>
      <c r="W291" s="49">
        <v>0</v>
      </c>
      <c r="X291" s="49">
        <v>0</v>
      </c>
      <c r="Y291" s="49">
        <v>0</v>
      </c>
      <c r="Z291" s="49"/>
      <c r="AA291" s="72">
        <v>291</v>
      </c>
      <c r="AB291" s="72"/>
      <c r="AC291" s="73"/>
      <c r="AD291" s="79" t="s">
        <v>1172</v>
      </c>
      <c r="AE291" s="79" t="s">
        <v>1770</v>
      </c>
      <c r="AF291" s="79" t="s">
        <v>2276</v>
      </c>
      <c r="AG291" s="79" t="s">
        <v>2682</v>
      </c>
      <c r="AH291" s="79" t="s">
        <v>3120</v>
      </c>
      <c r="AI291" s="79">
        <v>7232</v>
      </c>
      <c r="AJ291" s="79">
        <v>61</v>
      </c>
      <c r="AK291" s="79">
        <v>627</v>
      </c>
      <c r="AL291" s="79">
        <v>11</v>
      </c>
      <c r="AM291" s="79" t="s">
        <v>4077</v>
      </c>
      <c r="AN291" s="100" t="s">
        <v>4366</v>
      </c>
      <c r="AO291" s="79" t="str">
        <f>REPLACE(INDEX(GroupVertices[Group],MATCH(Vertices[[#This Row],[Vertex]],GroupVertices[Vertex],0)),1,1,"")</f>
        <v>1</v>
      </c>
      <c r="AP291" s="48"/>
      <c r="AQ291" s="49"/>
      <c r="AR291" s="48"/>
      <c r="AS291" s="49"/>
      <c r="AT291" s="48"/>
      <c r="AU291" s="49"/>
      <c r="AV291" s="48"/>
      <c r="AW291" s="49"/>
      <c r="AX291" s="48"/>
      <c r="AY291" s="48"/>
      <c r="AZ291" s="48"/>
      <c r="BA291" s="48"/>
      <c r="BB291" s="48"/>
      <c r="BC291" s="48"/>
      <c r="BD291" s="48"/>
      <c r="BE291" s="48"/>
      <c r="BF291" s="48"/>
      <c r="BG291" s="48"/>
      <c r="BH291" s="48"/>
      <c r="BI291" s="2"/>
      <c r="BJ291" s="3"/>
      <c r="BK291" s="3"/>
      <c r="BL291" s="3"/>
      <c r="BM291" s="3"/>
    </row>
    <row r="292" spans="1:65" ht="15">
      <c r="A292" s="65" t="s">
        <v>545</v>
      </c>
      <c r="B292" s="66"/>
      <c r="C292" s="66" t="s">
        <v>65</v>
      </c>
      <c r="D292" s="67">
        <v>163.22661336762351</v>
      </c>
      <c r="E292" s="69"/>
      <c r="F292" s="98" t="s">
        <v>3742</v>
      </c>
      <c r="G292" s="66" t="s">
        <v>52</v>
      </c>
      <c r="H292" s="70" t="s">
        <v>1173</v>
      </c>
      <c r="I292" s="71"/>
      <c r="J292" s="71"/>
      <c r="K292" s="70" t="s">
        <v>1173</v>
      </c>
      <c r="L292" s="74">
        <v>15.634463543555865</v>
      </c>
      <c r="M292" s="75">
        <v>5418.02001953125</v>
      </c>
      <c r="N292" s="75">
        <v>3013.361083984375</v>
      </c>
      <c r="O292" s="76"/>
      <c r="P292" s="77"/>
      <c r="Q292" s="77"/>
      <c r="R292" s="48">
        <v>0</v>
      </c>
      <c r="S292" s="81"/>
      <c r="T292" s="81"/>
      <c r="U292" s="49">
        <v>0</v>
      </c>
      <c r="V292" s="49">
        <v>0</v>
      </c>
      <c r="W292" s="49">
        <v>0</v>
      </c>
      <c r="X292" s="49">
        <v>0</v>
      </c>
      <c r="Y292" s="49">
        <v>0</v>
      </c>
      <c r="Z292" s="49"/>
      <c r="AA292" s="72">
        <v>292</v>
      </c>
      <c r="AB292" s="72"/>
      <c r="AC292" s="73"/>
      <c r="AD292" s="79" t="s">
        <v>1173</v>
      </c>
      <c r="AE292" s="79" t="s">
        <v>1771</v>
      </c>
      <c r="AF292" s="79" t="s">
        <v>2277</v>
      </c>
      <c r="AG292" s="79" t="s">
        <v>2640</v>
      </c>
      <c r="AH292" s="79" t="s">
        <v>3121</v>
      </c>
      <c r="AI292" s="79">
        <v>27142</v>
      </c>
      <c r="AJ292" s="79">
        <v>321</v>
      </c>
      <c r="AK292" s="79">
        <v>512</v>
      </c>
      <c r="AL292" s="79">
        <v>73</v>
      </c>
      <c r="AM292" s="79" t="s">
        <v>4077</v>
      </c>
      <c r="AN292" s="100" t="s">
        <v>4367</v>
      </c>
      <c r="AO292" s="79" t="str">
        <f>REPLACE(INDEX(GroupVertices[Group],MATCH(Vertices[[#This Row],[Vertex]],GroupVertices[Vertex],0)),1,1,"")</f>
        <v>1</v>
      </c>
      <c r="AP292" s="48"/>
      <c r="AQ292" s="49"/>
      <c r="AR292" s="48"/>
      <c r="AS292" s="49"/>
      <c r="AT292" s="48"/>
      <c r="AU292" s="49"/>
      <c r="AV292" s="48"/>
      <c r="AW292" s="49"/>
      <c r="AX292" s="48"/>
      <c r="AY292" s="48"/>
      <c r="AZ292" s="48"/>
      <c r="BA292" s="48"/>
      <c r="BB292" s="48"/>
      <c r="BC292" s="48"/>
      <c r="BD292" s="48"/>
      <c r="BE292" s="48"/>
      <c r="BF292" s="48"/>
      <c r="BG292" s="48"/>
      <c r="BH292" s="48"/>
      <c r="BI292" s="2"/>
      <c r="BJ292" s="3"/>
      <c r="BK292" s="3"/>
      <c r="BL292" s="3"/>
      <c r="BM292" s="3"/>
    </row>
    <row r="293" spans="1:65" ht="15">
      <c r="A293" s="65" t="s">
        <v>546</v>
      </c>
      <c r="B293" s="66"/>
      <c r="C293" s="66" t="s">
        <v>65</v>
      </c>
      <c r="D293" s="67">
        <v>162.00045192445938</v>
      </c>
      <c r="E293" s="69"/>
      <c r="F293" s="98" t="s">
        <v>3743</v>
      </c>
      <c r="G293" s="66" t="s">
        <v>52</v>
      </c>
      <c r="H293" s="70" t="s">
        <v>1174</v>
      </c>
      <c r="I293" s="71"/>
      <c r="J293" s="71"/>
      <c r="K293" s="70" t="s">
        <v>1174</v>
      </c>
      <c r="L293" s="74">
        <v>1.0053918147312488</v>
      </c>
      <c r="M293" s="75">
        <v>5075.31884765625</v>
      </c>
      <c r="N293" s="75">
        <v>9633.8232421875</v>
      </c>
      <c r="O293" s="76"/>
      <c r="P293" s="77"/>
      <c r="Q293" s="77"/>
      <c r="R293" s="48">
        <v>0</v>
      </c>
      <c r="S293" s="81"/>
      <c r="T293" s="81"/>
      <c r="U293" s="49">
        <v>0</v>
      </c>
      <c r="V293" s="49">
        <v>0</v>
      </c>
      <c r="W293" s="49">
        <v>0</v>
      </c>
      <c r="X293" s="49">
        <v>0</v>
      </c>
      <c r="Y293" s="49">
        <v>0</v>
      </c>
      <c r="Z293" s="49"/>
      <c r="AA293" s="72">
        <v>293</v>
      </c>
      <c r="AB293" s="72"/>
      <c r="AC293" s="73"/>
      <c r="AD293" s="79" t="s">
        <v>1174</v>
      </c>
      <c r="AE293" s="79" t="s">
        <v>1772</v>
      </c>
      <c r="AF293" s="79"/>
      <c r="AG293" s="79" t="s">
        <v>2709</v>
      </c>
      <c r="AH293" s="79" t="s">
        <v>3122</v>
      </c>
      <c r="AI293" s="79">
        <v>10</v>
      </c>
      <c r="AJ293" s="79">
        <v>0</v>
      </c>
      <c r="AK293" s="79">
        <v>0</v>
      </c>
      <c r="AL293" s="79">
        <v>0</v>
      </c>
      <c r="AM293" s="79" t="s">
        <v>4077</v>
      </c>
      <c r="AN293" s="100" t="s">
        <v>4368</v>
      </c>
      <c r="AO293" s="79" t="str">
        <f>REPLACE(INDEX(GroupVertices[Group],MATCH(Vertices[[#This Row],[Vertex]],GroupVertices[Vertex],0)),1,1,"")</f>
        <v>1</v>
      </c>
      <c r="AP293" s="48"/>
      <c r="AQ293" s="49"/>
      <c r="AR293" s="48"/>
      <c r="AS293" s="49"/>
      <c r="AT293" s="48"/>
      <c r="AU293" s="49"/>
      <c r="AV293" s="48"/>
      <c r="AW293" s="49"/>
      <c r="AX293" s="48"/>
      <c r="AY293" s="48"/>
      <c r="AZ293" s="48"/>
      <c r="BA293" s="48"/>
      <c r="BB293" s="48"/>
      <c r="BC293" s="48"/>
      <c r="BD293" s="48"/>
      <c r="BE293" s="48"/>
      <c r="BF293" s="48"/>
      <c r="BG293" s="48"/>
      <c r="BH293" s="48"/>
      <c r="BI293" s="2"/>
      <c r="BJ293" s="3"/>
      <c r="BK293" s="3"/>
      <c r="BL293" s="3"/>
      <c r="BM293" s="3"/>
    </row>
    <row r="294" spans="1:65" ht="15">
      <c r="A294" s="65" t="s">
        <v>547</v>
      </c>
      <c r="B294" s="66"/>
      <c r="C294" s="66" t="s">
        <v>65</v>
      </c>
      <c r="D294" s="67">
        <v>162.3516424218362</v>
      </c>
      <c r="E294" s="69"/>
      <c r="F294" s="98" t="s">
        <v>3744</v>
      </c>
      <c r="G294" s="66" t="s">
        <v>52</v>
      </c>
      <c r="H294" s="70" t="s">
        <v>1175</v>
      </c>
      <c r="I294" s="71"/>
      <c r="J294" s="71"/>
      <c r="K294" s="70" t="s">
        <v>1175</v>
      </c>
      <c r="L294" s="74">
        <v>5.195371042384798</v>
      </c>
      <c r="M294" s="75">
        <v>4732.6171875</v>
      </c>
      <c r="N294" s="75">
        <v>4337.45361328125</v>
      </c>
      <c r="O294" s="76"/>
      <c r="P294" s="77"/>
      <c r="Q294" s="77"/>
      <c r="R294" s="48">
        <v>0</v>
      </c>
      <c r="S294" s="81"/>
      <c r="T294" s="81"/>
      <c r="U294" s="49">
        <v>0</v>
      </c>
      <c r="V294" s="49">
        <v>0</v>
      </c>
      <c r="W294" s="49">
        <v>0</v>
      </c>
      <c r="X294" s="49">
        <v>0</v>
      </c>
      <c r="Y294" s="49">
        <v>0</v>
      </c>
      <c r="Z294" s="49"/>
      <c r="AA294" s="72">
        <v>294</v>
      </c>
      <c r="AB294" s="72"/>
      <c r="AC294" s="73"/>
      <c r="AD294" s="79" t="s">
        <v>1175</v>
      </c>
      <c r="AE294" s="79" t="s">
        <v>1773</v>
      </c>
      <c r="AF294" s="79" t="s">
        <v>2278</v>
      </c>
      <c r="AG294" s="79" t="s">
        <v>2710</v>
      </c>
      <c r="AH294" s="79" t="s">
        <v>3123</v>
      </c>
      <c r="AI294" s="79">
        <v>7781</v>
      </c>
      <c r="AJ294" s="79">
        <v>35</v>
      </c>
      <c r="AK294" s="79">
        <v>130</v>
      </c>
      <c r="AL294" s="79">
        <v>2</v>
      </c>
      <c r="AM294" s="79" t="s">
        <v>4077</v>
      </c>
      <c r="AN294" s="100" t="s">
        <v>4369</v>
      </c>
      <c r="AO294" s="79" t="str">
        <f>REPLACE(INDEX(GroupVertices[Group],MATCH(Vertices[[#This Row],[Vertex]],GroupVertices[Vertex],0)),1,1,"")</f>
        <v>1</v>
      </c>
      <c r="AP294" s="48"/>
      <c r="AQ294" s="49"/>
      <c r="AR294" s="48"/>
      <c r="AS294" s="49"/>
      <c r="AT294" s="48"/>
      <c r="AU294" s="49"/>
      <c r="AV294" s="48"/>
      <c r="AW294" s="49"/>
      <c r="AX294" s="48"/>
      <c r="AY294" s="48"/>
      <c r="AZ294" s="48"/>
      <c r="BA294" s="48"/>
      <c r="BB294" s="48"/>
      <c r="BC294" s="48"/>
      <c r="BD294" s="48"/>
      <c r="BE294" s="48"/>
      <c r="BF294" s="48"/>
      <c r="BG294" s="48"/>
      <c r="BH294" s="48"/>
      <c r="BI294" s="2"/>
      <c r="BJ294" s="3"/>
      <c r="BK294" s="3"/>
      <c r="BL294" s="3"/>
      <c r="BM294" s="3"/>
    </row>
    <row r="295" spans="1:65" ht="15">
      <c r="A295" s="65" t="s">
        <v>548</v>
      </c>
      <c r="B295" s="66"/>
      <c r="C295" s="66" t="s">
        <v>65</v>
      </c>
      <c r="D295" s="67">
        <v>162.00058750179718</v>
      </c>
      <c r="E295" s="69"/>
      <c r="F295" s="98" t="s">
        <v>3745</v>
      </c>
      <c r="G295" s="66" t="s">
        <v>52</v>
      </c>
      <c r="H295" s="70" t="s">
        <v>1176</v>
      </c>
      <c r="I295" s="71"/>
      <c r="J295" s="71"/>
      <c r="K295" s="70" t="s">
        <v>1176</v>
      </c>
      <c r="L295" s="74">
        <v>1.0070093591506237</v>
      </c>
      <c r="M295" s="75">
        <v>8845.0361328125</v>
      </c>
      <c r="N295" s="75">
        <v>9633.8232421875</v>
      </c>
      <c r="O295" s="76"/>
      <c r="P295" s="77"/>
      <c r="Q295" s="77"/>
      <c r="R295" s="48">
        <v>0</v>
      </c>
      <c r="S295" s="81"/>
      <c r="T295" s="81"/>
      <c r="U295" s="49">
        <v>0</v>
      </c>
      <c r="V295" s="49">
        <v>0</v>
      </c>
      <c r="W295" s="49">
        <v>0</v>
      </c>
      <c r="X295" s="49">
        <v>0</v>
      </c>
      <c r="Y295" s="49">
        <v>0</v>
      </c>
      <c r="Z295" s="49"/>
      <c r="AA295" s="72">
        <v>295</v>
      </c>
      <c r="AB295" s="72"/>
      <c r="AC295" s="73"/>
      <c r="AD295" s="79" t="s">
        <v>1176</v>
      </c>
      <c r="AE295" s="79" t="s">
        <v>1774</v>
      </c>
      <c r="AF295" s="79" t="s">
        <v>2279</v>
      </c>
      <c r="AG295" s="79" t="s">
        <v>2604</v>
      </c>
      <c r="AH295" s="79" t="s">
        <v>3124</v>
      </c>
      <c r="AI295" s="79">
        <v>13</v>
      </c>
      <c r="AJ295" s="79">
        <v>0</v>
      </c>
      <c r="AK295" s="79">
        <v>0</v>
      </c>
      <c r="AL295" s="79">
        <v>0</v>
      </c>
      <c r="AM295" s="79" t="s">
        <v>4077</v>
      </c>
      <c r="AN295" s="100" t="s">
        <v>4370</v>
      </c>
      <c r="AO295" s="79" t="str">
        <f>REPLACE(INDEX(GroupVertices[Group],MATCH(Vertices[[#This Row],[Vertex]],GroupVertices[Vertex],0)),1,1,"")</f>
        <v>1</v>
      </c>
      <c r="AP295" s="48"/>
      <c r="AQ295" s="49"/>
      <c r="AR295" s="48"/>
      <c r="AS295" s="49"/>
      <c r="AT295" s="48"/>
      <c r="AU295" s="49"/>
      <c r="AV295" s="48"/>
      <c r="AW295" s="49"/>
      <c r="AX295" s="48"/>
      <c r="AY295" s="48"/>
      <c r="AZ295" s="48"/>
      <c r="BA295" s="48"/>
      <c r="BB295" s="48"/>
      <c r="BC295" s="48"/>
      <c r="BD295" s="48"/>
      <c r="BE295" s="48"/>
      <c r="BF295" s="48"/>
      <c r="BG295" s="48"/>
      <c r="BH295" s="48"/>
      <c r="BI295" s="2"/>
      <c r="BJ295" s="3"/>
      <c r="BK295" s="3"/>
      <c r="BL295" s="3"/>
      <c r="BM295" s="3"/>
    </row>
    <row r="296" spans="1:65" ht="15">
      <c r="A296" s="65" t="s">
        <v>549</v>
      </c>
      <c r="B296" s="66"/>
      <c r="C296" s="66" t="s">
        <v>65</v>
      </c>
      <c r="D296" s="67">
        <v>164.86899723786792</v>
      </c>
      <c r="E296" s="69"/>
      <c r="F296" s="98" t="s">
        <v>3746</v>
      </c>
      <c r="G296" s="66" t="s">
        <v>52</v>
      </c>
      <c r="H296" s="70" t="s">
        <v>1177</v>
      </c>
      <c r="I296" s="71"/>
      <c r="J296" s="71"/>
      <c r="K296" s="70" t="s">
        <v>1177</v>
      </c>
      <c r="L296" s="74">
        <v>35.22939663986075</v>
      </c>
      <c r="M296" s="75">
        <v>5760.7216796875</v>
      </c>
      <c r="N296" s="75">
        <v>2130.6328125</v>
      </c>
      <c r="O296" s="76"/>
      <c r="P296" s="77"/>
      <c r="Q296" s="77"/>
      <c r="R296" s="48">
        <v>0</v>
      </c>
      <c r="S296" s="81"/>
      <c r="T296" s="81"/>
      <c r="U296" s="49">
        <v>0</v>
      </c>
      <c r="V296" s="49">
        <v>0</v>
      </c>
      <c r="W296" s="49">
        <v>0</v>
      </c>
      <c r="X296" s="49">
        <v>0</v>
      </c>
      <c r="Y296" s="49">
        <v>0</v>
      </c>
      <c r="Z296" s="49"/>
      <c r="AA296" s="72">
        <v>296</v>
      </c>
      <c r="AB296" s="72"/>
      <c r="AC296" s="73"/>
      <c r="AD296" s="79" t="s">
        <v>1177</v>
      </c>
      <c r="AE296" s="79" t="s">
        <v>1775</v>
      </c>
      <c r="AF296" s="79" t="s">
        <v>2280</v>
      </c>
      <c r="AG296" s="79" t="s">
        <v>2711</v>
      </c>
      <c r="AH296" s="79" t="s">
        <v>3125</v>
      </c>
      <c r="AI296" s="79">
        <v>63484</v>
      </c>
      <c r="AJ296" s="79">
        <v>211</v>
      </c>
      <c r="AK296" s="79">
        <v>1252</v>
      </c>
      <c r="AL296" s="79">
        <v>12</v>
      </c>
      <c r="AM296" s="79" t="s">
        <v>4077</v>
      </c>
      <c r="AN296" s="100" t="s">
        <v>4371</v>
      </c>
      <c r="AO296" s="79" t="str">
        <f>REPLACE(INDEX(GroupVertices[Group],MATCH(Vertices[[#This Row],[Vertex]],GroupVertices[Vertex],0)),1,1,"")</f>
        <v>1</v>
      </c>
      <c r="AP296" s="48"/>
      <c r="AQ296" s="49"/>
      <c r="AR296" s="48"/>
      <c r="AS296" s="49"/>
      <c r="AT296" s="48"/>
      <c r="AU296" s="49"/>
      <c r="AV296" s="48"/>
      <c r="AW296" s="49"/>
      <c r="AX296" s="48"/>
      <c r="AY296" s="48"/>
      <c r="AZ296" s="48"/>
      <c r="BA296" s="48"/>
      <c r="BB296" s="48"/>
      <c r="BC296" s="48"/>
      <c r="BD296" s="48"/>
      <c r="BE296" s="48"/>
      <c r="BF296" s="48"/>
      <c r="BG296" s="48"/>
      <c r="BH296" s="48"/>
      <c r="BI296" s="2"/>
      <c r="BJ296" s="3"/>
      <c r="BK296" s="3"/>
      <c r="BL296" s="3"/>
      <c r="BM296" s="3"/>
    </row>
    <row r="297" spans="1:65" ht="15">
      <c r="A297" s="65" t="s">
        <v>550</v>
      </c>
      <c r="B297" s="66"/>
      <c r="C297" s="66" t="s">
        <v>65</v>
      </c>
      <c r="D297" s="67">
        <v>162.9734000930382</v>
      </c>
      <c r="E297" s="69"/>
      <c r="F297" s="98" t="s">
        <v>3747</v>
      </c>
      <c r="G297" s="66" t="s">
        <v>52</v>
      </c>
      <c r="H297" s="70" t="s">
        <v>1178</v>
      </c>
      <c r="I297" s="71"/>
      <c r="J297" s="71"/>
      <c r="K297" s="70" t="s">
        <v>1178</v>
      </c>
      <c r="L297" s="74">
        <v>12.613429749637085</v>
      </c>
      <c r="M297" s="75">
        <v>9530.4384765625</v>
      </c>
      <c r="N297" s="75">
        <v>3454.725341796875</v>
      </c>
      <c r="O297" s="76"/>
      <c r="P297" s="77"/>
      <c r="Q297" s="77"/>
      <c r="R297" s="48">
        <v>0</v>
      </c>
      <c r="S297" s="81"/>
      <c r="T297" s="81"/>
      <c r="U297" s="49">
        <v>0</v>
      </c>
      <c r="V297" s="49">
        <v>0</v>
      </c>
      <c r="W297" s="49">
        <v>0</v>
      </c>
      <c r="X297" s="49">
        <v>0</v>
      </c>
      <c r="Y297" s="49">
        <v>0</v>
      </c>
      <c r="Z297" s="49"/>
      <c r="AA297" s="72">
        <v>297</v>
      </c>
      <c r="AB297" s="72"/>
      <c r="AC297" s="73"/>
      <c r="AD297" s="79" t="s">
        <v>1178</v>
      </c>
      <c r="AE297" s="79" t="s">
        <v>1776</v>
      </c>
      <c r="AF297" s="79" t="s">
        <v>2087</v>
      </c>
      <c r="AG297" s="79" t="s">
        <v>2535</v>
      </c>
      <c r="AH297" s="79" t="s">
        <v>3126</v>
      </c>
      <c r="AI297" s="79">
        <v>21539</v>
      </c>
      <c r="AJ297" s="79">
        <v>131</v>
      </c>
      <c r="AK297" s="79">
        <v>1398</v>
      </c>
      <c r="AL297" s="79">
        <v>15</v>
      </c>
      <c r="AM297" s="79" t="s">
        <v>4077</v>
      </c>
      <c r="AN297" s="100" t="s">
        <v>4372</v>
      </c>
      <c r="AO297" s="79" t="str">
        <f>REPLACE(INDEX(GroupVertices[Group],MATCH(Vertices[[#This Row],[Vertex]],GroupVertices[Vertex],0)),1,1,"")</f>
        <v>1</v>
      </c>
      <c r="AP297" s="48"/>
      <c r="AQ297" s="49"/>
      <c r="AR297" s="48"/>
      <c r="AS297" s="49"/>
      <c r="AT297" s="48"/>
      <c r="AU297" s="49"/>
      <c r="AV297" s="48"/>
      <c r="AW297" s="49"/>
      <c r="AX297" s="48"/>
      <c r="AY297" s="48"/>
      <c r="AZ297" s="48"/>
      <c r="BA297" s="48"/>
      <c r="BB297" s="48"/>
      <c r="BC297" s="48"/>
      <c r="BD297" s="48"/>
      <c r="BE297" s="48"/>
      <c r="BF297" s="48"/>
      <c r="BG297" s="48"/>
      <c r="BH297" s="48"/>
      <c r="BI297" s="2"/>
      <c r="BJ297" s="3"/>
      <c r="BK297" s="3"/>
      <c r="BL297" s="3"/>
      <c r="BM297" s="3"/>
    </row>
    <row r="298" spans="1:65" ht="15">
      <c r="A298" s="65" t="s">
        <v>551</v>
      </c>
      <c r="B298" s="66"/>
      <c r="C298" s="66" t="s">
        <v>65</v>
      </c>
      <c r="D298" s="67">
        <v>162.00777310070117</v>
      </c>
      <c r="E298" s="69"/>
      <c r="F298" s="98" t="s">
        <v>3748</v>
      </c>
      <c r="G298" s="66" t="s">
        <v>52</v>
      </c>
      <c r="H298" s="70" t="s">
        <v>1179</v>
      </c>
      <c r="I298" s="71"/>
      <c r="J298" s="71"/>
      <c r="K298" s="70" t="s">
        <v>1179</v>
      </c>
      <c r="L298" s="74">
        <v>1.0927392133774818</v>
      </c>
      <c r="M298" s="75">
        <v>9187.7373046875</v>
      </c>
      <c r="N298" s="75">
        <v>7868.3671875</v>
      </c>
      <c r="O298" s="76"/>
      <c r="P298" s="77"/>
      <c r="Q298" s="77"/>
      <c r="R298" s="48">
        <v>0</v>
      </c>
      <c r="S298" s="81"/>
      <c r="T298" s="81"/>
      <c r="U298" s="49">
        <v>0</v>
      </c>
      <c r="V298" s="49">
        <v>0</v>
      </c>
      <c r="W298" s="49">
        <v>0</v>
      </c>
      <c r="X298" s="49">
        <v>0</v>
      </c>
      <c r="Y298" s="49">
        <v>0</v>
      </c>
      <c r="Z298" s="49"/>
      <c r="AA298" s="72">
        <v>298</v>
      </c>
      <c r="AB298" s="72"/>
      <c r="AC298" s="73"/>
      <c r="AD298" s="79" t="s">
        <v>1179</v>
      </c>
      <c r="AE298" s="79" t="s">
        <v>1777</v>
      </c>
      <c r="AF298" s="79"/>
      <c r="AG298" s="79" t="s">
        <v>2712</v>
      </c>
      <c r="AH298" s="79" t="s">
        <v>3127</v>
      </c>
      <c r="AI298" s="79">
        <v>172</v>
      </c>
      <c r="AJ298" s="79">
        <v>0</v>
      </c>
      <c r="AK298" s="79">
        <v>0</v>
      </c>
      <c r="AL298" s="79">
        <v>0</v>
      </c>
      <c r="AM298" s="79" t="s">
        <v>4077</v>
      </c>
      <c r="AN298" s="100" t="s">
        <v>4373</v>
      </c>
      <c r="AO298" s="79" t="str">
        <f>REPLACE(INDEX(GroupVertices[Group],MATCH(Vertices[[#This Row],[Vertex]],GroupVertices[Vertex],0)),1,1,"")</f>
        <v>1</v>
      </c>
      <c r="AP298" s="48"/>
      <c r="AQ298" s="49"/>
      <c r="AR298" s="48"/>
      <c r="AS298" s="49"/>
      <c r="AT298" s="48"/>
      <c r="AU298" s="49"/>
      <c r="AV298" s="48"/>
      <c r="AW298" s="49"/>
      <c r="AX298" s="48"/>
      <c r="AY298" s="48"/>
      <c r="AZ298" s="48"/>
      <c r="BA298" s="48"/>
      <c r="BB298" s="48"/>
      <c r="BC298" s="48"/>
      <c r="BD298" s="48"/>
      <c r="BE298" s="48"/>
      <c r="BF298" s="48"/>
      <c r="BG298" s="48"/>
      <c r="BH298" s="48"/>
      <c r="BI298" s="2"/>
      <c r="BJ298" s="3"/>
      <c r="BK298" s="3"/>
      <c r="BL298" s="3"/>
      <c r="BM298" s="3"/>
    </row>
    <row r="299" spans="1:65" ht="15">
      <c r="A299" s="65" t="s">
        <v>552</v>
      </c>
      <c r="B299" s="66"/>
      <c r="C299" s="66" t="s">
        <v>65</v>
      </c>
      <c r="D299" s="67">
        <v>162.02395199634663</v>
      </c>
      <c r="E299" s="69"/>
      <c r="F299" s="98" t="s">
        <v>3749</v>
      </c>
      <c r="G299" s="66" t="s">
        <v>52</v>
      </c>
      <c r="H299" s="70" t="s">
        <v>1180</v>
      </c>
      <c r="I299" s="71"/>
      <c r="J299" s="71"/>
      <c r="K299" s="70" t="s">
        <v>1180</v>
      </c>
      <c r="L299" s="74">
        <v>1.2857661807561938</v>
      </c>
      <c r="M299" s="75">
        <v>3019.109619140625</v>
      </c>
      <c r="N299" s="75">
        <v>6544.2744140625</v>
      </c>
      <c r="O299" s="76"/>
      <c r="P299" s="77"/>
      <c r="Q299" s="77"/>
      <c r="R299" s="48">
        <v>0</v>
      </c>
      <c r="S299" s="81"/>
      <c r="T299" s="81"/>
      <c r="U299" s="49">
        <v>0</v>
      </c>
      <c r="V299" s="49">
        <v>0</v>
      </c>
      <c r="W299" s="49">
        <v>0</v>
      </c>
      <c r="X299" s="49">
        <v>0</v>
      </c>
      <c r="Y299" s="49">
        <v>0</v>
      </c>
      <c r="Z299" s="49"/>
      <c r="AA299" s="72">
        <v>299</v>
      </c>
      <c r="AB299" s="72"/>
      <c r="AC299" s="73"/>
      <c r="AD299" s="79" t="s">
        <v>1180</v>
      </c>
      <c r="AE299" s="79" t="s">
        <v>1778</v>
      </c>
      <c r="AF299" s="79" t="s">
        <v>2098</v>
      </c>
      <c r="AG299" s="79" t="s">
        <v>2534</v>
      </c>
      <c r="AH299" s="79" t="s">
        <v>3128</v>
      </c>
      <c r="AI299" s="79">
        <v>530</v>
      </c>
      <c r="AJ299" s="79">
        <v>1</v>
      </c>
      <c r="AK299" s="79">
        <v>2</v>
      </c>
      <c r="AL299" s="79">
        <v>0</v>
      </c>
      <c r="AM299" s="79" t="s">
        <v>4077</v>
      </c>
      <c r="AN299" s="100" t="s">
        <v>4374</v>
      </c>
      <c r="AO299" s="79" t="str">
        <f>REPLACE(INDEX(GroupVertices[Group],MATCH(Vertices[[#This Row],[Vertex]],GroupVertices[Vertex],0)),1,1,"")</f>
        <v>1</v>
      </c>
      <c r="AP299" s="48"/>
      <c r="AQ299" s="49"/>
      <c r="AR299" s="48"/>
      <c r="AS299" s="49"/>
      <c r="AT299" s="48"/>
      <c r="AU299" s="49"/>
      <c r="AV299" s="48"/>
      <c r="AW299" s="49"/>
      <c r="AX299" s="48"/>
      <c r="AY299" s="48"/>
      <c r="AZ299" s="48"/>
      <c r="BA299" s="48"/>
      <c r="BB299" s="48"/>
      <c r="BC299" s="48"/>
      <c r="BD299" s="48"/>
      <c r="BE299" s="48"/>
      <c r="BF299" s="48"/>
      <c r="BG299" s="48"/>
      <c r="BH299" s="48"/>
      <c r="BI299" s="2"/>
      <c r="BJ299" s="3"/>
      <c r="BK299" s="3"/>
      <c r="BL299" s="3"/>
      <c r="BM299" s="3"/>
    </row>
    <row r="300" spans="1:65" ht="15">
      <c r="A300" s="65" t="s">
        <v>553</v>
      </c>
      <c r="B300" s="66"/>
      <c r="C300" s="66" t="s">
        <v>65</v>
      </c>
      <c r="D300" s="67">
        <v>162.11596381627447</v>
      </c>
      <c r="E300" s="69"/>
      <c r="F300" s="98" t="s">
        <v>3750</v>
      </c>
      <c r="G300" s="66" t="s">
        <v>52</v>
      </c>
      <c r="H300" s="70" t="s">
        <v>1181</v>
      </c>
      <c r="I300" s="71"/>
      <c r="J300" s="71"/>
      <c r="K300" s="70" t="s">
        <v>1181</v>
      </c>
      <c r="L300" s="74">
        <v>2.383539660038477</v>
      </c>
      <c r="M300" s="75">
        <v>4389.916015625</v>
      </c>
      <c r="N300" s="75">
        <v>5661.54638671875</v>
      </c>
      <c r="O300" s="76"/>
      <c r="P300" s="77"/>
      <c r="Q300" s="77"/>
      <c r="R300" s="48">
        <v>0</v>
      </c>
      <c r="S300" s="81"/>
      <c r="T300" s="81"/>
      <c r="U300" s="49">
        <v>0</v>
      </c>
      <c r="V300" s="49">
        <v>0</v>
      </c>
      <c r="W300" s="49">
        <v>0</v>
      </c>
      <c r="X300" s="49">
        <v>0</v>
      </c>
      <c r="Y300" s="49">
        <v>0</v>
      </c>
      <c r="Z300" s="49"/>
      <c r="AA300" s="72">
        <v>300</v>
      </c>
      <c r="AB300" s="72"/>
      <c r="AC300" s="73"/>
      <c r="AD300" s="79" t="s">
        <v>1181</v>
      </c>
      <c r="AE300" s="79" t="s">
        <v>1722</v>
      </c>
      <c r="AF300" s="79" t="s">
        <v>2281</v>
      </c>
      <c r="AG300" s="79" t="s">
        <v>2682</v>
      </c>
      <c r="AH300" s="79" t="s">
        <v>3129</v>
      </c>
      <c r="AI300" s="79">
        <v>2566</v>
      </c>
      <c r="AJ300" s="79">
        <v>14</v>
      </c>
      <c r="AK300" s="79">
        <v>226</v>
      </c>
      <c r="AL300" s="79">
        <v>1</v>
      </c>
      <c r="AM300" s="79" t="s">
        <v>4077</v>
      </c>
      <c r="AN300" s="100" t="s">
        <v>4375</v>
      </c>
      <c r="AO300" s="79" t="str">
        <f>REPLACE(INDEX(GroupVertices[Group],MATCH(Vertices[[#This Row],[Vertex]],GroupVertices[Vertex],0)),1,1,"")</f>
        <v>1</v>
      </c>
      <c r="AP300" s="48"/>
      <c r="AQ300" s="49"/>
      <c r="AR300" s="48"/>
      <c r="AS300" s="49"/>
      <c r="AT300" s="48"/>
      <c r="AU300" s="49"/>
      <c r="AV300" s="48"/>
      <c r="AW300" s="49"/>
      <c r="AX300" s="48"/>
      <c r="AY300" s="48"/>
      <c r="AZ300" s="48"/>
      <c r="BA300" s="48"/>
      <c r="BB300" s="48"/>
      <c r="BC300" s="48"/>
      <c r="BD300" s="48"/>
      <c r="BE300" s="48"/>
      <c r="BF300" s="48"/>
      <c r="BG300" s="48"/>
      <c r="BH300" s="48"/>
      <c r="BI300" s="2"/>
      <c r="BJ300" s="3"/>
      <c r="BK300" s="3"/>
      <c r="BL300" s="3"/>
      <c r="BM300" s="3"/>
    </row>
    <row r="301" spans="1:65" ht="15">
      <c r="A301" s="65" t="s">
        <v>554</v>
      </c>
      <c r="B301" s="66"/>
      <c r="C301" s="66" t="s">
        <v>65</v>
      </c>
      <c r="D301" s="67">
        <v>162.00085865647281</v>
      </c>
      <c r="E301" s="69"/>
      <c r="F301" s="98" t="s">
        <v>3751</v>
      </c>
      <c r="G301" s="66" t="s">
        <v>52</v>
      </c>
      <c r="H301" s="70" t="s">
        <v>1182</v>
      </c>
      <c r="I301" s="71"/>
      <c r="J301" s="71"/>
      <c r="K301" s="70" t="s">
        <v>1182</v>
      </c>
      <c r="L301" s="74">
        <v>1.010244447989373</v>
      </c>
      <c r="M301" s="75">
        <v>3019.109619140625</v>
      </c>
      <c r="N301" s="75">
        <v>9192.4599609375</v>
      </c>
      <c r="O301" s="76"/>
      <c r="P301" s="77"/>
      <c r="Q301" s="77"/>
      <c r="R301" s="48">
        <v>0</v>
      </c>
      <c r="S301" s="81"/>
      <c r="T301" s="81"/>
      <c r="U301" s="49">
        <v>0</v>
      </c>
      <c r="V301" s="49">
        <v>0</v>
      </c>
      <c r="W301" s="49">
        <v>0</v>
      </c>
      <c r="X301" s="49">
        <v>0</v>
      </c>
      <c r="Y301" s="49">
        <v>0</v>
      </c>
      <c r="Z301" s="49"/>
      <c r="AA301" s="72">
        <v>301</v>
      </c>
      <c r="AB301" s="72"/>
      <c r="AC301" s="73"/>
      <c r="AD301" s="79" t="s">
        <v>1182</v>
      </c>
      <c r="AE301" s="79" t="s">
        <v>1779</v>
      </c>
      <c r="AF301" s="79" t="s">
        <v>2282</v>
      </c>
      <c r="AG301" s="79" t="s">
        <v>2695</v>
      </c>
      <c r="AH301" s="79" t="s">
        <v>3130</v>
      </c>
      <c r="AI301" s="79">
        <v>19</v>
      </c>
      <c r="AJ301" s="79">
        <v>0</v>
      </c>
      <c r="AK301" s="79">
        <v>1</v>
      </c>
      <c r="AL301" s="79">
        <v>0</v>
      </c>
      <c r="AM301" s="79" t="s">
        <v>4077</v>
      </c>
      <c r="AN301" s="100" t="s">
        <v>4376</v>
      </c>
      <c r="AO301" s="79" t="str">
        <f>REPLACE(INDEX(GroupVertices[Group],MATCH(Vertices[[#This Row],[Vertex]],GroupVertices[Vertex],0)),1,1,"")</f>
        <v>1</v>
      </c>
      <c r="AP301" s="48"/>
      <c r="AQ301" s="49"/>
      <c r="AR301" s="48"/>
      <c r="AS301" s="49"/>
      <c r="AT301" s="48"/>
      <c r="AU301" s="49"/>
      <c r="AV301" s="48"/>
      <c r="AW301" s="49"/>
      <c r="AX301" s="48"/>
      <c r="AY301" s="48"/>
      <c r="AZ301" s="48"/>
      <c r="BA301" s="48"/>
      <c r="BB301" s="48"/>
      <c r="BC301" s="48"/>
      <c r="BD301" s="48"/>
      <c r="BE301" s="48"/>
      <c r="BF301" s="48"/>
      <c r="BG301" s="48"/>
      <c r="BH301" s="48"/>
      <c r="BI301" s="2"/>
      <c r="BJ301" s="3"/>
      <c r="BK301" s="3"/>
      <c r="BL301" s="3"/>
      <c r="BM301" s="3"/>
    </row>
    <row r="302" spans="1:65" ht="15">
      <c r="A302" s="65" t="s">
        <v>555</v>
      </c>
      <c r="B302" s="66"/>
      <c r="C302" s="66" t="s">
        <v>65</v>
      </c>
      <c r="D302" s="67">
        <v>162.0048807841612</v>
      </c>
      <c r="E302" s="69"/>
      <c r="F302" s="98" t="s">
        <v>3752</v>
      </c>
      <c r="G302" s="66" t="s">
        <v>52</v>
      </c>
      <c r="H302" s="70" t="s">
        <v>1183</v>
      </c>
      <c r="I302" s="71"/>
      <c r="J302" s="71"/>
      <c r="K302" s="70" t="s">
        <v>1183</v>
      </c>
      <c r="L302" s="74">
        <v>1.0582315990974884</v>
      </c>
      <c r="M302" s="75">
        <v>5760.7216796875</v>
      </c>
      <c r="N302" s="75">
        <v>8309.732421875</v>
      </c>
      <c r="O302" s="76"/>
      <c r="P302" s="77"/>
      <c r="Q302" s="77"/>
      <c r="R302" s="48">
        <v>0</v>
      </c>
      <c r="S302" s="81"/>
      <c r="T302" s="81"/>
      <c r="U302" s="49">
        <v>0</v>
      </c>
      <c r="V302" s="49">
        <v>0</v>
      </c>
      <c r="W302" s="49">
        <v>0</v>
      </c>
      <c r="X302" s="49">
        <v>0</v>
      </c>
      <c r="Y302" s="49">
        <v>0</v>
      </c>
      <c r="Z302" s="49"/>
      <c r="AA302" s="72">
        <v>302</v>
      </c>
      <c r="AB302" s="72"/>
      <c r="AC302" s="73"/>
      <c r="AD302" s="79" t="s">
        <v>1183</v>
      </c>
      <c r="AE302" s="79" t="s">
        <v>1780</v>
      </c>
      <c r="AF302" s="79"/>
      <c r="AG302" s="79" t="s">
        <v>2713</v>
      </c>
      <c r="AH302" s="79" t="s">
        <v>3131</v>
      </c>
      <c r="AI302" s="79">
        <v>108</v>
      </c>
      <c r="AJ302" s="79">
        <v>0</v>
      </c>
      <c r="AK302" s="79">
        <v>10</v>
      </c>
      <c r="AL302" s="79">
        <v>2</v>
      </c>
      <c r="AM302" s="79" t="s">
        <v>4077</v>
      </c>
      <c r="AN302" s="100" t="s">
        <v>4377</v>
      </c>
      <c r="AO302" s="79" t="str">
        <f>REPLACE(INDEX(GroupVertices[Group],MATCH(Vertices[[#This Row],[Vertex]],GroupVertices[Vertex],0)),1,1,"")</f>
        <v>1</v>
      </c>
      <c r="AP302" s="48"/>
      <c r="AQ302" s="49"/>
      <c r="AR302" s="48"/>
      <c r="AS302" s="49"/>
      <c r="AT302" s="48"/>
      <c r="AU302" s="49"/>
      <c r="AV302" s="48"/>
      <c r="AW302" s="49"/>
      <c r="AX302" s="48"/>
      <c r="AY302" s="48"/>
      <c r="AZ302" s="48"/>
      <c r="BA302" s="48"/>
      <c r="BB302" s="48"/>
      <c r="BC302" s="48"/>
      <c r="BD302" s="48"/>
      <c r="BE302" s="48"/>
      <c r="BF302" s="48"/>
      <c r="BG302" s="48"/>
      <c r="BH302" s="48"/>
      <c r="BI302" s="2"/>
      <c r="BJ302" s="3"/>
      <c r="BK302" s="3"/>
      <c r="BL302" s="3"/>
      <c r="BM302" s="3"/>
    </row>
    <row r="303" spans="1:65" ht="15">
      <c r="A303" s="65" t="s">
        <v>556</v>
      </c>
      <c r="B303" s="66"/>
      <c r="C303" s="66" t="s">
        <v>65</v>
      </c>
      <c r="D303" s="67">
        <v>162.0325385610747</v>
      </c>
      <c r="E303" s="69"/>
      <c r="F303" s="98" t="s">
        <v>3753</v>
      </c>
      <c r="G303" s="66" t="s">
        <v>52</v>
      </c>
      <c r="H303" s="70" t="s">
        <v>1184</v>
      </c>
      <c r="I303" s="71"/>
      <c r="J303" s="71"/>
      <c r="K303" s="70" t="s">
        <v>1184</v>
      </c>
      <c r="L303" s="74">
        <v>1.3882106606499234</v>
      </c>
      <c r="M303" s="75">
        <v>9530.4384765625</v>
      </c>
      <c r="N303" s="75">
        <v>6544.2744140625</v>
      </c>
      <c r="O303" s="76"/>
      <c r="P303" s="77"/>
      <c r="Q303" s="77"/>
      <c r="R303" s="48">
        <v>0</v>
      </c>
      <c r="S303" s="81"/>
      <c r="T303" s="81"/>
      <c r="U303" s="49">
        <v>0</v>
      </c>
      <c r="V303" s="49">
        <v>0</v>
      </c>
      <c r="W303" s="49">
        <v>0</v>
      </c>
      <c r="X303" s="49">
        <v>0</v>
      </c>
      <c r="Y303" s="49">
        <v>0</v>
      </c>
      <c r="Z303" s="49"/>
      <c r="AA303" s="72">
        <v>303</v>
      </c>
      <c r="AB303" s="72"/>
      <c r="AC303" s="73"/>
      <c r="AD303" s="79" t="s">
        <v>1184</v>
      </c>
      <c r="AE303" s="79" t="s">
        <v>1781</v>
      </c>
      <c r="AF303" s="79"/>
      <c r="AG303" s="79" t="s">
        <v>2714</v>
      </c>
      <c r="AH303" s="79" t="s">
        <v>3132</v>
      </c>
      <c r="AI303" s="79">
        <v>720</v>
      </c>
      <c r="AJ303" s="79">
        <v>2</v>
      </c>
      <c r="AK303" s="79">
        <v>0</v>
      </c>
      <c r="AL303" s="79">
        <v>0</v>
      </c>
      <c r="AM303" s="79" t="s">
        <v>4077</v>
      </c>
      <c r="AN303" s="100" t="s">
        <v>4378</v>
      </c>
      <c r="AO303" s="79" t="str">
        <f>REPLACE(INDEX(GroupVertices[Group],MATCH(Vertices[[#This Row],[Vertex]],GroupVertices[Vertex],0)),1,1,"")</f>
        <v>1</v>
      </c>
      <c r="AP303" s="48"/>
      <c r="AQ303" s="49"/>
      <c r="AR303" s="48"/>
      <c r="AS303" s="49"/>
      <c r="AT303" s="48"/>
      <c r="AU303" s="49"/>
      <c r="AV303" s="48"/>
      <c r="AW303" s="49"/>
      <c r="AX303" s="48"/>
      <c r="AY303" s="48"/>
      <c r="AZ303" s="48"/>
      <c r="BA303" s="48"/>
      <c r="BB303" s="48"/>
      <c r="BC303" s="48"/>
      <c r="BD303" s="48"/>
      <c r="BE303" s="48"/>
      <c r="BF303" s="48"/>
      <c r="BG303" s="48"/>
      <c r="BH303" s="48"/>
      <c r="BI303" s="2"/>
      <c r="BJ303" s="3"/>
      <c r="BK303" s="3"/>
      <c r="BL303" s="3"/>
      <c r="BM303" s="3"/>
    </row>
    <row r="304" spans="1:65" ht="15">
      <c r="A304" s="65" t="s">
        <v>557</v>
      </c>
      <c r="B304" s="66"/>
      <c r="C304" s="66" t="s">
        <v>65</v>
      </c>
      <c r="D304" s="67">
        <v>162.47253221471783</v>
      </c>
      <c r="E304" s="69"/>
      <c r="F304" s="98" t="s">
        <v>3754</v>
      </c>
      <c r="G304" s="66" t="s">
        <v>52</v>
      </c>
      <c r="H304" s="70" t="s">
        <v>1185</v>
      </c>
      <c r="I304" s="71"/>
      <c r="J304" s="71"/>
      <c r="K304" s="70" t="s">
        <v>1185</v>
      </c>
      <c r="L304" s="74">
        <v>6.637681482993888</v>
      </c>
      <c r="M304" s="75">
        <v>2333.70654296875</v>
      </c>
      <c r="N304" s="75">
        <v>3896.089599609375</v>
      </c>
      <c r="O304" s="76"/>
      <c r="P304" s="77"/>
      <c r="Q304" s="77"/>
      <c r="R304" s="48">
        <v>0</v>
      </c>
      <c r="S304" s="81"/>
      <c r="T304" s="81"/>
      <c r="U304" s="49">
        <v>0</v>
      </c>
      <c r="V304" s="49">
        <v>0</v>
      </c>
      <c r="W304" s="49">
        <v>0</v>
      </c>
      <c r="X304" s="49">
        <v>0</v>
      </c>
      <c r="Y304" s="49">
        <v>0</v>
      </c>
      <c r="Z304" s="49"/>
      <c r="AA304" s="72">
        <v>304</v>
      </c>
      <c r="AB304" s="72"/>
      <c r="AC304" s="73"/>
      <c r="AD304" s="79" t="s">
        <v>1185</v>
      </c>
      <c r="AE304" s="79" t="s">
        <v>1782</v>
      </c>
      <c r="AF304" s="79" t="s">
        <v>2283</v>
      </c>
      <c r="AG304" s="79" t="s">
        <v>2715</v>
      </c>
      <c r="AH304" s="79" t="s">
        <v>3133</v>
      </c>
      <c r="AI304" s="79">
        <v>10456</v>
      </c>
      <c r="AJ304" s="79">
        <v>19</v>
      </c>
      <c r="AK304" s="79">
        <v>68</v>
      </c>
      <c r="AL304" s="79">
        <v>8</v>
      </c>
      <c r="AM304" s="79" t="s">
        <v>4077</v>
      </c>
      <c r="AN304" s="100" t="s">
        <v>4379</v>
      </c>
      <c r="AO304" s="79" t="str">
        <f>REPLACE(INDEX(GroupVertices[Group],MATCH(Vertices[[#This Row],[Vertex]],GroupVertices[Vertex],0)),1,1,"")</f>
        <v>1</v>
      </c>
      <c r="AP304" s="48"/>
      <c r="AQ304" s="49"/>
      <c r="AR304" s="48"/>
      <c r="AS304" s="49"/>
      <c r="AT304" s="48"/>
      <c r="AU304" s="49"/>
      <c r="AV304" s="48"/>
      <c r="AW304" s="49"/>
      <c r="AX304" s="48"/>
      <c r="AY304" s="48"/>
      <c r="AZ304" s="48"/>
      <c r="BA304" s="48"/>
      <c r="BB304" s="48"/>
      <c r="BC304" s="48"/>
      <c r="BD304" s="48"/>
      <c r="BE304" s="48"/>
      <c r="BF304" s="48"/>
      <c r="BG304" s="48"/>
      <c r="BH304" s="48"/>
      <c r="BI304" s="2"/>
      <c r="BJ304" s="3"/>
      <c r="BK304" s="3"/>
      <c r="BL304" s="3"/>
      <c r="BM304" s="3"/>
    </row>
    <row r="305" spans="1:65" ht="15">
      <c r="A305" s="65" t="s">
        <v>558</v>
      </c>
      <c r="B305" s="66"/>
      <c r="C305" s="66" t="s">
        <v>65</v>
      </c>
      <c r="D305" s="67">
        <v>173.8122207492433</v>
      </c>
      <c r="E305" s="69"/>
      <c r="F305" s="98" t="s">
        <v>3755</v>
      </c>
      <c r="G305" s="66" t="s">
        <v>52</v>
      </c>
      <c r="H305" s="70" t="s">
        <v>1186</v>
      </c>
      <c r="I305" s="71"/>
      <c r="J305" s="71"/>
      <c r="K305" s="70" t="s">
        <v>1186</v>
      </c>
      <c r="L305" s="74">
        <v>141.9290967194922</v>
      </c>
      <c r="M305" s="75">
        <v>9530.4384765625</v>
      </c>
      <c r="N305" s="75">
        <v>1247.90478515625</v>
      </c>
      <c r="O305" s="76"/>
      <c r="P305" s="77"/>
      <c r="Q305" s="77"/>
      <c r="R305" s="48">
        <v>0</v>
      </c>
      <c r="S305" s="81"/>
      <c r="T305" s="81"/>
      <c r="U305" s="49">
        <v>0</v>
      </c>
      <c r="V305" s="49">
        <v>0</v>
      </c>
      <c r="W305" s="49">
        <v>0</v>
      </c>
      <c r="X305" s="49">
        <v>0</v>
      </c>
      <c r="Y305" s="49">
        <v>0</v>
      </c>
      <c r="Z305" s="49"/>
      <c r="AA305" s="72">
        <v>305</v>
      </c>
      <c r="AB305" s="72"/>
      <c r="AC305" s="73"/>
      <c r="AD305" s="79" t="s">
        <v>1186</v>
      </c>
      <c r="AE305" s="79" t="s">
        <v>1783</v>
      </c>
      <c r="AF305" s="79" t="s">
        <v>2284</v>
      </c>
      <c r="AG305" s="79" t="s">
        <v>2716</v>
      </c>
      <c r="AH305" s="79" t="s">
        <v>3134</v>
      </c>
      <c r="AI305" s="79">
        <v>261376</v>
      </c>
      <c r="AJ305" s="79">
        <v>395</v>
      </c>
      <c r="AK305" s="79">
        <v>3003</v>
      </c>
      <c r="AL305" s="79">
        <v>166</v>
      </c>
      <c r="AM305" s="79" t="s">
        <v>4077</v>
      </c>
      <c r="AN305" s="100" t="s">
        <v>4380</v>
      </c>
      <c r="AO305" s="79" t="str">
        <f>REPLACE(INDEX(GroupVertices[Group],MATCH(Vertices[[#This Row],[Vertex]],GroupVertices[Vertex],0)),1,1,"")</f>
        <v>1</v>
      </c>
      <c r="AP305" s="48"/>
      <c r="AQ305" s="49"/>
      <c r="AR305" s="48"/>
      <c r="AS305" s="49"/>
      <c r="AT305" s="48"/>
      <c r="AU305" s="49"/>
      <c r="AV305" s="48"/>
      <c r="AW305" s="49"/>
      <c r="AX305" s="48"/>
      <c r="AY305" s="48"/>
      <c r="AZ305" s="48"/>
      <c r="BA305" s="48"/>
      <c r="BB305" s="48"/>
      <c r="BC305" s="48"/>
      <c r="BD305" s="48"/>
      <c r="BE305" s="48"/>
      <c r="BF305" s="48"/>
      <c r="BG305" s="48"/>
      <c r="BH305" s="48"/>
      <c r="BI305" s="2"/>
      <c r="BJ305" s="3"/>
      <c r="BK305" s="3"/>
      <c r="BL305" s="3"/>
      <c r="BM305" s="3"/>
    </row>
    <row r="306" spans="1:65" ht="15">
      <c r="A306" s="65" t="s">
        <v>559</v>
      </c>
      <c r="B306" s="66"/>
      <c r="C306" s="66" t="s">
        <v>65</v>
      </c>
      <c r="D306" s="67">
        <v>234.63714046793706</v>
      </c>
      <c r="E306" s="69"/>
      <c r="F306" s="98" t="s">
        <v>3756</v>
      </c>
      <c r="G306" s="66" t="s">
        <v>52</v>
      </c>
      <c r="H306" s="70" t="s">
        <v>1187</v>
      </c>
      <c r="I306" s="71"/>
      <c r="J306" s="71"/>
      <c r="K306" s="70" t="s">
        <v>1187</v>
      </c>
      <c r="L306" s="74">
        <v>867.6182940315448</v>
      </c>
      <c r="M306" s="75">
        <v>2333.70654296875</v>
      </c>
      <c r="N306" s="75">
        <v>365.1759948730469</v>
      </c>
      <c r="O306" s="76"/>
      <c r="P306" s="77"/>
      <c r="Q306" s="77"/>
      <c r="R306" s="48">
        <v>0</v>
      </c>
      <c r="S306" s="81"/>
      <c r="T306" s="81"/>
      <c r="U306" s="49">
        <v>0</v>
      </c>
      <c r="V306" s="49">
        <v>0</v>
      </c>
      <c r="W306" s="49">
        <v>0</v>
      </c>
      <c r="X306" s="49">
        <v>0</v>
      </c>
      <c r="Y306" s="49">
        <v>0</v>
      </c>
      <c r="Z306" s="49"/>
      <c r="AA306" s="72">
        <v>306</v>
      </c>
      <c r="AB306" s="72"/>
      <c r="AC306" s="73"/>
      <c r="AD306" s="79" t="s">
        <v>1187</v>
      </c>
      <c r="AE306" s="79" t="s">
        <v>1784</v>
      </c>
      <c r="AF306" s="79" t="s">
        <v>2285</v>
      </c>
      <c r="AG306" s="79" t="s">
        <v>2658</v>
      </c>
      <c r="AH306" s="79" t="s">
        <v>3135</v>
      </c>
      <c r="AI306" s="79">
        <v>1607285</v>
      </c>
      <c r="AJ306" s="79">
        <v>1009</v>
      </c>
      <c r="AK306" s="79">
        <v>4756</v>
      </c>
      <c r="AL306" s="79">
        <v>456</v>
      </c>
      <c r="AM306" s="79" t="s">
        <v>4077</v>
      </c>
      <c r="AN306" s="100" t="s">
        <v>4381</v>
      </c>
      <c r="AO306" s="79" t="str">
        <f>REPLACE(INDEX(GroupVertices[Group],MATCH(Vertices[[#This Row],[Vertex]],GroupVertices[Vertex],0)),1,1,"")</f>
        <v>1</v>
      </c>
      <c r="AP306" s="48"/>
      <c r="AQ306" s="49"/>
      <c r="AR306" s="48"/>
      <c r="AS306" s="49"/>
      <c r="AT306" s="48"/>
      <c r="AU306" s="49"/>
      <c r="AV306" s="48"/>
      <c r="AW306" s="49"/>
      <c r="AX306" s="48"/>
      <c r="AY306" s="48"/>
      <c r="AZ306" s="48"/>
      <c r="BA306" s="48"/>
      <c r="BB306" s="48"/>
      <c r="BC306" s="48"/>
      <c r="BD306" s="48"/>
      <c r="BE306" s="48"/>
      <c r="BF306" s="48"/>
      <c r="BG306" s="48"/>
      <c r="BH306" s="48"/>
      <c r="BI306" s="2"/>
      <c r="BJ306" s="3"/>
      <c r="BK306" s="3"/>
      <c r="BL306" s="3"/>
      <c r="BM306" s="3"/>
    </row>
    <row r="307" spans="1:65" ht="15">
      <c r="A307" s="65" t="s">
        <v>560</v>
      </c>
      <c r="B307" s="66"/>
      <c r="C307" s="66" t="s">
        <v>65</v>
      </c>
      <c r="D307" s="67">
        <v>255.46819169060842</v>
      </c>
      <c r="E307" s="69"/>
      <c r="F307" s="98" t="s">
        <v>3757</v>
      </c>
      <c r="G307" s="66" t="s">
        <v>52</v>
      </c>
      <c r="H307" s="70" t="s">
        <v>1188</v>
      </c>
      <c r="I307" s="71"/>
      <c r="J307" s="71"/>
      <c r="K307" s="70" t="s">
        <v>1188</v>
      </c>
      <c r="L307" s="74">
        <v>1116.1491414352063</v>
      </c>
      <c r="M307" s="75">
        <v>3361.811279296875</v>
      </c>
      <c r="N307" s="75">
        <v>365.1759948730469</v>
      </c>
      <c r="O307" s="76"/>
      <c r="P307" s="77"/>
      <c r="Q307" s="77"/>
      <c r="R307" s="48">
        <v>0</v>
      </c>
      <c r="S307" s="81"/>
      <c r="T307" s="81"/>
      <c r="U307" s="49">
        <v>0</v>
      </c>
      <c r="V307" s="49">
        <v>0</v>
      </c>
      <c r="W307" s="49">
        <v>0</v>
      </c>
      <c r="X307" s="49">
        <v>0</v>
      </c>
      <c r="Y307" s="49">
        <v>0</v>
      </c>
      <c r="Z307" s="49"/>
      <c r="AA307" s="72">
        <v>307</v>
      </c>
      <c r="AB307" s="72"/>
      <c r="AC307" s="73"/>
      <c r="AD307" s="79" t="s">
        <v>1188</v>
      </c>
      <c r="AE307" s="79" t="s">
        <v>1785</v>
      </c>
      <c r="AF307" s="79" t="s">
        <v>2286</v>
      </c>
      <c r="AG307" s="79" t="s">
        <v>2624</v>
      </c>
      <c r="AH307" s="79" t="s">
        <v>3136</v>
      </c>
      <c r="AI307" s="79">
        <v>2068226</v>
      </c>
      <c r="AJ307" s="79">
        <v>834</v>
      </c>
      <c r="AK307" s="79">
        <v>16548</v>
      </c>
      <c r="AL307" s="79">
        <v>328</v>
      </c>
      <c r="AM307" s="79" t="s">
        <v>4077</v>
      </c>
      <c r="AN307" s="100" t="s">
        <v>4382</v>
      </c>
      <c r="AO307" s="79" t="str">
        <f>REPLACE(INDEX(GroupVertices[Group],MATCH(Vertices[[#This Row],[Vertex]],GroupVertices[Vertex],0)),1,1,"")</f>
        <v>1</v>
      </c>
      <c r="AP307" s="48"/>
      <c r="AQ307" s="49"/>
      <c r="AR307" s="48"/>
      <c r="AS307" s="49"/>
      <c r="AT307" s="48"/>
      <c r="AU307" s="49"/>
      <c r="AV307" s="48"/>
      <c r="AW307" s="49"/>
      <c r="AX307" s="48"/>
      <c r="AY307" s="48"/>
      <c r="AZ307" s="48"/>
      <c r="BA307" s="48"/>
      <c r="BB307" s="48"/>
      <c r="BC307" s="48"/>
      <c r="BD307" s="48"/>
      <c r="BE307" s="48"/>
      <c r="BF307" s="48"/>
      <c r="BG307" s="48"/>
      <c r="BH307" s="48"/>
      <c r="BI307" s="2"/>
      <c r="BJ307" s="3"/>
      <c r="BK307" s="3"/>
      <c r="BL307" s="3"/>
      <c r="BM307" s="3"/>
    </row>
    <row r="308" spans="1:65" ht="15">
      <c r="A308" s="65" t="s">
        <v>561</v>
      </c>
      <c r="B308" s="66"/>
      <c r="C308" s="66" t="s">
        <v>65</v>
      </c>
      <c r="D308" s="67">
        <v>164.60466662158208</v>
      </c>
      <c r="E308" s="69"/>
      <c r="F308" s="98" t="s">
        <v>3758</v>
      </c>
      <c r="G308" s="66" t="s">
        <v>52</v>
      </c>
      <c r="H308" s="70" t="s">
        <v>1189</v>
      </c>
      <c r="I308" s="71"/>
      <c r="J308" s="71"/>
      <c r="K308" s="70" t="s">
        <v>1189</v>
      </c>
      <c r="L308" s="74">
        <v>32.07572420355325</v>
      </c>
      <c r="M308" s="75">
        <v>3704.5126953125</v>
      </c>
      <c r="N308" s="75">
        <v>2130.6328125</v>
      </c>
      <c r="O308" s="76"/>
      <c r="P308" s="77"/>
      <c r="Q308" s="77"/>
      <c r="R308" s="48">
        <v>0</v>
      </c>
      <c r="S308" s="81"/>
      <c r="T308" s="81"/>
      <c r="U308" s="49">
        <v>0</v>
      </c>
      <c r="V308" s="49">
        <v>0</v>
      </c>
      <c r="W308" s="49">
        <v>0</v>
      </c>
      <c r="X308" s="49">
        <v>0</v>
      </c>
      <c r="Y308" s="49">
        <v>0</v>
      </c>
      <c r="Z308" s="49"/>
      <c r="AA308" s="72">
        <v>308</v>
      </c>
      <c r="AB308" s="72"/>
      <c r="AC308" s="73"/>
      <c r="AD308" s="79" t="s">
        <v>1189</v>
      </c>
      <c r="AE308" s="79" t="s">
        <v>1786</v>
      </c>
      <c r="AF308" s="79" t="s">
        <v>2287</v>
      </c>
      <c r="AG308" s="79" t="s">
        <v>2547</v>
      </c>
      <c r="AH308" s="79" t="s">
        <v>3137</v>
      </c>
      <c r="AI308" s="79">
        <v>57635</v>
      </c>
      <c r="AJ308" s="79">
        <v>66</v>
      </c>
      <c r="AK308" s="79">
        <v>1350</v>
      </c>
      <c r="AL308" s="79">
        <v>35</v>
      </c>
      <c r="AM308" s="79" t="s">
        <v>4077</v>
      </c>
      <c r="AN308" s="100" t="s">
        <v>4383</v>
      </c>
      <c r="AO308" s="79" t="str">
        <f>REPLACE(INDEX(GroupVertices[Group],MATCH(Vertices[[#This Row],[Vertex]],GroupVertices[Vertex],0)),1,1,"")</f>
        <v>1</v>
      </c>
      <c r="AP308" s="48"/>
      <c r="AQ308" s="49"/>
      <c r="AR308" s="48"/>
      <c r="AS308" s="49"/>
      <c r="AT308" s="48"/>
      <c r="AU308" s="49"/>
      <c r="AV308" s="48"/>
      <c r="AW308" s="49"/>
      <c r="AX308" s="48"/>
      <c r="AY308" s="48"/>
      <c r="AZ308" s="48"/>
      <c r="BA308" s="48"/>
      <c r="BB308" s="48"/>
      <c r="BC308" s="48"/>
      <c r="BD308" s="48"/>
      <c r="BE308" s="48"/>
      <c r="BF308" s="48"/>
      <c r="BG308" s="48"/>
      <c r="BH308" s="48"/>
      <c r="BI308" s="2"/>
      <c r="BJ308" s="3"/>
      <c r="BK308" s="3"/>
      <c r="BL308" s="3"/>
      <c r="BM308" s="3"/>
    </row>
    <row r="309" spans="1:65" ht="15">
      <c r="A309" s="65" t="s">
        <v>562</v>
      </c>
      <c r="B309" s="66"/>
      <c r="C309" s="66" t="s">
        <v>65</v>
      </c>
      <c r="D309" s="67">
        <v>162.00542309351243</v>
      </c>
      <c r="E309" s="69"/>
      <c r="F309" s="98" t="s">
        <v>3759</v>
      </c>
      <c r="G309" s="66" t="s">
        <v>52</v>
      </c>
      <c r="H309" s="70" t="s">
        <v>1190</v>
      </c>
      <c r="I309" s="71"/>
      <c r="J309" s="71"/>
      <c r="K309" s="70" t="s">
        <v>1190</v>
      </c>
      <c r="L309" s="74">
        <v>1.0647017767749873</v>
      </c>
      <c r="M309" s="75">
        <v>7816.931640625</v>
      </c>
      <c r="N309" s="75">
        <v>8309.732421875</v>
      </c>
      <c r="O309" s="76"/>
      <c r="P309" s="77"/>
      <c r="Q309" s="77"/>
      <c r="R309" s="48">
        <v>0</v>
      </c>
      <c r="S309" s="81"/>
      <c r="T309" s="81"/>
      <c r="U309" s="49">
        <v>0</v>
      </c>
      <c r="V309" s="49">
        <v>0</v>
      </c>
      <c r="W309" s="49">
        <v>0</v>
      </c>
      <c r="X309" s="49">
        <v>0</v>
      </c>
      <c r="Y309" s="49">
        <v>0</v>
      </c>
      <c r="Z309" s="49"/>
      <c r="AA309" s="72">
        <v>309</v>
      </c>
      <c r="AB309" s="72"/>
      <c r="AC309" s="73"/>
      <c r="AD309" s="79" t="s">
        <v>1190</v>
      </c>
      <c r="AE309" s="79" t="s">
        <v>1787</v>
      </c>
      <c r="AF309" s="79" t="s">
        <v>2288</v>
      </c>
      <c r="AG309" s="79" t="s">
        <v>2717</v>
      </c>
      <c r="AH309" s="79" t="s">
        <v>3138</v>
      </c>
      <c r="AI309" s="79">
        <v>120</v>
      </c>
      <c r="AJ309" s="79">
        <v>0</v>
      </c>
      <c r="AK309" s="79">
        <v>7</v>
      </c>
      <c r="AL309" s="79">
        <v>0</v>
      </c>
      <c r="AM309" s="79" t="s">
        <v>4077</v>
      </c>
      <c r="AN309" s="100" t="s">
        <v>4384</v>
      </c>
      <c r="AO309" s="79" t="str">
        <f>REPLACE(INDEX(GroupVertices[Group],MATCH(Vertices[[#This Row],[Vertex]],GroupVertices[Vertex],0)),1,1,"")</f>
        <v>1</v>
      </c>
      <c r="AP309" s="48"/>
      <c r="AQ309" s="49"/>
      <c r="AR309" s="48"/>
      <c r="AS309" s="49"/>
      <c r="AT309" s="48"/>
      <c r="AU309" s="49"/>
      <c r="AV309" s="48"/>
      <c r="AW309" s="49"/>
      <c r="AX309" s="48"/>
      <c r="AY309" s="48"/>
      <c r="AZ309" s="48"/>
      <c r="BA309" s="48"/>
      <c r="BB309" s="48"/>
      <c r="BC309" s="48"/>
      <c r="BD309" s="48"/>
      <c r="BE309" s="48"/>
      <c r="BF309" s="48"/>
      <c r="BG309" s="48"/>
      <c r="BH309" s="48"/>
      <c r="BI309" s="2"/>
      <c r="BJ309" s="3"/>
      <c r="BK309" s="3"/>
      <c r="BL309" s="3"/>
      <c r="BM309" s="3"/>
    </row>
    <row r="310" spans="1:65" ht="15">
      <c r="A310" s="65" t="s">
        <v>563</v>
      </c>
      <c r="B310" s="66"/>
      <c r="C310" s="66" t="s">
        <v>65</v>
      </c>
      <c r="D310" s="67">
        <v>260.66125565323523</v>
      </c>
      <c r="E310" s="69"/>
      <c r="F310" s="98" t="s">
        <v>3760</v>
      </c>
      <c r="G310" s="66" t="s">
        <v>52</v>
      </c>
      <c r="H310" s="70" t="s">
        <v>1191</v>
      </c>
      <c r="I310" s="71"/>
      <c r="J310" s="71"/>
      <c r="K310" s="70" t="s">
        <v>1191</v>
      </c>
      <c r="L310" s="74">
        <v>1178.106484511988</v>
      </c>
      <c r="M310" s="75">
        <v>3704.5126953125</v>
      </c>
      <c r="N310" s="75">
        <v>365.1759948730469</v>
      </c>
      <c r="O310" s="76"/>
      <c r="P310" s="77"/>
      <c r="Q310" s="77"/>
      <c r="R310" s="48">
        <v>0</v>
      </c>
      <c r="S310" s="81"/>
      <c r="T310" s="81"/>
      <c r="U310" s="49">
        <v>0</v>
      </c>
      <c r="V310" s="49">
        <v>0</v>
      </c>
      <c r="W310" s="49">
        <v>0</v>
      </c>
      <c r="X310" s="49">
        <v>0</v>
      </c>
      <c r="Y310" s="49">
        <v>0</v>
      </c>
      <c r="Z310" s="49"/>
      <c r="AA310" s="72">
        <v>310</v>
      </c>
      <c r="AB310" s="72"/>
      <c r="AC310" s="73"/>
      <c r="AD310" s="79" t="s">
        <v>1191</v>
      </c>
      <c r="AE310" s="79" t="s">
        <v>1788</v>
      </c>
      <c r="AF310" s="79" t="s">
        <v>2289</v>
      </c>
      <c r="AG310" s="79" t="s">
        <v>2718</v>
      </c>
      <c r="AH310" s="79" t="s">
        <v>3139</v>
      </c>
      <c r="AI310" s="79">
        <v>2183136</v>
      </c>
      <c r="AJ310" s="79">
        <v>2806</v>
      </c>
      <c r="AK310" s="79">
        <v>13483</v>
      </c>
      <c r="AL310" s="79">
        <v>990</v>
      </c>
      <c r="AM310" s="79" t="s">
        <v>4077</v>
      </c>
      <c r="AN310" s="100" t="s">
        <v>4385</v>
      </c>
      <c r="AO310" s="79" t="str">
        <f>REPLACE(INDEX(GroupVertices[Group],MATCH(Vertices[[#This Row],[Vertex]],GroupVertices[Vertex],0)),1,1,"")</f>
        <v>1</v>
      </c>
      <c r="AP310" s="48"/>
      <c r="AQ310" s="49"/>
      <c r="AR310" s="48"/>
      <c r="AS310" s="49"/>
      <c r="AT310" s="48"/>
      <c r="AU310" s="49"/>
      <c r="AV310" s="48"/>
      <c r="AW310" s="49"/>
      <c r="AX310" s="48"/>
      <c r="AY310" s="48"/>
      <c r="AZ310" s="48"/>
      <c r="BA310" s="48"/>
      <c r="BB310" s="48"/>
      <c r="BC310" s="48"/>
      <c r="BD310" s="48"/>
      <c r="BE310" s="48"/>
      <c r="BF310" s="48"/>
      <c r="BG310" s="48"/>
      <c r="BH310" s="48"/>
      <c r="BI310" s="2"/>
      <c r="BJ310" s="3"/>
      <c r="BK310" s="3"/>
      <c r="BL310" s="3"/>
      <c r="BM310" s="3"/>
    </row>
    <row r="311" spans="1:65" ht="15">
      <c r="A311" s="65" t="s">
        <v>564</v>
      </c>
      <c r="B311" s="66"/>
      <c r="C311" s="66" t="s">
        <v>65</v>
      </c>
      <c r="D311" s="67">
        <v>165.48971548281332</v>
      </c>
      <c r="E311" s="69"/>
      <c r="F311" s="98" t="s">
        <v>3761</v>
      </c>
      <c r="G311" s="66" t="s">
        <v>52</v>
      </c>
      <c r="H311" s="70" t="s">
        <v>1192</v>
      </c>
      <c r="I311" s="71"/>
      <c r="J311" s="71"/>
      <c r="K311" s="70" t="s">
        <v>1192</v>
      </c>
      <c r="L311" s="74">
        <v>42.63505417323117</v>
      </c>
      <c r="M311" s="75">
        <v>962.9003295898438</v>
      </c>
      <c r="N311" s="75">
        <v>1689.2691650390625</v>
      </c>
      <c r="O311" s="76"/>
      <c r="P311" s="77"/>
      <c r="Q311" s="77"/>
      <c r="R311" s="48">
        <v>0</v>
      </c>
      <c r="S311" s="81"/>
      <c r="T311" s="81"/>
      <c r="U311" s="49">
        <v>0</v>
      </c>
      <c r="V311" s="49">
        <v>0</v>
      </c>
      <c r="W311" s="49">
        <v>0</v>
      </c>
      <c r="X311" s="49">
        <v>0</v>
      </c>
      <c r="Y311" s="49">
        <v>0</v>
      </c>
      <c r="Z311" s="49"/>
      <c r="AA311" s="72">
        <v>311</v>
      </c>
      <c r="AB311" s="72"/>
      <c r="AC311" s="73"/>
      <c r="AD311" s="79" t="s">
        <v>1192</v>
      </c>
      <c r="AE311" s="79" t="s">
        <v>1789</v>
      </c>
      <c r="AF311" s="79" t="s">
        <v>2290</v>
      </c>
      <c r="AG311" s="79" t="s">
        <v>2719</v>
      </c>
      <c r="AH311" s="79" t="s">
        <v>3140</v>
      </c>
      <c r="AI311" s="79">
        <v>77219</v>
      </c>
      <c r="AJ311" s="79">
        <v>2649</v>
      </c>
      <c r="AK311" s="79">
        <v>1987</v>
      </c>
      <c r="AL311" s="79">
        <v>214</v>
      </c>
      <c r="AM311" s="79" t="s">
        <v>4077</v>
      </c>
      <c r="AN311" s="100" t="s">
        <v>4386</v>
      </c>
      <c r="AO311" s="79" t="str">
        <f>REPLACE(INDEX(GroupVertices[Group],MATCH(Vertices[[#This Row],[Vertex]],GroupVertices[Vertex],0)),1,1,"")</f>
        <v>1</v>
      </c>
      <c r="AP311" s="48"/>
      <c r="AQ311" s="49"/>
      <c r="AR311" s="48"/>
      <c r="AS311" s="49"/>
      <c r="AT311" s="48"/>
      <c r="AU311" s="49"/>
      <c r="AV311" s="48"/>
      <c r="AW311" s="49"/>
      <c r="AX311" s="48"/>
      <c r="AY311" s="48"/>
      <c r="AZ311" s="48"/>
      <c r="BA311" s="48"/>
      <c r="BB311" s="48"/>
      <c r="BC311" s="48"/>
      <c r="BD311" s="48"/>
      <c r="BE311" s="48"/>
      <c r="BF311" s="48"/>
      <c r="BG311" s="48"/>
      <c r="BH311" s="48"/>
      <c r="BI311" s="2"/>
      <c r="BJ311" s="3"/>
      <c r="BK311" s="3"/>
      <c r="BL311" s="3"/>
      <c r="BM311" s="3"/>
    </row>
    <row r="312" spans="1:65" ht="15">
      <c r="A312" s="65" t="s">
        <v>565</v>
      </c>
      <c r="B312" s="66"/>
      <c r="C312" s="66" t="s">
        <v>65</v>
      </c>
      <c r="D312" s="67">
        <v>162.06864732537838</v>
      </c>
      <c r="E312" s="69"/>
      <c r="F312" s="98" t="s">
        <v>3762</v>
      </c>
      <c r="G312" s="66" t="s">
        <v>52</v>
      </c>
      <c r="H312" s="70" t="s">
        <v>1193</v>
      </c>
      <c r="I312" s="71"/>
      <c r="J312" s="71"/>
      <c r="K312" s="70" t="s">
        <v>1193</v>
      </c>
      <c r="L312" s="74">
        <v>1.8190166576767135</v>
      </c>
      <c r="M312" s="75">
        <v>7816.931640625</v>
      </c>
      <c r="N312" s="75">
        <v>6102.91064453125</v>
      </c>
      <c r="O312" s="76"/>
      <c r="P312" s="77"/>
      <c r="Q312" s="77"/>
      <c r="R312" s="48">
        <v>0</v>
      </c>
      <c r="S312" s="81"/>
      <c r="T312" s="81"/>
      <c r="U312" s="49">
        <v>0</v>
      </c>
      <c r="V312" s="49">
        <v>0</v>
      </c>
      <c r="W312" s="49">
        <v>0</v>
      </c>
      <c r="X312" s="49">
        <v>0</v>
      </c>
      <c r="Y312" s="49">
        <v>0</v>
      </c>
      <c r="Z312" s="49"/>
      <c r="AA312" s="72">
        <v>312</v>
      </c>
      <c r="AB312" s="72"/>
      <c r="AC312" s="73"/>
      <c r="AD312" s="79" t="s">
        <v>1193</v>
      </c>
      <c r="AE312" s="79" t="s">
        <v>1790</v>
      </c>
      <c r="AF312" s="79" t="s">
        <v>2291</v>
      </c>
      <c r="AG312" s="79" t="s">
        <v>2664</v>
      </c>
      <c r="AH312" s="79" t="s">
        <v>3141</v>
      </c>
      <c r="AI312" s="79">
        <v>1519</v>
      </c>
      <c r="AJ312" s="79">
        <v>5</v>
      </c>
      <c r="AK312" s="79">
        <v>7</v>
      </c>
      <c r="AL312" s="79">
        <v>0</v>
      </c>
      <c r="AM312" s="79" t="s">
        <v>4077</v>
      </c>
      <c r="AN312" s="100" t="s">
        <v>4387</v>
      </c>
      <c r="AO312" s="79" t="str">
        <f>REPLACE(INDEX(GroupVertices[Group],MATCH(Vertices[[#This Row],[Vertex]],GroupVertices[Vertex],0)),1,1,"")</f>
        <v>1</v>
      </c>
      <c r="AP312" s="48"/>
      <c r="AQ312" s="49"/>
      <c r="AR312" s="48"/>
      <c r="AS312" s="49"/>
      <c r="AT312" s="48"/>
      <c r="AU312" s="49"/>
      <c r="AV312" s="48"/>
      <c r="AW312" s="49"/>
      <c r="AX312" s="48"/>
      <c r="AY312" s="48"/>
      <c r="AZ312" s="48"/>
      <c r="BA312" s="48"/>
      <c r="BB312" s="48"/>
      <c r="BC312" s="48"/>
      <c r="BD312" s="48"/>
      <c r="BE312" s="48"/>
      <c r="BF312" s="48"/>
      <c r="BG312" s="48"/>
      <c r="BH312" s="48"/>
      <c r="BI312" s="2"/>
      <c r="BJ312" s="3"/>
      <c r="BK312" s="3"/>
      <c r="BL312" s="3"/>
      <c r="BM312" s="3"/>
    </row>
    <row r="313" spans="1:65" ht="15">
      <c r="A313" s="65" t="s">
        <v>566</v>
      </c>
      <c r="B313" s="66"/>
      <c r="C313" s="66" t="s">
        <v>65</v>
      </c>
      <c r="D313" s="67">
        <v>162.14981295828133</v>
      </c>
      <c r="E313" s="69"/>
      <c r="F313" s="98" t="s">
        <v>3763</v>
      </c>
      <c r="G313" s="66" t="s">
        <v>52</v>
      </c>
      <c r="H313" s="70" t="s">
        <v>1194</v>
      </c>
      <c r="I313" s="71"/>
      <c r="J313" s="71"/>
      <c r="K313" s="96" t="s">
        <v>1194</v>
      </c>
      <c r="L313" s="74">
        <v>2.7873865834090226</v>
      </c>
      <c r="M313" s="75">
        <v>8845.0361328125</v>
      </c>
      <c r="N313" s="75">
        <v>5661.54638671875</v>
      </c>
      <c r="O313" s="76"/>
      <c r="P313" s="77"/>
      <c r="Q313" s="77"/>
      <c r="R313" s="48">
        <v>0</v>
      </c>
      <c r="S313" s="81"/>
      <c r="T313" s="81"/>
      <c r="U313" s="49">
        <v>0</v>
      </c>
      <c r="V313" s="49">
        <v>0</v>
      </c>
      <c r="W313" s="49">
        <v>0</v>
      </c>
      <c r="X313" s="49">
        <v>0</v>
      </c>
      <c r="Y313" s="49">
        <v>0</v>
      </c>
      <c r="Z313" s="49"/>
      <c r="AA313" s="72">
        <v>313</v>
      </c>
      <c r="AB313" s="72"/>
      <c r="AC313" s="73"/>
      <c r="AD313" s="97" t="s">
        <v>1194</v>
      </c>
      <c r="AE313" s="79" t="s">
        <v>1791</v>
      </c>
      <c r="AF313" s="79" t="s">
        <v>2292</v>
      </c>
      <c r="AG313" s="79" t="s">
        <v>2669</v>
      </c>
      <c r="AH313" s="79" t="s">
        <v>3142</v>
      </c>
      <c r="AI313" s="79">
        <v>3315</v>
      </c>
      <c r="AJ313" s="79">
        <v>18</v>
      </c>
      <c r="AK313" s="79">
        <v>107</v>
      </c>
      <c r="AL313" s="79">
        <v>2</v>
      </c>
      <c r="AM313" s="79" t="s">
        <v>4077</v>
      </c>
      <c r="AN313" s="100" t="s">
        <v>4388</v>
      </c>
      <c r="AO313" s="79" t="str">
        <f>REPLACE(INDEX(GroupVertices[Group],MATCH(Vertices[[#This Row],[Vertex]],GroupVertices[Vertex],0)),1,1,"")</f>
        <v>1</v>
      </c>
      <c r="AP313" s="48"/>
      <c r="AQ313" s="49"/>
      <c r="AR313" s="48"/>
      <c r="AS313" s="49"/>
      <c r="AT313" s="48"/>
      <c r="AU313" s="49"/>
      <c r="AV313" s="48"/>
      <c r="AW313" s="49"/>
      <c r="AX313" s="48"/>
      <c r="AY313" s="48"/>
      <c r="AZ313" s="48"/>
      <c r="BA313" s="48"/>
      <c r="BB313" s="48"/>
      <c r="BC313" s="48"/>
      <c r="BD313" s="48"/>
      <c r="BE313" s="48"/>
      <c r="BF313" s="48"/>
      <c r="BG313" s="48"/>
      <c r="BH313" s="48"/>
      <c r="BI313" s="2"/>
      <c r="BJ313" s="3"/>
      <c r="BK313" s="3"/>
      <c r="BL313" s="3"/>
      <c r="BM313" s="3"/>
    </row>
    <row r="314" spans="1:65" ht="15">
      <c r="A314" s="65" t="s">
        <v>567</v>
      </c>
      <c r="B314" s="66"/>
      <c r="C314" s="66" t="s">
        <v>65</v>
      </c>
      <c r="D314" s="67">
        <v>162.006462519769</v>
      </c>
      <c r="E314" s="69"/>
      <c r="F314" s="98" t="s">
        <v>3764</v>
      </c>
      <c r="G314" s="66" t="s">
        <v>52</v>
      </c>
      <c r="H314" s="70" t="s">
        <v>1195</v>
      </c>
      <c r="I314" s="71"/>
      <c r="J314" s="71"/>
      <c r="K314" s="70" t="s">
        <v>1195</v>
      </c>
      <c r="L314" s="74">
        <v>1.07710295065686</v>
      </c>
      <c r="M314" s="75">
        <v>4732.6171875</v>
      </c>
      <c r="N314" s="75">
        <v>7868.3671875</v>
      </c>
      <c r="O314" s="76"/>
      <c r="P314" s="77"/>
      <c r="Q314" s="77"/>
      <c r="R314" s="48">
        <v>0</v>
      </c>
      <c r="S314" s="81"/>
      <c r="T314" s="81"/>
      <c r="U314" s="49">
        <v>0</v>
      </c>
      <c r="V314" s="49">
        <v>0</v>
      </c>
      <c r="W314" s="49">
        <v>0</v>
      </c>
      <c r="X314" s="49">
        <v>0</v>
      </c>
      <c r="Y314" s="49">
        <v>0</v>
      </c>
      <c r="Z314" s="49"/>
      <c r="AA314" s="72">
        <v>314</v>
      </c>
      <c r="AB314" s="72"/>
      <c r="AC314" s="73"/>
      <c r="AD314" s="79" t="s">
        <v>1195</v>
      </c>
      <c r="AE314" s="79" t="s">
        <v>1756</v>
      </c>
      <c r="AF314" s="79"/>
      <c r="AG314" s="79" t="s">
        <v>2702</v>
      </c>
      <c r="AH314" s="79" t="s">
        <v>3106</v>
      </c>
      <c r="AI314" s="79">
        <v>143</v>
      </c>
      <c r="AJ314" s="79">
        <v>0</v>
      </c>
      <c r="AK314" s="79">
        <v>6</v>
      </c>
      <c r="AL314" s="79">
        <v>1</v>
      </c>
      <c r="AM314" s="79" t="s">
        <v>4077</v>
      </c>
      <c r="AN314" s="100" t="s">
        <v>4389</v>
      </c>
      <c r="AO314" s="79" t="str">
        <f>REPLACE(INDEX(GroupVertices[Group],MATCH(Vertices[[#This Row],[Vertex]],GroupVertices[Vertex],0)),1,1,"")</f>
        <v>1</v>
      </c>
      <c r="AP314" s="48"/>
      <c r="AQ314" s="49"/>
      <c r="AR314" s="48"/>
      <c r="AS314" s="49"/>
      <c r="AT314" s="48"/>
      <c r="AU314" s="49"/>
      <c r="AV314" s="48"/>
      <c r="AW314" s="49"/>
      <c r="AX314" s="48"/>
      <c r="AY314" s="48"/>
      <c r="AZ314" s="48"/>
      <c r="BA314" s="48"/>
      <c r="BB314" s="48"/>
      <c r="BC314" s="48"/>
      <c r="BD314" s="48"/>
      <c r="BE314" s="48"/>
      <c r="BF314" s="48"/>
      <c r="BG314" s="48"/>
      <c r="BH314" s="48"/>
      <c r="BI314" s="2"/>
      <c r="BJ314" s="3"/>
      <c r="BK314" s="3"/>
      <c r="BL314" s="3"/>
      <c r="BM314" s="3"/>
    </row>
    <row r="315" spans="1:65" ht="15">
      <c r="A315" s="65" t="s">
        <v>568</v>
      </c>
      <c r="B315" s="66"/>
      <c r="C315" s="66" t="s">
        <v>65</v>
      </c>
      <c r="D315" s="67">
        <v>162.00289231653997</v>
      </c>
      <c r="E315" s="69"/>
      <c r="F315" s="98" t="s">
        <v>3765</v>
      </c>
      <c r="G315" s="66" t="s">
        <v>52</v>
      </c>
      <c r="H315" s="70" t="s">
        <v>1196</v>
      </c>
      <c r="I315" s="71"/>
      <c r="J315" s="71"/>
      <c r="K315" s="70" t="s">
        <v>1196</v>
      </c>
      <c r="L315" s="74">
        <v>1.0345076142799932</v>
      </c>
      <c r="M315" s="75">
        <v>7131.5283203125</v>
      </c>
      <c r="N315" s="75">
        <v>8751.095703125</v>
      </c>
      <c r="O315" s="76"/>
      <c r="P315" s="77"/>
      <c r="Q315" s="77"/>
      <c r="R315" s="48">
        <v>0</v>
      </c>
      <c r="S315" s="81"/>
      <c r="T315" s="81"/>
      <c r="U315" s="49">
        <v>0</v>
      </c>
      <c r="V315" s="49">
        <v>0</v>
      </c>
      <c r="W315" s="49">
        <v>0</v>
      </c>
      <c r="X315" s="49">
        <v>0</v>
      </c>
      <c r="Y315" s="49">
        <v>0</v>
      </c>
      <c r="Z315" s="49"/>
      <c r="AA315" s="72">
        <v>315</v>
      </c>
      <c r="AB315" s="72"/>
      <c r="AC315" s="73"/>
      <c r="AD315" s="79" t="s">
        <v>1196</v>
      </c>
      <c r="AE315" s="79" t="s">
        <v>1792</v>
      </c>
      <c r="AF315" s="79"/>
      <c r="AG315" s="79" t="s">
        <v>2636</v>
      </c>
      <c r="AH315" s="79" t="s">
        <v>3143</v>
      </c>
      <c r="AI315" s="79">
        <v>64</v>
      </c>
      <c r="AJ315" s="79">
        <v>0</v>
      </c>
      <c r="AK315" s="79">
        <v>0</v>
      </c>
      <c r="AL315" s="79">
        <v>0</v>
      </c>
      <c r="AM315" s="79" t="s">
        <v>4077</v>
      </c>
      <c r="AN315" s="100" t="s">
        <v>4390</v>
      </c>
      <c r="AO315" s="79" t="str">
        <f>REPLACE(INDEX(GroupVertices[Group],MATCH(Vertices[[#This Row],[Vertex]],GroupVertices[Vertex],0)),1,1,"")</f>
        <v>1</v>
      </c>
      <c r="AP315" s="48"/>
      <c r="AQ315" s="49"/>
      <c r="AR315" s="48"/>
      <c r="AS315" s="49"/>
      <c r="AT315" s="48"/>
      <c r="AU315" s="49"/>
      <c r="AV315" s="48"/>
      <c r="AW315" s="49"/>
      <c r="AX315" s="48"/>
      <c r="AY315" s="48"/>
      <c r="AZ315" s="48"/>
      <c r="BA315" s="48"/>
      <c r="BB315" s="48"/>
      <c r="BC315" s="48"/>
      <c r="BD315" s="48"/>
      <c r="BE315" s="48"/>
      <c r="BF315" s="48"/>
      <c r="BG315" s="48"/>
      <c r="BH315" s="48"/>
      <c r="BI315" s="2"/>
      <c r="BJ315" s="3"/>
      <c r="BK315" s="3"/>
      <c r="BL315" s="3"/>
      <c r="BM315" s="3"/>
    </row>
    <row r="316" spans="1:65" ht="15">
      <c r="A316" s="65" t="s">
        <v>569</v>
      </c>
      <c r="B316" s="66"/>
      <c r="C316" s="66" t="s">
        <v>65</v>
      </c>
      <c r="D316" s="67">
        <v>163.7370168520366</v>
      </c>
      <c r="E316" s="69"/>
      <c r="F316" s="98" t="s">
        <v>3766</v>
      </c>
      <c r="G316" s="66" t="s">
        <v>52</v>
      </c>
      <c r="H316" s="70" t="s">
        <v>1197</v>
      </c>
      <c r="I316" s="71"/>
      <c r="J316" s="71"/>
      <c r="K316" s="70" t="s">
        <v>1197</v>
      </c>
      <c r="L316" s="74">
        <v>21.723979101028412</v>
      </c>
      <c r="M316" s="75">
        <v>5075.31884765625</v>
      </c>
      <c r="N316" s="75">
        <v>2571.9970703125</v>
      </c>
      <c r="O316" s="76"/>
      <c r="P316" s="77"/>
      <c r="Q316" s="77"/>
      <c r="R316" s="48">
        <v>0</v>
      </c>
      <c r="S316" s="81"/>
      <c r="T316" s="81"/>
      <c r="U316" s="49">
        <v>0</v>
      </c>
      <c r="V316" s="49">
        <v>0</v>
      </c>
      <c r="W316" s="49">
        <v>0</v>
      </c>
      <c r="X316" s="49">
        <v>0</v>
      </c>
      <c r="Y316" s="49">
        <v>0</v>
      </c>
      <c r="Z316" s="49"/>
      <c r="AA316" s="72">
        <v>316</v>
      </c>
      <c r="AB316" s="72"/>
      <c r="AC316" s="73"/>
      <c r="AD316" s="79" t="s">
        <v>1197</v>
      </c>
      <c r="AE316" s="79" t="s">
        <v>1793</v>
      </c>
      <c r="AF316" s="79" t="s">
        <v>2293</v>
      </c>
      <c r="AG316" s="79" t="s">
        <v>2720</v>
      </c>
      <c r="AH316" s="79" t="s">
        <v>3144</v>
      </c>
      <c r="AI316" s="79">
        <v>38436</v>
      </c>
      <c r="AJ316" s="79">
        <v>39</v>
      </c>
      <c r="AK316" s="79">
        <v>331</v>
      </c>
      <c r="AL316" s="79">
        <v>20</v>
      </c>
      <c r="AM316" s="79" t="s">
        <v>4077</v>
      </c>
      <c r="AN316" s="100" t="s">
        <v>4391</v>
      </c>
      <c r="AO316" s="79" t="str">
        <f>REPLACE(INDEX(GroupVertices[Group],MATCH(Vertices[[#This Row],[Vertex]],GroupVertices[Vertex],0)),1,1,"")</f>
        <v>1</v>
      </c>
      <c r="AP316" s="48"/>
      <c r="AQ316" s="49"/>
      <c r="AR316" s="48"/>
      <c r="AS316" s="49"/>
      <c r="AT316" s="48"/>
      <c r="AU316" s="49"/>
      <c r="AV316" s="48"/>
      <c r="AW316" s="49"/>
      <c r="AX316" s="48"/>
      <c r="AY316" s="48"/>
      <c r="AZ316" s="48"/>
      <c r="BA316" s="48"/>
      <c r="BB316" s="48"/>
      <c r="BC316" s="48"/>
      <c r="BD316" s="48"/>
      <c r="BE316" s="48"/>
      <c r="BF316" s="48"/>
      <c r="BG316" s="48"/>
      <c r="BH316" s="48"/>
      <c r="BI316" s="2"/>
      <c r="BJ316" s="3"/>
      <c r="BK316" s="3"/>
      <c r="BL316" s="3"/>
      <c r="BM316" s="3"/>
    </row>
    <row r="317" spans="1:65" ht="15">
      <c r="A317" s="65" t="s">
        <v>570</v>
      </c>
      <c r="B317" s="66"/>
      <c r="C317" s="66" t="s">
        <v>65</v>
      </c>
      <c r="D317" s="67">
        <v>165.85120985786384</v>
      </c>
      <c r="E317" s="69"/>
      <c r="F317" s="98" t="s">
        <v>3767</v>
      </c>
      <c r="G317" s="66" t="s">
        <v>52</v>
      </c>
      <c r="H317" s="70" t="s">
        <v>1198</v>
      </c>
      <c r="I317" s="71"/>
      <c r="J317" s="71"/>
      <c r="K317" s="70" t="s">
        <v>1198</v>
      </c>
      <c r="L317" s="74">
        <v>46.94796677675719</v>
      </c>
      <c r="M317" s="75">
        <v>3361.811279296875</v>
      </c>
      <c r="N317" s="75">
        <v>1689.2691650390625</v>
      </c>
      <c r="O317" s="76"/>
      <c r="P317" s="77"/>
      <c r="Q317" s="77"/>
      <c r="R317" s="48">
        <v>0</v>
      </c>
      <c r="S317" s="81"/>
      <c r="T317" s="81"/>
      <c r="U317" s="49">
        <v>0</v>
      </c>
      <c r="V317" s="49">
        <v>0</v>
      </c>
      <c r="W317" s="49">
        <v>0</v>
      </c>
      <c r="X317" s="49">
        <v>0</v>
      </c>
      <c r="Y317" s="49">
        <v>0</v>
      </c>
      <c r="Z317" s="49"/>
      <c r="AA317" s="72">
        <v>317</v>
      </c>
      <c r="AB317" s="72"/>
      <c r="AC317" s="73"/>
      <c r="AD317" s="79" t="s">
        <v>1198</v>
      </c>
      <c r="AE317" s="79" t="s">
        <v>1794</v>
      </c>
      <c r="AF317" s="79" t="s">
        <v>2294</v>
      </c>
      <c r="AG317" s="79" t="s">
        <v>2721</v>
      </c>
      <c r="AH317" s="79" t="s">
        <v>3145</v>
      </c>
      <c r="AI317" s="79">
        <v>85218</v>
      </c>
      <c r="AJ317" s="79">
        <v>72</v>
      </c>
      <c r="AK317" s="79">
        <v>576</v>
      </c>
      <c r="AL317" s="79">
        <v>22</v>
      </c>
      <c r="AM317" s="79" t="s">
        <v>4077</v>
      </c>
      <c r="AN317" s="100" t="s">
        <v>4392</v>
      </c>
      <c r="AO317" s="79" t="str">
        <f>REPLACE(INDEX(GroupVertices[Group],MATCH(Vertices[[#This Row],[Vertex]],GroupVertices[Vertex],0)),1,1,"")</f>
        <v>1</v>
      </c>
      <c r="AP317" s="48"/>
      <c r="AQ317" s="49"/>
      <c r="AR317" s="48"/>
      <c r="AS317" s="49"/>
      <c r="AT317" s="48"/>
      <c r="AU317" s="49"/>
      <c r="AV317" s="48"/>
      <c r="AW317" s="49"/>
      <c r="AX317" s="48"/>
      <c r="AY317" s="48"/>
      <c r="AZ317" s="48"/>
      <c r="BA317" s="48"/>
      <c r="BB317" s="48"/>
      <c r="BC317" s="48"/>
      <c r="BD317" s="48"/>
      <c r="BE317" s="48"/>
      <c r="BF317" s="48"/>
      <c r="BG317" s="48"/>
      <c r="BH317" s="48"/>
      <c r="BI317" s="2"/>
      <c r="BJ317" s="3"/>
      <c r="BK317" s="3"/>
      <c r="BL317" s="3"/>
      <c r="BM317" s="3"/>
    </row>
    <row r="318" spans="1:65" ht="15">
      <c r="A318" s="65" t="s">
        <v>571</v>
      </c>
      <c r="B318" s="66"/>
      <c r="C318" s="66" t="s">
        <v>65</v>
      </c>
      <c r="D318" s="67">
        <v>162.18203517223446</v>
      </c>
      <c r="E318" s="69"/>
      <c r="F318" s="98" t="s">
        <v>3768</v>
      </c>
      <c r="G318" s="66" t="s">
        <v>52</v>
      </c>
      <c r="H318" s="70" t="s">
        <v>1199</v>
      </c>
      <c r="I318" s="71"/>
      <c r="J318" s="71"/>
      <c r="K318" s="70" t="s">
        <v>1199</v>
      </c>
      <c r="L318" s="74">
        <v>3.171822973747072</v>
      </c>
      <c r="M318" s="75">
        <v>3704.5126953125</v>
      </c>
      <c r="N318" s="75">
        <v>5220.18212890625</v>
      </c>
      <c r="O318" s="76"/>
      <c r="P318" s="77"/>
      <c r="Q318" s="77"/>
      <c r="R318" s="48">
        <v>0</v>
      </c>
      <c r="S318" s="81"/>
      <c r="T318" s="81"/>
      <c r="U318" s="49">
        <v>0</v>
      </c>
      <c r="V318" s="49">
        <v>0</v>
      </c>
      <c r="W318" s="49">
        <v>0</v>
      </c>
      <c r="X318" s="49">
        <v>0</v>
      </c>
      <c r="Y318" s="49">
        <v>0</v>
      </c>
      <c r="Z318" s="49"/>
      <c r="AA318" s="72">
        <v>318</v>
      </c>
      <c r="AB318" s="72"/>
      <c r="AC318" s="73"/>
      <c r="AD318" s="79" t="s">
        <v>1199</v>
      </c>
      <c r="AE318" s="79" t="s">
        <v>1795</v>
      </c>
      <c r="AF318" s="79" t="s">
        <v>2271</v>
      </c>
      <c r="AG318" s="79" t="s">
        <v>2544</v>
      </c>
      <c r="AH318" s="79" t="s">
        <v>3146</v>
      </c>
      <c r="AI318" s="79">
        <v>4028</v>
      </c>
      <c r="AJ318" s="79">
        <v>9</v>
      </c>
      <c r="AK318" s="79">
        <v>36</v>
      </c>
      <c r="AL318" s="79">
        <v>2</v>
      </c>
      <c r="AM318" s="79" t="s">
        <v>4077</v>
      </c>
      <c r="AN318" s="100" t="s">
        <v>4393</v>
      </c>
      <c r="AO318" s="79" t="str">
        <f>REPLACE(INDEX(GroupVertices[Group],MATCH(Vertices[[#This Row],[Vertex]],GroupVertices[Vertex],0)),1,1,"")</f>
        <v>1</v>
      </c>
      <c r="AP318" s="48"/>
      <c r="AQ318" s="49"/>
      <c r="AR318" s="48"/>
      <c r="AS318" s="49"/>
      <c r="AT318" s="48"/>
      <c r="AU318" s="49"/>
      <c r="AV318" s="48"/>
      <c r="AW318" s="49"/>
      <c r="AX318" s="48"/>
      <c r="AY318" s="48"/>
      <c r="AZ318" s="48"/>
      <c r="BA318" s="48"/>
      <c r="BB318" s="48"/>
      <c r="BC318" s="48"/>
      <c r="BD318" s="48"/>
      <c r="BE318" s="48"/>
      <c r="BF318" s="48"/>
      <c r="BG318" s="48"/>
      <c r="BH318" s="48"/>
      <c r="BI318" s="2"/>
      <c r="BJ318" s="3"/>
      <c r="BK318" s="3"/>
      <c r="BL318" s="3"/>
      <c r="BM318" s="3"/>
    </row>
    <row r="319" spans="1:65" ht="15">
      <c r="A319" s="65" t="s">
        <v>572</v>
      </c>
      <c r="B319" s="66"/>
      <c r="C319" s="66" t="s">
        <v>65</v>
      </c>
      <c r="D319" s="67">
        <v>162.60842589965054</v>
      </c>
      <c r="E319" s="69"/>
      <c r="F319" s="98" t="s">
        <v>3769</v>
      </c>
      <c r="G319" s="66" t="s">
        <v>52</v>
      </c>
      <c r="H319" s="70" t="s">
        <v>1200</v>
      </c>
      <c r="I319" s="71"/>
      <c r="J319" s="71"/>
      <c r="K319" s="70" t="s">
        <v>1200</v>
      </c>
      <c r="L319" s="74">
        <v>8.259000172680445</v>
      </c>
      <c r="M319" s="75">
        <v>7816.931640625</v>
      </c>
      <c r="N319" s="75">
        <v>3896.089599609375</v>
      </c>
      <c r="O319" s="76"/>
      <c r="P319" s="77"/>
      <c r="Q319" s="77"/>
      <c r="R319" s="48">
        <v>0</v>
      </c>
      <c r="S319" s="81"/>
      <c r="T319" s="81"/>
      <c r="U319" s="49">
        <v>0</v>
      </c>
      <c r="V319" s="49">
        <v>0</v>
      </c>
      <c r="W319" s="49">
        <v>0</v>
      </c>
      <c r="X319" s="49">
        <v>0</v>
      </c>
      <c r="Y319" s="49">
        <v>0</v>
      </c>
      <c r="Z319" s="49"/>
      <c r="AA319" s="72">
        <v>319</v>
      </c>
      <c r="AB319" s="72"/>
      <c r="AC319" s="73"/>
      <c r="AD319" s="79" t="s">
        <v>1200</v>
      </c>
      <c r="AE319" s="79" t="s">
        <v>1796</v>
      </c>
      <c r="AF319" s="79" t="s">
        <v>2295</v>
      </c>
      <c r="AG319" s="79" t="s">
        <v>2547</v>
      </c>
      <c r="AH319" s="79" t="s">
        <v>3147</v>
      </c>
      <c r="AI319" s="79">
        <v>13463</v>
      </c>
      <c r="AJ319" s="79">
        <v>11</v>
      </c>
      <c r="AK319" s="79">
        <v>99</v>
      </c>
      <c r="AL319" s="79">
        <v>11</v>
      </c>
      <c r="AM319" s="79" t="s">
        <v>4077</v>
      </c>
      <c r="AN319" s="100" t="s">
        <v>4394</v>
      </c>
      <c r="AO319" s="79" t="str">
        <f>REPLACE(INDEX(GroupVertices[Group],MATCH(Vertices[[#This Row],[Vertex]],GroupVertices[Vertex],0)),1,1,"")</f>
        <v>1</v>
      </c>
      <c r="AP319" s="48"/>
      <c r="AQ319" s="49"/>
      <c r="AR319" s="48"/>
      <c r="AS319" s="49"/>
      <c r="AT319" s="48"/>
      <c r="AU319" s="49"/>
      <c r="AV319" s="48"/>
      <c r="AW319" s="49"/>
      <c r="AX319" s="48"/>
      <c r="AY319" s="48"/>
      <c r="AZ319" s="48"/>
      <c r="BA319" s="48"/>
      <c r="BB319" s="48"/>
      <c r="BC319" s="48"/>
      <c r="BD319" s="48"/>
      <c r="BE319" s="48"/>
      <c r="BF319" s="48"/>
      <c r="BG319" s="48"/>
      <c r="BH319" s="48"/>
      <c r="BI319" s="2"/>
      <c r="BJ319" s="3"/>
      <c r="BK319" s="3"/>
      <c r="BL319" s="3"/>
      <c r="BM319" s="3"/>
    </row>
    <row r="320" spans="1:65" ht="15">
      <c r="A320" s="65" t="s">
        <v>573</v>
      </c>
      <c r="B320" s="66"/>
      <c r="C320" s="66" t="s">
        <v>65</v>
      </c>
      <c r="D320" s="67">
        <v>164.2197625595362</v>
      </c>
      <c r="E320" s="69"/>
      <c r="F320" s="98" t="s">
        <v>3770</v>
      </c>
      <c r="G320" s="66" t="s">
        <v>52</v>
      </c>
      <c r="H320" s="70" t="s">
        <v>1201</v>
      </c>
      <c r="I320" s="71"/>
      <c r="J320" s="71"/>
      <c r="K320" s="70" t="s">
        <v>1201</v>
      </c>
      <c r="L320" s="74">
        <v>27.48351559694853</v>
      </c>
      <c r="M320" s="75">
        <v>1305.6019287109375</v>
      </c>
      <c r="N320" s="75">
        <v>2130.6328125</v>
      </c>
      <c r="O320" s="76"/>
      <c r="P320" s="77"/>
      <c r="Q320" s="77"/>
      <c r="R320" s="48">
        <v>0</v>
      </c>
      <c r="S320" s="81"/>
      <c r="T320" s="81"/>
      <c r="U320" s="49">
        <v>0</v>
      </c>
      <c r="V320" s="49">
        <v>0</v>
      </c>
      <c r="W320" s="49">
        <v>0</v>
      </c>
      <c r="X320" s="49">
        <v>0</v>
      </c>
      <c r="Y320" s="49">
        <v>0</v>
      </c>
      <c r="Z320" s="49"/>
      <c r="AA320" s="72">
        <v>320</v>
      </c>
      <c r="AB320" s="72"/>
      <c r="AC320" s="73"/>
      <c r="AD320" s="79" t="s">
        <v>1201</v>
      </c>
      <c r="AE320" s="79" t="s">
        <v>1797</v>
      </c>
      <c r="AF320" s="79" t="s">
        <v>2296</v>
      </c>
      <c r="AG320" s="79" t="s">
        <v>2722</v>
      </c>
      <c r="AH320" s="79" t="s">
        <v>3148</v>
      </c>
      <c r="AI320" s="79">
        <v>49118</v>
      </c>
      <c r="AJ320" s="79">
        <v>61</v>
      </c>
      <c r="AK320" s="79">
        <v>139</v>
      </c>
      <c r="AL320" s="79">
        <v>37</v>
      </c>
      <c r="AM320" s="79" t="s">
        <v>4077</v>
      </c>
      <c r="AN320" s="100" t="s">
        <v>4395</v>
      </c>
      <c r="AO320" s="79" t="str">
        <f>REPLACE(INDEX(GroupVertices[Group],MATCH(Vertices[[#This Row],[Vertex]],GroupVertices[Vertex],0)),1,1,"")</f>
        <v>1</v>
      </c>
      <c r="AP320" s="48"/>
      <c r="AQ320" s="49"/>
      <c r="AR320" s="48"/>
      <c r="AS320" s="49"/>
      <c r="AT320" s="48"/>
      <c r="AU320" s="49"/>
      <c r="AV320" s="48"/>
      <c r="AW320" s="49"/>
      <c r="AX320" s="48"/>
      <c r="AY320" s="48"/>
      <c r="AZ320" s="48"/>
      <c r="BA320" s="48"/>
      <c r="BB320" s="48"/>
      <c r="BC320" s="48"/>
      <c r="BD320" s="48"/>
      <c r="BE320" s="48"/>
      <c r="BF320" s="48"/>
      <c r="BG320" s="48"/>
      <c r="BH320" s="48"/>
      <c r="BI320" s="2"/>
      <c r="BJ320" s="3"/>
      <c r="BK320" s="3"/>
      <c r="BL320" s="3"/>
      <c r="BM320" s="3"/>
    </row>
    <row r="321" spans="1:65" ht="15">
      <c r="A321" s="65" t="s">
        <v>574</v>
      </c>
      <c r="B321" s="66"/>
      <c r="C321" s="66" t="s">
        <v>65</v>
      </c>
      <c r="D321" s="67">
        <v>170.19257698436093</v>
      </c>
      <c r="E321" s="69"/>
      <c r="F321" s="98" t="s">
        <v>3771</v>
      </c>
      <c r="G321" s="66" t="s">
        <v>52</v>
      </c>
      <c r="H321" s="70" t="s">
        <v>1202</v>
      </c>
      <c r="I321" s="71"/>
      <c r="J321" s="71"/>
      <c r="K321" s="70" t="s">
        <v>1202</v>
      </c>
      <c r="L321" s="74">
        <v>98.74389581102697</v>
      </c>
      <c r="M321" s="75">
        <v>5760.7216796875</v>
      </c>
      <c r="N321" s="75">
        <v>1247.90478515625</v>
      </c>
      <c r="O321" s="76"/>
      <c r="P321" s="77"/>
      <c r="Q321" s="77"/>
      <c r="R321" s="48">
        <v>0</v>
      </c>
      <c r="S321" s="81"/>
      <c r="T321" s="81"/>
      <c r="U321" s="49">
        <v>0</v>
      </c>
      <c r="V321" s="49">
        <v>0</v>
      </c>
      <c r="W321" s="49">
        <v>0</v>
      </c>
      <c r="X321" s="49">
        <v>0</v>
      </c>
      <c r="Y321" s="49">
        <v>0</v>
      </c>
      <c r="Z321" s="49"/>
      <c r="AA321" s="72">
        <v>321</v>
      </c>
      <c r="AB321" s="72"/>
      <c r="AC321" s="73"/>
      <c r="AD321" s="79" t="s">
        <v>1202</v>
      </c>
      <c r="AE321" s="79" t="s">
        <v>1798</v>
      </c>
      <c r="AF321" s="79" t="s">
        <v>2297</v>
      </c>
      <c r="AG321" s="79" t="s">
        <v>2723</v>
      </c>
      <c r="AH321" s="79" t="s">
        <v>3149</v>
      </c>
      <c r="AI321" s="79">
        <v>181282</v>
      </c>
      <c r="AJ321" s="79">
        <v>115</v>
      </c>
      <c r="AK321" s="79">
        <v>987</v>
      </c>
      <c r="AL321" s="79">
        <v>39</v>
      </c>
      <c r="AM321" s="79" t="s">
        <v>4077</v>
      </c>
      <c r="AN321" s="100" t="s">
        <v>4396</v>
      </c>
      <c r="AO321" s="79" t="str">
        <f>REPLACE(INDEX(GroupVertices[Group],MATCH(Vertices[[#This Row],[Vertex]],GroupVertices[Vertex],0)),1,1,"")</f>
        <v>1</v>
      </c>
      <c r="AP321" s="48"/>
      <c r="AQ321" s="49"/>
      <c r="AR321" s="48"/>
      <c r="AS321" s="49"/>
      <c r="AT321" s="48"/>
      <c r="AU321" s="49"/>
      <c r="AV321" s="48"/>
      <c r="AW321" s="49"/>
      <c r="AX321" s="48"/>
      <c r="AY321" s="48"/>
      <c r="AZ321" s="48"/>
      <c r="BA321" s="48"/>
      <c r="BB321" s="48"/>
      <c r="BC321" s="48"/>
      <c r="BD321" s="48"/>
      <c r="BE321" s="48"/>
      <c r="BF321" s="48"/>
      <c r="BG321" s="48"/>
      <c r="BH321" s="48"/>
      <c r="BI321" s="2"/>
      <c r="BJ321" s="3"/>
      <c r="BK321" s="3"/>
      <c r="BL321" s="3"/>
      <c r="BM321" s="3"/>
    </row>
    <row r="322" spans="1:65" ht="15">
      <c r="A322" s="65" t="s">
        <v>575</v>
      </c>
      <c r="B322" s="66"/>
      <c r="C322" s="66" t="s">
        <v>65</v>
      </c>
      <c r="D322" s="67">
        <v>167.85938138552274</v>
      </c>
      <c r="E322" s="69"/>
      <c r="F322" s="98" t="s">
        <v>3772</v>
      </c>
      <c r="G322" s="66" t="s">
        <v>52</v>
      </c>
      <c r="H322" s="70" t="s">
        <v>1203</v>
      </c>
      <c r="I322" s="71"/>
      <c r="J322" s="71"/>
      <c r="K322" s="70" t="s">
        <v>1203</v>
      </c>
      <c r="L322" s="74">
        <v>70.90703471653497</v>
      </c>
      <c r="M322" s="75">
        <v>9530.4384765625</v>
      </c>
      <c r="N322" s="75">
        <v>1689.2691650390625</v>
      </c>
      <c r="O322" s="76"/>
      <c r="P322" s="77"/>
      <c r="Q322" s="77"/>
      <c r="R322" s="48">
        <v>0</v>
      </c>
      <c r="S322" s="81"/>
      <c r="T322" s="81"/>
      <c r="U322" s="49">
        <v>0</v>
      </c>
      <c r="V322" s="49">
        <v>0</v>
      </c>
      <c r="W322" s="49">
        <v>0</v>
      </c>
      <c r="X322" s="49">
        <v>0</v>
      </c>
      <c r="Y322" s="49">
        <v>0</v>
      </c>
      <c r="Z322" s="49"/>
      <c r="AA322" s="72">
        <v>322</v>
      </c>
      <c r="AB322" s="72"/>
      <c r="AC322" s="73"/>
      <c r="AD322" s="79" t="s">
        <v>1203</v>
      </c>
      <c r="AE322" s="79" t="s">
        <v>1799</v>
      </c>
      <c r="AF322" s="79" t="s">
        <v>2298</v>
      </c>
      <c r="AG322" s="79" t="s">
        <v>2724</v>
      </c>
      <c r="AH322" s="79" t="s">
        <v>3150</v>
      </c>
      <c r="AI322" s="79">
        <v>129654</v>
      </c>
      <c r="AJ322" s="79">
        <v>518</v>
      </c>
      <c r="AK322" s="79">
        <v>6338</v>
      </c>
      <c r="AL322" s="79">
        <v>100</v>
      </c>
      <c r="AM322" s="79" t="s">
        <v>4077</v>
      </c>
      <c r="AN322" s="100" t="s">
        <v>4397</v>
      </c>
      <c r="AO322" s="79" t="str">
        <f>REPLACE(INDEX(GroupVertices[Group],MATCH(Vertices[[#This Row],[Vertex]],GroupVertices[Vertex],0)),1,1,"")</f>
        <v>1</v>
      </c>
      <c r="AP322" s="48"/>
      <c r="AQ322" s="49"/>
      <c r="AR322" s="48"/>
      <c r="AS322" s="49"/>
      <c r="AT322" s="48"/>
      <c r="AU322" s="49"/>
      <c r="AV322" s="48"/>
      <c r="AW322" s="49"/>
      <c r="AX322" s="48"/>
      <c r="AY322" s="48"/>
      <c r="AZ322" s="48"/>
      <c r="BA322" s="48"/>
      <c r="BB322" s="48"/>
      <c r="BC322" s="48"/>
      <c r="BD322" s="48"/>
      <c r="BE322" s="48"/>
      <c r="BF322" s="48"/>
      <c r="BG322" s="48"/>
      <c r="BH322" s="48"/>
      <c r="BI322" s="2"/>
      <c r="BJ322" s="3"/>
      <c r="BK322" s="3"/>
      <c r="BL322" s="3"/>
      <c r="BM322" s="3"/>
    </row>
    <row r="323" spans="1:65" ht="15">
      <c r="A323" s="65" t="s">
        <v>576</v>
      </c>
      <c r="B323" s="66"/>
      <c r="C323" s="66" t="s">
        <v>65</v>
      </c>
      <c r="D323" s="67">
        <v>162.02702508267035</v>
      </c>
      <c r="E323" s="69"/>
      <c r="F323" s="98" t="s">
        <v>3773</v>
      </c>
      <c r="G323" s="66" t="s">
        <v>52</v>
      </c>
      <c r="H323" s="70" t="s">
        <v>1204</v>
      </c>
      <c r="I323" s="71"/>
      <c r="J323" s="71"/>
      <c r="K323" s="70" t="s">
        <v>1204</v>
      </c>
      <c r="L323" s="74">
        <v>1.3224305209286864</v>
      </c>
      <c r="M323" s="75">
        <v>6446.12548828125</v>
      </c>
      <c r="N323" s="75">
        <v>6544.2744140625</v>
      </c>
      <c r="O323" s="76"/>
      <c r="P323" s="77"/>
      <c r="Q323" s="77"/>
      <c r="R323" s="48">
        <v>0</v>
      </c>
      <c r="S323" s="81"/>
      <c r="T323" s="81"/>
      <c r="U323" s="49">
        <v>0</v>
      </c>
      <c r="V323" s="49">
        <v>0</v>
      </c>
      <c r="W323" s="49">
        <v>0</v>
      </c>
      <c r="X323" s="49">
        <v>0</v>
      </c>
      <c r="Y323" s="49">
        <v>0</v>
      </c>
      <c r="Z323" s="49"/>
      <c r="AA323" s="72">
        <v>323</v>
      </c>
      <c r="AB323" s="72"/>
      <c r="AC323" s="73"/>
      <c r="AD323" s="79" t="s">
        <v>1204</v>
      </c>
      <c r="AE323" s="79" t="s">
        <v>1800</v>
      </c>
      <c r="AF323" s="79" t="s">
        <v>2299</v>
      </c>
      <c r="AG323" s="79" t="s">
        <v>2725</v>
      </c>
      <c r="AH323" s="79" t="s">
        <v>3151</v>
      </c>
      <c r="AI323" s="79">
        <v>598</v>
      </c>
      <c r="AJ323" s="79">
        <v>31</v>
      </c>
      <c r="AK323" s="79">
        <v>184</v>
      </c>
      <c r="AL323" s="79">
        <v>0</v>
      </c>
      <c r="AM323" s="79" t="s">
        <v>4077</v>
      </c>
      <c r="AN323" s="100" t="s">
        <v>4398</v>
      </c>
      <c r="AO323" s="79" t="str">
        <f>REPLACE(INDEX(GroupVertices[Group],MATCH(Vertices[[#This Row],[Vertex]],GroupVertices[Vertex],0)),1,1,"")</f>
        <v>1</v>
      </c>
      <c r="AP323" s="48"/>
      <c r="AQ323" s="49"/>
      <c r="AR323" s="48"/>
      <c r="AS323" s="49"/>
      <c r="AT323" s="48"/>
      <c r="AU323" s="49"/>
      <c r="AV323" s="48"/>
      <c r="AW323" s="49"/>
      <c r="AX323" s="48"/>
      <c r="AY323" s="48"/>
      <c r="AZ323" s="48"/>
      <c r="BA323" s="48"/>
      <c r="BB323" s="48"/>
      <c r="BC323" s="48"/>
      <c r="BD323" s="48"/>
      <c r="BE323" s="48"/>
      <c r="BF323" s="48"/>
      <c r="BG323" s="48"/>
      <c r="BH323" s="48"/>
      <c r="BI323" s="2"/>
      <c r="BJ323" s="3"/>
      <c r="BK323" s="3"/>
      <c r="BL323" s="3"/>
      <c r="BM323" s="3"/>
    </row>
    <row r="324" spans="1:65" ht="15">
      <c r="A324" s="65" t="s">
        <v>577</v>
      </c>
      <c r="B324" s="66"/>
      <c r="C324" s="66" t="s">
        <v>65</v>
      </c>
      <c r="D324" s="67">
        <v>200.21857364227708</v>
      </c>
      <c r="E324" s="69"/>
      <c r="F324" s="98" t="s">
        <v>3774</v>
      </c>
      <c r="G324" s="66" t="s">
        <v>52</v>
      </c>
      <c r="H324" s="70" t="s">
        <v>1205</v>
      </c>
      <c r="I324" s="71"/>
      <c r="J324" s="71"/>
      <c r="K324" s="70" t="s">
        <v>1205</v>
      </c>
      <c r="L324" s="74">
        <v>456.9776840996257</v>
      </c>
      <c r="M324" s="75">
        <v>9530.4384765625</v>
      </c>
      <c r="N324" s="75">
        <v>806.5403442382812</v>
      </c>
      <c r="O324" s="76"/>
      <c r="P324" s="77"/>
      <c r="Q324" s="77"/>
      <c r="R324" s="48">
        <v>0</v>
      </c>
      <c r="S324" s="81"/>
      <c r="T324" s="81"/>
      <c r="U324" s="49">
        <v>0</v>
      </c>
      <c r="V324" s="49">
        <v>0</v>
      </c>
      <c r="W324" s="49">
        <v>0</v>
      </c>
      <c r="X324" s="49">
        <v>0</v>
      </c>
      <c r="Y324" s="49">
        <v>0</v>
      </c>
      <c r="Z324" s="49"/>
      <c r="AA324" s="72">
        <v>324</v>
      </c>
      <c r="AB324" s="72"/>
      <c r="AC324" s="73"/>
      <c r="AD324" s="79" t="s">
        <v>1205</v>
      </c>
      <c r="AE324" s="79" t="s">
        <v>1801</v>
      </c>
      <c r="AF324" s="79" t="s">
        <v>2300</v>
      </c>
      <c r="AG324" s="79" t="s">
        <v>2640</v>
      </c>
      <c r="AH324" s="79" t="s">
        <v>3152</v>
      </c>
      <c r="AI324" s="79">
        <v>845685</v>
      </c>
      <c r="AJ324" s="79">
        <v>3730</v>
      </c>
      <c r="AK324" s="79">
        <v>6562</v>
      </c>
      <c r="AL324" s="79">
        <v>1158</v>
      </c>
      <c r="AM324" s="79" t="s">
        <v>4077</v>
      </c>
      <c r="AN324" s="100" t="s">
        <v>4399</v>
      </c>
      <c r="AO324" s="79" t="str">
        <f>REPLACE(INDEX(GroupVertices[Group],MATCH(Vertices[[#This Row],[Vertex]],GroupVertices[Vertex],0)),1,1,"")</f>
        <v>1</v>
      </c>
      <c r="AP324" s="48"/>
      <c r="AQ324" s="49"/>
      <c r="AR324" s="48"/>
      <c r="AS324" s="49"/>
      <c r="AT324" s="48"/>
      <c r="AU324" s="49"/>
      <c r="AV324" s="48"/>
      <c r="AW324" s="49"/>
      <c r="AX324" s="48"/>
      <c r="AY324" s="48"/>
      <c r="AZ324" s="48"/>
      <c r="BA324" s="48"/>
      <c r="BB324" s="48"/>
      <c r="BC324" s="48"/>
      <c r="BD324" s="48"/>
      <c r="BE324" s="48"/>
      <c r="BF324" s="48"/>
      <c r="BG324" s="48"/>
      <c r="BH324" s="48"/>
      <c r="BI324" s="2"/>
      <c r="BJ324" s="3"/>
      <c r="BK324" s="3"/>
      <c r="BL324" s="3"/>
      <c r="BM324" s="3"/>
    </row>
    <row r="325" spans="1:65" ht="15">
      <c r="A325" s="65" t="s">
        <v>578</v>
      </c>
      <c r="B325" s="66"/>
      <c r="C325" s="66" t="s">
        <v>65</v>
      </c>
      <c r="D325" s="67">
        <v>162.04984726786856</v>
      </c>
      <c r="E325" s="69"/>
      <c r="F325" s="98" t="s">
        <v>3775</v>
      </c>
      <c r="G325" s="66" t="s">
        <v>52</v>
      </c>
      <c r="H325" s="70" t="s">
        <v>1206</v>
      </c>
      <c r="I325" s="71"/>
      <c r="J325" s="71"/>
      <c r="K325" s="70" t="s">
        <v>1206</v>
      </c>
      <c r="L325" s="74">
        <v>1.5947171648567577</v>
      </c>
      <c r="M325" s="75">
        <v>5418.02001953125</v>
      </c>
      <c r="N325" s="75">
        <v>6102.91064453125</v>
      </c>
      <c r="O325" s="76"/>
      <c r="P325" s="77"/>
      <c r="Q325" s="77"/>
      <c r="R325" s="48">
        <v>0</v>
      </c>
      <c r="S325" s="81"/>
      <c r="T325" s="81"/>
      <c r="U325" s="49">
        <v>0</v>
      </c>
      <c r="V325" s="49">
        <v>0</v>
      </c>
      <c r="W325" s="49">
        <v>0</v>
      </c>
      <c r="X325" s="49">
        <v>0</v>
      </c>
      <c r="Y325" s="49">
        <v>0</v>
      </c>
      <c r="Z325" s="49"/>
      <c r="AA325" s="72">
        <v>325</v>
      </c>
      <c r="AB325" s="72"/>
      <c r="AC325" s="73"/>
      <c r="AD325" s="79" t="s">
        <v>1206</v>
      </c>
      <c r="AE325" s="79" t="s">
        <v>1802</v>
      </c>
      <c r="AF325" s="79" t="s">
        <v>2086</v>
      </c>
      <c r="AG325" s="79" t="s">
        <v>2534</v>
      </c>
      <c r="AH325" s="79" t="s">
        <v>3153</v>
      </c>
      <c r="AI325" s="79">
        <v>1103</v>
      </c>
      <c r="AJ325" s="79">
        <v>8</v>
      </c>
      <c r="AK325" s="79">
        <v>18</v>
      </c>
      <c r="AL325" s="79">
        <v>2</v>
      </c>
      <c r="AM325" s="79" t="s">
        <v>4077</v>
      </c>
      <c r="AN325" s="100" t="s">
        <v>4400</v>
      </c>
      <c r="AO325" s="79" t="str">
        <f>REPLACE(INDEX(GroupVertices[Group],MATCH(Vertices[[#This Row],[Vertex]],GroupVertices[Vertex],0)),1,1,"")</f>
        <v>1</v>
      </c>
      <c r="AP325" s="48"/>
      <c r="AQ325" s="49"/>
      <c r="AR325" s="48"/>
      <c r="AS325" s="49"/>
      <c r="AT325" s="48"/>
      <c r="AU325" s="49"/>
      <c r="AV325" s="48"/>
      <c r="AW325" s="49"/>
      <c r="AX325" s="48"/>
      <c r="AY325" s="48"/>
      <c r="AZ325" s="48"/>
      <c r="BA325" s="48"/>
      <c r="BB325" s="48"/>
      <c r="BC325" s="48"/>
      <c r="BD325" s="48"/>
      <c r="BE325" s="48"/>
      <c r="BF325" s="48"/>
      <c r="BG325" s="48"/>
      <c r="BH325" s="48"/>
      <c r="BI325" s="2"/>
      <c r="BJ325" s="3"/>
      <c r="BK325" s="3"/>
      <c r="BL325" s="3"/>
      <c r="BM325" s="3"/>
    </row>
    <row r="326" spans="1:65" ht="15">
      <c r="A326" s="65" t="s">
        <v>579</v>
      </c>
      <c r="B326" s="66"/>
      <c r="C326" s="66" t="s">
        <v>65</v>
      </c>
      <c r="D326" s="67">
        <v>164.9555859642833</v>
      </c>
      <c r="E326" s="69"/>
      <c r="F326" s="98" t="s">
        <v>3776</v>
      </c>
      <c r="G326" s="66" t="s">
        <v>52</v>
      </c>
      <c r="H326" s="70" t="s">
        <v>1207</v>
      </c>
      <c r="I326" s="71"/>
      <c r="J326" s="71"/>
      <c r="K326" s="70" t="s">
        <v>1207</v>
      </c>
      <c r="L326" s="74">
        <v>36.262468342368045</v>
      </c>
      <c r="M326" s="75">
        <v>6788.82666015625</v>
      </c>
      <c r="N326" s="75">
        <v>2130.6328125</v>
      </c>
      <c r="O326" s="76"/>
      <c r="P326" s="77"/>
      <c r="Q326" s="77"/>
      <c r="R326" s="48">
        <v>0</v>
      </c>
      <c r="S326" s="81"/>
      <c r="T326" s="81"/>
      <c r="U326" s="49">
        <v>0</v>
      </c>
      <c r="V326" s="49">
        <v>0</v>
      </c>
      <c r="W326" s="49">
        <v>0</v>
      </c>
      <c r="X326" s="49">
        <v>0</v>
      </c>
      <c r="Y326" s="49">
        <v>0</v>
      </c>
      <c r="Z326" s="49"/>
      <c r="AA326" s="72">
        <v>326</v>
      </c>
      <c r="AB326" s="72"/>
      <c r="AC326" s="73"/>
      <c r="AD326" s="79" t="s">
        <v>1207</v>
      </c>
      <c r="AE326" s="79" t="s">
        <v>1803</v>
      </c>
      <c r="AF326" s="79" t="s">
        <v>2301</v>
      </c>
      <c r="AG326" s="79" t="s">
        <v>2726</v>
      </c>
      <c r="AH326" s="79" t="s">
        <v>3154</v>
      </c>
      <c r="AI326" s="79">
        <v>65400</v>
      </c>
      <c r="AJ326" s="79">
        <v>135</v>
      </c>
      <c r="AK326" s="79">
        <v>1902</v>
      </c>
      <c r="AL326" s="79">
        <v>93</v>
      </c>
      <c r="AM326" s="79" t="s">
        <v>4077</v>
      </c>
      <c r="AN326" s="100" t="s">
        <v>4401</v>
      </c>
      <c r="AO326" s="79" t="str">
        <f>REPLACE(INDEX(GroupVertices[Group],MATCH(Vertices[[#This Row],[Vertex]],GroupVertices[Vertex],0)),1,1,"")</f>
        <v>1</v>
      </c>
      <c r="AP326" s="48"/>
      <c r="AQ326" s="49"/>
      <c r="AR326" s="48"/>
      <c r="AS326" s="49"/>
      <c r="AT326" s="48"/>
      <c r="AU326" s="49"/>
      <c r="AV326" s="48"/>
      <c r="AW326" s="49"/>
      <c r="AX326" s="48"/>
      <c r="AY326" s="48"/>
      <c r="AZ326" s="48"/>
      <c r="BA326" s="48"/>
      <c r="BB326" s="48"/>
      <c r="BC326" s="48"/>
      <c r="BD326" s="48"/>
      <c r="BE326" s="48"/>
      <c r="BF326" s="48"/>
      <c r="BG326" s="48"/>
      <c r="BH326" s="48"/>
      <c r="BI326" s="2"/>
      <c r="BJ326" s="3"/>
      <c r="BK326" s="3"/>
      <c r="BL326" s="3"/>
      <c r="BM326" s="3"/>
    </row>
    <row r="327" spans="1:65" ht="15">
      <c r="A327" s="65" t="s">
        <v>580</v>
      </c>
      <c r="B327" s="66"/>
      <c r="C327" s="66" t="s">
        <v>65</v>
      </c>
      <c r="D327" s="67">
        <v>162.12482153567814</v>
      </c>
      <c r="E327" s="69"/>
      <c r="F327" s="98" t="s">
        <v>3777</v>
      </c>
      <c r="G327" s="66" t="s">
        <v>52</v>
      </c>
      <c r="H327" s="70" t="s">
        <v>1208</v>
      </c>
      <c r="I327" s="71"/>
      <c r="J327" s="71"/>
      <c r="K327" s="96" t="s">
        <v>1208</v>
      </c>
      <c r="L327" s="74">
        <v>2.4892192287709562</v>
      </c>
      <c r="M327" s="75">
        <v>5075.31884765625</v>
      </c>
      <c r="N327" s="75">
        <v>5661.54638671875</v>
      </c>
      <c r="O327" s="76"/>
      <c r="P327" s="77"/>
      <c r="Q327" s="77"/>
      <c r="R327" s="48">
        <v>0</v>
      </c>
      <c r="S327" s="81"/>
      <c r="T327" s="81"/>
      <c r="U327" s="49">
        <v>0</v>
      </c>
      <c r="V327" s="49">
        <v>0</v>
      </c>
      <c r="W327" s="49">
        <v>0</v>
      </c>
      <c r="X327" s="49">
        <v>0</v>
      </c>
      <c r="Y327" s="49">
        <v>0</v>
      </c>
      <c r="Z327" s="49"/>
      <c r="AA327" s="72">
        <v>327</v>
      </c>
      <c r="AB327" s="72"/>
      <c r="AC327" s="73"/>
      <c r="AD327" s="97" t="s">
        <v>1208</v>
      </c>
      <c r="AE327" s="79" t="s">
        <v>1804</v>
      </c>
      <c r="AF327" s="79" t="s">
        <v>2302</v>
      </c>
      <c r="AG327" s="79" t="s">
        <v>2727</v>
      </c>
      <c r="AH327" s="79" t="s">
        <v>3155</v>
      </c>
      <c r="AI327" s="79">
        <v>2762</v>
      </c>
      <c r="AJ327" s="79">
        <v>12</v>
      </c>
      <c r="AK327" s="79">
        <v>79</v>
      </c>
      <c r="AL327" s="79">
        <v>1</v>
      </c>
      <c r="AM327" s="79" t="s">
        <v>4077</v>
      </c>
      <c r="AN327" s="100" t="s">
        <v>4402</v>
      </c>
      <c r="AO327" s="79" t="str">
        <f>REPLACE(INDEX(GroupVertices[Group],MATCH(Vertices[[#This Row],[Vertex]],GroupVertices[Vertex],0)),1,1,"")</f>
        <v>1</v>
      </c>
      <c r="AP327" s="48"/>
      <c r="AQ327" s="49"/>
      <c r="AR327" s="48"/>
      <c r="AS327" s="49"/>
      <c r="AT327" s="48"/>
      <c r="AU327" s="49"/>
      <c r="AV327" s="48"/>
      <c r="AW327" s="49"/>
      <c r="AX327" s="48"/>
      <c r="AY327" s="48"/>
      <c r="AZ327" s="48"/>
      <c r="BA327" s="48"/>
      <c r="BB327" s="48"/>
      <c r="BC327" s="48"/>
      <c r="BD327" s="48"/>
      <c r="BE327" s="48"/>
      <c r="BF327" s="48"/>
      <c r="BG327" s="48"/>
      <c r="BH327" s="48"/>
      <c r="BI327" s="2"/>
      <c r="BJ327" s="3"/>
      <c r="BK327" s="3"/>
      <c r="BL327" s="3"/>
      <c r="BM327" s="3"/>
    </row>
    <row r="328" spans="1:65" ht="15">
      <c r="A328" s="65" t="s">
        <v>581</v>
      </c>
      <c r="B328" s="66"/>
      <c r="C328" s="66" t="s">
        <v>65</v>
      </c>
      <c r="D328" s="67">
        <v>174.57701251183605</v>
      </c>
      <c r="E328" s="69"/>
      <c r="F328" s="98" t="s">
        <v>3778</v>
      </c>
      <c r="G328" s="66" t="s">
        <v>52</v>
      </c>
      <c r="H328" s="70" t="s">
        <v>1209</v>
      </c>
      <c r="I328" s="71"/>
      <c r="J328" s="71"/>
      <c r="K328" s="70" t="s">
        <v>1209</v>
      </c>
      <c r="L328" s="74">
        <v>151.05366478918478</v>
      </c>
      <c r="M328" s="75">
        <v>1305.6019287109375</v>
      </c>
      <c r="N328" s="75">
        <v>806.5403442382812</v>
      </c>
      <c r="O328" s="76"/>
      <c r="P328" s="77"/>
      <c r="Q328" s="77"/>
      <c r="R328" s="48">
        <v>0</v>
      </c>
      <c r="S328" s="81"/>
      <c r="T328" s="81"/>
      <c r="U328" s="49">
        <v>0</v>
      </c>
      <c r="V328" s="49">
        <v>0</v>
      </c>
      <c r="W328" s="49">
        <v>0</v>
      </c>
      <c r="X328" s="49">
        <v>0</v>
      </c>
      <c r="Y328" s="49">
        <v>0</v>
      </c>
      <c r="Z328" s="49"/>
      <c r="AA328" s="72">
        <v>328</v>
      </c>
      <c r="AB328" s="72"/>
      <c r="AC328" s="73"/>
      <c r="AD328" s="79" t="s">
        <v>1209</v>
      </c>
      <c r="AE328" s="79" t="s">
        <v>1805</v>
      </c>
      <c r="AF328" s="79" t="s">
        <v>2303</v>
      </c>
      <c r="AG328" s="79" t="s">
        <v>2728</v>
      </c>
      <c r="AH328" s="79" t="s">
        <v>3156</v>
      </c>
      <c r="AI328" s="79">
        <v>278299</v>
      </c>
      <c r="AJ328" s="79">
        <v>475</v>
      </c>
      <c r="AK328" s="79">
        <v>5473</v>
      </c>
      <c r="AL328" s="79">
        <v>187</v>
      </c>
      <c r="AM328" s="79" t="s">
        <v>4077</v>
      </c>
      <c r="AN328" s="100" t="s">
        <v>4403</v>
      </c>
      <c r="AO328" s="79" t="str">
        <f>REPLACE(INDEX(GroupVertices[Group],MATCH(Vertices[[#This Row],[Vertex]],GroupVertices[Vertex],0)),1,1,"")</f>
        <v>1</v>
      </c>
      <c r="AP328" s="48"/>
      <c r="AQ328" s="49"/>
      <c r="AR328" s="48"/>
      <c r="AS328" s="49"/>
      <c r="AT328" s="48"/>
      <c r="AU328" s="49"/>
      <c r="AV328" s="48"/>
      <c r="AW328" s="49"/>
      <c r="AX328" s="48"/>
      <c r="AY328" s="48"/>
      <c r="AZ328" s="48"/>
      <c r="BA328" s="48"/>
      <c r="BB328" s="48"/>
      <c r="BC328" s="48"/>
      <c r="BD328" s="48"/>
      <c r="BE328" s="48"/>
      <c r="BF328" s="48"/>
      <c r="BG328" s="48"/>
      <c r="BH328" s="48"/>
      <c r="BI328" s="2"/>
      <c r="BJ328" s="3"/>
      <c r="BK328" s="3"/>
      <c r="BL328" s="3"/>
      <c r="BM328" s="3"/>
    </row>
    <row r="329" spans="1:65" ht="15">
      <c r="A329" s="65" t="s">
        <v>582</v>
      </c>
      <c r="B329" s="66"/>
      <c r="C329" s="66" t="s">
        <v>65</v>
      </c>
      <c r="D329" s="67">
        <v>162.25886233032745</v>
      </c>
      <c r="E329" s="69"/>
      <c r="F329" s="98" t="s">
        <v>3779</v>
      </c>
      <c r="G329" s="66" t="s">
        <v>52</v>
      </c>
      <c r="H329" s="70" t="s">
        <v>1210</v>
      </c>
      <c r="I329" s="71"/>
      <c r="J329" s="71"/>
      <c r="K329" s="70" t="s">
        <v>1210</v>
      </c>
      <c r="L329" s="74">
        <v>4.088431478059391</v>
      </c>
      <c r="M329" s="75">
        <v>5418.02001953125</v>
      </c>
      <c r="N329" s="75">
        <v>4778.81787109375</v>
      </c>
      <c r="O329" s="76"/>
      <c r="P329" s="77"/>
      <c r="Q329" s="77"/>
      <c r="R329" s="48">
        <v>0</v>
      </c>
      <c r="S329" s="81"/>
      <c r="T329" s="81"/>
      <c r="U329" s="49">
        <v>0</v>
      </c>
      <c r="V329" s="49">
        <v>0</v>
      </c>
      <c r="W329" s="49">
        <v>0</v>
      </c>
      <c r="X329" s="49">
        <v>0</v>
      </c>
      <c r="Y329" s="49">
        <v>0</v>
      </c>
      <c r="Z329" s="49"/>
      <c r="AA329" s="72">
        <v>329</v>
      </c>
      <c r="AB329" s="72"/>
      <c r="AC329" s="73"/>
      <c r="AD329" s="79" t="s">
        <v>1210</v>
      </c>
      <c r="AE329" s="79" t="s">
        <v>1806</v>
      </c>
      <c r="AF329" s="79" t="s">
        <v>2304</v>
      </c>
      <c r="AG329" s="79" t="s">
        <v>2710</v>
      </c>
      <c r="AH329" s="79" t="s">
        <v>3157</v>
      </c>
      <c r="AI329" s="79">
        <v>5728</v>
      </c>
      <c r="AJ329" s="79">
        <v>49</v>
      </c>
      <c r="AK329" s="79">
        <v>177</v>
      </c>
      <c r="AL329" s="79">
        <v>11</v>
      </c>
      <c r="AM329" s="79" t="s">
        <v>4077</v>
      </c>
      <c r="AN329" s="100" t="s">
        <v>4404</v>
      </c>
      <c r="AO329" s="79" t="str">
        <f>REPLACE(INDEX(GroupVertices[Group],MATCH(Vertices[[#This Row],[Vertex]],GroupVertices[Vertex],0)),1,1,"")</f>
        <v>1</v>
      </c>
      <c r="AP329" s="48"/>
      <c r="AQ329" s="49"/>
      <c r="AR329" s="48"/>
      <c r="AS329" s="49"/>
      <c r="AT329" s="48"/>
      <c r="AU329" s="49"/>
      <c r="AV329" s="48"/>
      <c r="AW329" s="49"/>
      <c r="AX329" s="48"/>
      <c r="AY329" s="48"/>
      <c r="AZ329" s="48"/>
      <c r="BA329" s="48"/>
      <c r="BB329" s="48"/>
      <c r="BC329" s="48"/>
      <c r="BD329" s="48"/>
      <c r="BE329" s="48"/>
      <c r="BF329" s="48"/>
      <c r="BG329" s="48"/>
      <c r="BH329" s="48"/>
      <c r="BI329" s="2"/>
      <c r="BJ329" s="3"/>
      <c r="BK329" s="3"/>
      <c r="BL329" s="3"/>
      <c r="BM329" s="3"/>
    </row>
    <row r="330" spans="1:65" ht="15">
      <c r="A330" s="65" t="s">
        <v>583</v>
      </c>
      <c r="B330" s="66"/>
      <c r="C330" s="66" t="s">
        <v>65</v>
      </c>
      <c r="D330" s="67">
        <v>163.7808083321496</v>
      </c>
      <c r="E330" s="69"/>
      <c r="F330" s="98" t="s">
        <v>3780</v>
      </c>
      <c r="G330" s="66" t="s">
        <v>52</v>
      </c>
      <c r="H330" s="70" t="s">
        <v>1211</v>
      </c>
      <c r="I330" s="71"/>
      <c r="J330" s="71"/>
      <c r="K330" s="70" t="s">
        <v>1211</v>
      </c>
      <c r="L330" s="74">
        <v>22.246445948486436</v>
      </c>
      <c r="M330" s="75">
        <v>6446.12548828125</v>
      </c>
      <c r="N330" s="75">
        <v>2571.9970703125</v>
      </c>
      <c r="O330" s="76"/>
      <c r="P330" s="77"/>
      <c r="Q330" s="77"/>
      <c r="R330" s="48">
        <v>0</v>
      </c>
      <c r="S330" s="81"/>
      <c r="T330" s="81"/>
      <c r="U330" s="49">
        <v>0</v>
      </c>
      <c r="V330" s="49">
        <v>0</v>
      </c>
      <c r="W330" s="49">
        <v>0</v>
      </c>
      <c r="X330" s="49">
        <v>0</v>
      </c>
      <c r="Y330" s="49">
        <v>0</v>
      </c>
      <c r="Z330" s="49"/>
      <c r="AA330" s="72">
        <v>330</v>
      </c>
      <c r="AB330" s="72"/>
      <c r="AC330" s="73"/>
      <c r="AD330" s="79" t="s">
        <v>1211</v>
      </c>
      <c r="AE330" s="79" t="s">
        <v>1807</v>
      </c>
      <c r="AF330" s="79"/>
      <c r="AG330" s="79" t="s">
        <v>2729</v>
      </c>
      <c r="AH330" s="79" t="s">
        <v>3158</v>
      </c>
      <c r="AI330" s="79">
        <v>39405</v>
      </c>
      <c r="AJ330" s="79">
        <v>93</v>
      </c>
      <c r="AK330" s="79">
        <v>1051</v>
      </c>
      <c r="AL330" s="79">
        <v>9</v>
      </c>
      <c r="AM330" s="79" t="s">
        <v>4077</v>
      </c>
      <c r="AN330" s="100" t="s">
        <v>4405</v>
      </c>
      <c r="AO330" s="79" t="str">
        <f>REPLACE(INDEX(GroupVertices[Group],MATCH(Vertices[[#This Row],[Vertex]],GroupVertices[Vertex],0)),1,1,"")</f>
        <v>1</v>
      </c>
      <c r="AP330" s="48"/>
      <c r="AQ330" s="49"/>
      <c r="AR330" s="48"/>
      <c r="AS330" s="49"/>
      <c r="AT330" s="48"/>
      <c r="AU330" s="49"/>
      <c r="AV330" s="48"/>
      <c r="AW330" s="49"/>
      <c r="AX330" s="48"/>
      <c r="AY330" s="48"/>
      <c r="AZ330" s="48"/>
      <c r="BA330" s="48"/>
      <c r="BB330" s="48"/>
      <c r="BC330" s="48"/>
      <c r="BD330" s="48"/>
      <c r="BE330" s="48"/>
      <c r="BF330" s="48"/>
      <c r="BG330" s="48"/>
      <c r="BH330" s="48"/>
      <c r="BI330" s="2"/>
      <c r="BJ330" s="3"/>
      <c r="BK330" s="3"/>
      <c r="BL330" s="3"/>
      <c r="BM330" s="3"/>
    </row>
    <row r="331" spans="1:65" ht="15">
      <c r="A331" s="65" t="s">
        <v>584</v>
      </c>
      <c r="B331" s="66"/>
      <c r="C331" s="66" t="s">
        <v>65</v>
      </c>
      <c r="D331" s="67">
        <v>163.28206449878826</v>
      </c>
      <c r="E331" s="69"/>
      <c r="F331" s="98" t="s">
        <v>3781</v>
      </c>
      <c r="G331" s="66" t="s">
        <v>52</v>
      </c>
      <c r="H331" s="70" t="s">
        <v>1212</v>
      </c>
      <c r="I331" s="71"/>
      <c r="J331" s="71"/>
      <c r="K331" s="70" t="s">
        <v>1212</v>
      </c>
      <c r="L331" s="74">
        <v>16.296039211080107</v>
      </c>
      <c r="M331" s="75">
        <v>7474.22998046875</v>
      </c>
      <c r="N331" s="75">
        <v>3013.361083984375</v>
      </c>
      <c r="O331" s="76"/>
      <c r="P331" s="77"/>
      <c r="Q331" s="77"/>
      <c r="R331" s="48">
        <v>0</v>
      </c>
      <c r="S331" s="81"/>
      <c r="T331" s="81"/>
      <c r="U331" s="49">
        <v>0</v>
      </c>
      <c r="V331" s="49">
        <v>0</v>
      </c>
      <c r="W331" s="49">
        <v>0</v>
      </c>
      <c r="X331" s="49">
        <v>0</v>
      </c>
      <c r="Y331" s="49">
        <v>0</v>
      </c>
      <c r="Z331" s="49"/>
      <c r="AA331" s="72">
        <v>331</v>
      </c>
      <c r="AB331" s="72"/>
      <c r="AC331" s="73"/>
      <c r="AD331" s="79" t="s">
        <v>1212</v>
      </c>
      <c r="AE331" s="79" t="s">
        <v>1808</v>
      </c>
      <c r="AF331" s="79" t="s">
        <v>2305</v>
      </c>
      <c r="AG331" s="79" t="s">
        <v>2730</v>
      </c>
      <c r="AH331" s="79" t="s">
        <v>3159</v>
      </c>
      <c r="AI331" s="79">
        <v>28369</v>
      </c>
      <c r="AJ331" s="79">
        <v>214</v>
      </c>
      <c r="AK331" s="79">
        <v>512</v>
      </c>
      <c r="AL331" s="79">
        <v>28</v>
      </c>
      <c r="AM331" s="79" t="s">
        <v>4077</v>
      </c>
      <c r="AN331" s="100" t="s">
        <v>4406</v>
      </c>
      <c r="AO331" s="79" t="str">
        <f>REPLACE(INDEX(GroupVertices[Group],MATCH(Vertices[[#This Row],[Vertex]],GroupVertices[Vertex],0)),1,1,"")</f>
        <v>1</v>
      </c>
      <c r="AP331" s="48"/>
      <c r="AQ331" s="49"/>
      <c r="AR331" s="48"/>
      <c r="AS331" s="49"/>
      <c r="AT331" s="48"/>
      <c r="AU331" s="49"/>
      <c r="AV331" s="48"/>
      <c r="AW331" s="49"/>
      <c r="AX331" s="48"/>
      <c r="AY331" s="48"/>
      <c r="AZ331" s="48"/>
      <c r="BA331" s="48"/>
      <c r="BB331" s="48"/>
      <c r="BC331" s="48"/>
      <c r="BD331" s="48"/>
      <c r="BE331" s="48"/>
      <c r="BF331" s="48"/>
      <c r="BG331" s="48"/>
      <c r="BH331" s="48"/>
      <c r="BI331" s="2"/>
      <c r="BJ331" s="3"/>
      <c r="BK331" s="3"/>
      <c r="BL331" s="3"/>
      <c r="BM331" s="3"/>
    </row>
    <row r="332" spans="1:65" ht="15">
      <c r="A332" s="65" t="s">
        <v>585</v>
      </c>
      <c r="B332" s="66"/>
      <c r="C332" s="66" t="s">
        <v>65</v>
      </c>
      <c r="D332" s="67">
        <v>162.9285239942227</v>
      </c>
      <c r="E332" s="69"/>
      <c r="F332" s="98" t="s">
        <v>3782</v>
      </c>
      <c r="G332" s="66" t="s">
        <v>52</v>
      </c>
      <c r="H332" s="70" t="s">
        <v>1213</v>
      </c>
      <c r="I332" s="71"/>
      <c r="J332" s="71"/>
      <c r="K332" s="70" t="s">
        <v>1213</v>
      </c>
      <c r="L332" s="74">
        <v>12.078022546824066</v>
      </c>
      <c r="M332" s="75">
        <v>7816.931640625</v>
      </c>
      <c r="N332" s="75">
        <v>3454.725341796875</v>
      </c>
      <c r="O332" s="76"/>
      <c r="P332" s="77"/>
      <c r="Q332" s="77"/>
      <c r="R332" s="48">
        <v>0</v>
      </c>
      <c r="S332" s="81"/>
      <c r="T332" s="81"/>
      <c r="U332" s="49">
        <v>0</v>
      </c>
      <c r="V332" s="49">
        <v>0</v>
      </c>
      <c r="W332" s="49">
        <v>0</v>
      </c>
      <c r="X332" s="49">
        <v>0</v>
      </c>
      <c r="Y332" s="49">
        <v>0</v>
      </c>
      <c r="Z332" s="49"/>
      <c r="AA332" s="72">
        <v>332</v>
      </c>
      <c r="AB332" s="72"/>
      <c r="AC332" s="73"/>
      <c r="AD332" s="79" t="s">
        <v>1213</v>
      </c>
      <c r="AE332" s="79"/>
      <c r="AF332" s="79"/>
      <c r="AG332" s="79" t="s">
        <v>2731</v>
      </c>
      <c r="AH332" s="79" t="s">
        <v>3160</v>
      </c>
      <c r="AI332" s="79">
        <v>20546</v>
      </c>
      <c r="AJ332" s="79">
        <v>88</v>
      </c>
      <c r="AK332" s="79">
        <v>130</v>
      </c>
      <c r="AL332" s="79">
        <v>12</v>
      </c>
      <c r="AM332" s="79" t="s">
        <v>4077</v>
      </c>
      <c r="AN332" s="100" t="s">
        <v>4407</v>
      </c>
      <c r="AO332" s="79" t="str">
        <f>REPLACE(INDEX(GroupVertices[Group],MATCH(Vertices[[#This Row],[Vertex]],GroupVertices[Vertex],0)),1,1,"")</f>
        <v>1</v>
      </c>
      <c r="AP332" s="48"/>
      <c r="AQ332" s="49"/>
      <c r="AR332" s="48"/>
      <c r="AS332" s="49"/>
      <c r="AT332" s="48"/>
      <c r="AU332" s="49"/>
      <c r="AV332" s="48"/>
      <c r="AW332" s="49"/>
      <c r="AX332" s="48"/>
      <c r="AY332" s="48"/>
      <c r="AZ332" s="48"/>
      <c r="BA332" s="48"/>
      <c r="BB332" s="48"/>
      <c r="BC332" s="48"/>
      <c r="BD332" s="48"/>
      <c r="BE332" s="48"/>
      <c r="BF332" s="48"/>
      <c r="BG332" s="48"/>
      <c r="BH332" s="48"/>
      <c r="BI332" s="2"/>
      <c r="BJ332" s="3"/>
      <c r="BK332" s="3"/>
      <c r="BL332" s="3"/>
      <c r="BM332" s="3"/>
    </row>
    <row r="333" spans="1:65" ht="15">
      <c r="A333" s="65" t="s">
        <v>586</v>
      </c>
      <c r="B333" s="66"/>
      <c r="C333" s="66" t="s">
        <v>65</v>
      </c>
      <c r="D333" s="67">
        <v>162.37487133904787</v>
      </c>
      <c r="E333" s="69"/>
      <c r="F333" s="98" t="s">
        <v>3783</v>
      </c>
      <c r="G333" s="66" t="s">
        <v>52</v>
      </c>
      <c r="H333" s="70" t="s">
        <v>1214</v>
      </c>
      <c r="I333" s="71"/>
      <c r="J333" s="71"/>
      <c r="K333" s="70" t="s">
        <v>1214</v>
      </c>
      <c r="L333" s="74">
        <v>5.472510319570993</v>
      </c>
      <c r="M333" s="75">
        <v>7131.5283203125</v>
      </c>
      <c r="N333" s="75">
        <v>4337.45361328125</v>
      </c>
      <c r="O333" s="76"/>
      <c r="P333" s="77"/>
      <c r="Q333" s="77"/>
      <c r="R333" s="48">
        <v>0</v>
      </c>
      <c r="S333" s="81"/>
      <c r="T333" s="81"/>
      <c r="U333" s="49">
        <v>0</v>
      </c>
      <c r="V333" s="49">
        <v>0</v>
      </c>
      <c r="W333" s="49">
        <v>0</v>
      </c>
      <c r="X333" s="49">
        <v>0</v>
      </c>
      <c r="Y333" s="49">
        <v>0</v>
      </c>
      <c r="Z333" s="49"/>
      <c r="AA333" s="72">
        <v>333</v>
      </c>
      <c r="AB333" s="72"/>
      <c r="AC333" s="73"/>
      <c r="AD333" s="79" t="s">
        <v>1214</v>
      </c>
      <c r="AE333" s="79" t="s">
        <v>1782</v>
      </c>
      <c r="AF333" s="79" t="s">
        <v>2283</v>
      </c>
      <c r="AG333" s="79" t="s">
        <v>2715</v>
      </c>
      <c r="AH333" s="79" t="s">
        <v>3161</v>
      </c>
      <c r="AI333" s="79">
        <v>8295</v>
      </c>
      <c r="AJ333" s="79">
        <v>8</v>
      </c>
      <c r="AK333" s="79">
        <v>52</v>
      </c>
      <c r="AL333" s="79">
        <v>4</v>
      </c>
      <c r="AM333" s="79" t="s">
        <v>4077</v>
      </c>
      <c r="AN333" s="100" t="s">
        <v>4408</v>
      </c>
      <c r="AO333" s="79" t="str">
        <f>REPLACE(INDEX(GroupVertices[Group],MATCH(Vertices[[#This Row],[Vertex]],GroupVertices[Vertex],0)),1,1,"")</f>
        <v>1</v>
      </c>
      <c r="AP333" s="48"/>
      <c r="AQ333" s="49"/>
      <c r="AR333" s="48"/>
      <c r="AS333" s="49"/>
      <c r="AT333" s="48"/>
      <c r="AU333" s="49"/>
      <c r="AV333" s="48"/>
      <c r="AW333" s="49"/>
      <c r="AX333" s="48"/>
      <c r="AY333" s="48"/>
      <c r="AZ333" s="48"/>
      <c r="BA333" s="48"/>
      <c r="BB333" s="48"/>
      <c r="BC333" s="48"/>
      <c r="BD333" s="48"/>
      <c r="BE333" s="48"/>
      <c r="BF333" s="48"/>
      <c r="BG333" s="48"/>
      <c r="BH333" s="48"/>
      <c r="BI333" s="2"/>
      <c r="BJ333" s="3"/>
      <c r="BK333" s="3"/>
      <c r="BL333" s="3"/>
      <c r="BM333" s="3"/>
    </row>
    <row r="334" spans="1:65" ht="15">
      <c r="A334" s="65" t="s">
        <v>587</v>
      </c>
      <c r="B334" s="66"/>
      <c r="C334" s="66" t="s">
        <v>65</v>
      </c>
      <c r="D334" s="67">
        <v>178.1586946221313</v>
      </c>
      <c r="E334" s="69"/>
      <c r="F334" s="98" t="s">
        <v>3784</v>
      </c>
      <c r="G334" s="66" t="s">
        <v>52</v>
      </c>
      <c r="H334" s="70" t="s">
        <v>1215</v>
      </c>
      <c r="I334" s="71"/>
      <c r="J334" s="71"/>
      <c r="K334" s="70" t="s">
        <v>1215</v>
      </c>
      <c r="L334" s="74">
        <v>193.7859532602251</v>
      </c>
      <c r="M334" s="75">
        <v>3704.5126953125</v>
      </c>
      <c r="N334" s="75">
        <v>806.5403442382812</v>
      </c>
      <c r="O334" s="76"/>
      <c r="P334" s="77"/>
      <c r="Q334" s="77"/>
      <c r="R334" s="48">
        <v>0</v>
      </c>
      <c r="S334" s="81"/>
      <c r="T334" s="81"/>
      <c r="U334" s="49">
        <v>0</v>
      </c>
      <c r="V334" s="49">
        <v>0</v>
      </c>
      <c r="W334" s="49">
        <v>0</v>
      </c>
      <c r="X334" s="49">
        <v>0</v>
      </c>
      <c r="Y334" s="49">
        <v>0</v>
      </c>
      <c r="Z334" s="49"/>
      <c r="AA334" s="72">
        <v>334</v>
      </c>
      <c r="AB334" s="72"/>
      <c r="AC334" s="73"/>
      <c r="AD334" s="79" t="s">
        <v>1215</v>
      </c>
      <c r="AE334" s="79" t="s">
        <v>1809</v>
      </c>
      <c r="AF334" s="79" t="s">
        <v>2306</v>
      </c>
      <c r="AG334" s="79" t="s">
        <v>2732</v>
      </c>
      <c r="AH334" s="79" t="s">
        <v>3162</v>
      </c>
      <c r="AI334" s="79">
        <v>357553</v>
      </c>
      <c r="AJ334" s="79">
        <v>42</v>
      </c>
      <c r="AK334" s="79">
        <v>2141</v>
      </c>
      <c r="AL334" s="79">
        <v>169</v>
      </c>
      <c r="AM334" s="79" t="s">
        <v>4077</v>
      </c>
      <c r="AN334" s="100" t="s">
        <v>4409</v>
      </c>
      <c r="AO334" s="79" t="str">
        <f>REPLACE(INDEX(GroupVertices[Group],MATCH(Vertices[[#This Row],[Vertex]],GroupVertices[Vertex],0)),1,1,"")</f>
        <v>1</v>
      </c>
      <c r="AP334" s="48"/>
      <c r="AQ334" s="49"/>
      <c r="AR334" s="48"/>
      <c r="AS334" s="49"/>
      <c r="AT334" s="48"/>
      <c r="AU334" s="49"/>
      <c r="AV334" s="48"/>
      <c r="AW334" s="49"/>
      <c r="AX334" s="48"/>
      <c r="AY334" s="48"/>
      <c r="AZ334" s="48"/>
      <c r="BA334" s="48"/>
      <c r="BB334" s="48"/>
      <c r="BC334" s="48"/>
      <c r="BD334" s="48"/>
      <c r="BE334" s="48"/>
      <c r="BF334" s="48"/>
      <c r="BG334" s="48"/>
      <c r="BH334" s="48"/>
      <c r="BI334" s="2"/>
      <c r="BJ334" s="3"/>
      <c r="BK334" s="3"/>
      <c r="BL334" s="3"/>
      <c r="BM334" s="3"/>
    </row>
    <row r="335" spans="1:65" ht="15">
      <c r="A335" s="65" t="s">
        <v>588</v>
      </c>
      <c r="B335" s="66"/>
      <c r="C335" s="66" t="s">
        <v>65</v>
      </c>
      <c r="D335" s="67">
        <v>162.01676639744264</v>
      </c>
      <c r="E335" s="69"/>
      <c r="F335" s="98" t="s">
        <v>3785</v>
      </c>
      <c r="G335" s="66" t="s">
        <v>52</v>
      </c>
      <c r="H335" s="70" t="s">
        <v>1216</v>
      </c>
      <c r="I335" s="71"/>
      <c r="J335" s="71"/>
      <c r="K335" s="70" t="s">
        <v>1216</v>
      </c>
      <c r="L335" s="74">
        <v>1.2000363265293355</v>
      </c>
      <c r="M335" s="75">
        <v>5418.02001953125</v>
      </c>
      <c r="N335" s="75">
        <v>6985.638671875</v>
      </c>
      <c r="O335" s="76"/>
      <c r="P335" s="77"/>
      <c r="Q335" s="77"/>
      <c r="R335" s="48">
        <v>0</v>
      </c>
      <c r="S335" s="81"/>
      <c r="T335" s="81"/>
      <c r="U335" s="49">
        <v>0</v>
      </c>
      <c r="V335" s="49">
        <v>0</v>
      </c>
      <c r="W335" s="49">
        <v>0</v>
      </c>
      <c r="X335" s="49">
        <v>0</v>
      </c>
      <c r="Y335" s="49">
        <v>0</v>
      </c>
      <c r="Z335" s="49"/>
      <c r="AA335" s="72">
        <v>335</v>
      </c>
      <c r="AB335" s="72"/>
      <c r="AC335" s="73"/>
      <c r="AD335" s="79" t="s">
        <v>1216</v>
      </c>
      <c r="AE335" s="79" t="s">
        <v>1810</v>
      </c>
      <c r="AF335" s="79" t="s">
        <v>2165</v>
      </c>
      <c r="AG335" s="79" t="s">
        <v>2544</v>
      </c>
      <c r="AH335" s="79" t="s">
        <v>3163</v>
      </c>
      <c r="AI335" s="79">
        <v>371</v>
      </c>
      <c r="AJ335" s="79">
        <v>0</v>
      </c>
      <c r="AK335" s="79">
        <v>3</v>
      </c>
      <c r="AL335" s="79">
        <v>0</v>
      </c>
      <c r="AM335" s="79" t="s">
        <v>4077</v>
      </c>
      <c r="AN335" s="100" t="s">
        <v>4410</v>
      </c>
      <c r="AO335" s="79" t="str">
        <f>REPLACE(INDEX(GroupVertices[Group],MATCH(Vertices[[#This Row],[Vertex]],GroupVertices[Vertex],0)),1,1,"")</f>
        <v>1</v>
      </c>
      <c r="AP335" s="48"/>
      <c r="AQ335" s="49"/>
      <c r="AR335" s="48"/>
      <c r="AS335" s="49"/>
      <c r="AT335" s="48"/>
      <c r="AU335" s="49"/>
      <c r="AV335" s="48"/>
      <c r="AW335" s="49"/>
      <c r="AX335" s="48"/>
      <c r="AY335" s="48"/>
      <c r="AZ335" s="48"/>
      <c r="BA335" s="48"/>
      <c r="BB335" s="48"/>
      <c r="BC335" s="48"/>
      <c r="BD335" s="48"/>
      <c r="BE335" s="48"/>
      <c r="BF335" s="48"/>
      <c r="BG335" s="48"/>
      <c r="BH335" s="48"/>
      <c r="BI335" s="2"/>
      <c r="BJ335" s="3"/>
      <c r="BK335" s="3"/>
      <c r="BL335" s="3"/>
      <c r="BM335" s="3"/>
    </row>
    <row r="336" spans="1:65" ht="15">
      <c r="A336" s="65" t="s">
        <v>589</v>
      </c>
      <c r="B336" s="66"/>
      <c r="C336" s="66" t="s">
        <v>65</v>
      </c>
      <c r="D336" s="67">
        <v>162.0336683722231</v>
      </c>
      <c r="E336" s="69"/>
      <c r="F336" s="98" t="s">
        <v>3786</v>
      </c>
      <c r="G336" s="66" t="s">
        <v>52</v>
      </c>
      <c r="H336" s="70" t="s">
        <v>1217</v>
      </c>
      <c r="I336" s="71"/>
      <c r="J336" s="71"/>
      <c r="K336" s="70" t="s">
        <v>1217</v>
      </c>
      <c r="L336" s="74">
        <v>1.4016901974780458</v>
      </c>
      <c r="M336" s="75">
        <v>277.49725341796875</v>
      </c>
      <c r="N336" s="75">
        <v>6102.91064453125</v>
      </c>
      <c r="O336" s="76"/>
      <c r="P336" s="77"/>
      <c r="Q336" s="77"/>
      <c r="R336" s="48">
        <v>0</v>
      </c>
      <c r="S336" s="81"/>
      <c r="T336" s="81"/>
      <c r="U336" s="49">
        <v>0</v>
      </c>
      <c r="V336" s="49">
        <v>0</v>
      </c>
      <c r="W336" s="49">
        <v>0</v>
      </c>
      <c r="X336" s="49">
        <v>0</v>
      </c>
      <c r="Y336" s="49">
        <v>0</v>
      </c>
      <c r="Z336" s="49"/>
      <c r="AA336" s="72">
        <v>336</v>
      </c>
      <c r="AB336" s="72"/>
      <c r="AC336" s="73"/>
      <c r="AD336" s="79" t="s">
        <v>1217</v>
      </c>
      <c r="AE336" s="79" t="s">
        <v>1811</v>
      </c>
      <c r="AF336" s="79" t="s">
        <v>2307</v>
      </c>
      <c r="AG336" s="79" t="s">
        <v>2733</v>
      </c>
      <c r="AH336" s="79" t="s">
        <v>3164</v>
      </c>
      <c r="AI336" s="79">
        <v>745</v>
      </c>
      <c r="AJ336" s="79">
        <v>3</v>
      </c>
      <c r="AK336" s="79">
        <v>26</v>
      </c>
      <c r="AL336" s="79">
        <v>0</v>
      </c>
      <c r="AM336" s="79" t="s">
        <v>4077</v>
      </c>
      <c r="AN336" s="100" t="s">
        <v>4411</v>
      </c>
      <c r="AO336" s="79" t="str">
        <f>REPLACE(INDEX(GroupVertices[Group],MATCH(Vertices[[#This Row],[Vertex]],GroupVertices[Vertex],0)),1,1,"")</f>
        <v>1</v>
      </c>
      <c r="AP336" s="48"/>
      <c r="AQ336" s="49"/>
      <c r="AR336" s="48"/>
      <c r="AS336" s="49"/>
      <c r="AT336" s="48"/>
      <c r="AU336" s="49"/>
      <c r="AV336" s="48"/>
      <c r="AW336" s="49"/>
      <c r="AX336" s="48"/>
      <c r="AY336" s="48"/>
      <c r="AZ336" s="48"/>
      <c r="BA336" s="48"/>
      <c r="BB336" s="48"/>
      <c r="BC336" s="48"/>
      <c r="BD336" s="48"/>
      <c r="BE336" s="48"/>
      <c r="BF336" s="48"/>
      <c r="BG336" s="48"/>
      <c r="BH336" s="48"/>
      <c r="BI336" s="2"/>
      <c r="BJ336" s="3"/>
      <c r="BK336" s="3"/>
      <c r="BL336" s="3"/>
      <c r="BM336" s="3"/>
    </row>
    <row r="337" spans="1:65" ht="15">
      <c r="A337" s="65" t="s">
        <v>590</v>
      </c>
      <c r="B337" s="66"/>
      <c r="C337" s="66" t="s">
        <v>65</v>
      </c>
      <c r="D337" s="67">
        <v>162.9968097800336</v>
      </c>
      <c r="E337" s="69"/>
      <c r="F337" s="98" t="s">
        <v>3787</v>
      </c>
      <c r="G337" s="66" t="s">
        <v>52</v>
      </c>
      <c r="H337" s="70" t="s">
        <v>1218</v>
      </c>
      <c r="I337" s="71"/>
      <c r="J337" s="71"/>
      <c r="K337" s="70" t="s">
        <v>1218</v>
      </c>
      <c r="L337" s="74">
        <v>12.89272575271578</v>
      </c>
      <c r="M337" s="75">
        <v>962.9003295898438</v>
      </c>
      <c r="N337" s="75">
        <v>3013.361083984375</v>
      </c>
      <c r="O337" s="76"/>
      <c r="P337" s="77"/>
      <c r="Q337" s="77"/>
      <c r="R337" s="48">
        <v>0</v>
      </c>
      <c r="S337" s="81"/>
      <c r="T337" s="81"/>
      <c r="U337" s="49">
        <v>0</v>
      </c>
      <c r="V337" s="49">
        <v>0</v>
      </c>
      <c r="W337" s="49">
        <v>0</v>
      </c>
      <c r="X337" s="49">
        <v>0</v>
      </c>
      <c r="Y337" s="49">
        <v>0</v>
      </c>
      <c r="Z337" s="49"/>
      <c r="AA337" s="72">
        <v>337</v>
      </c>
      <c r="AB337" s="72"/>
      <c r="AC337" s="73"/>
      <c r="AD337" s="79" t="s">
        <v>1218</v>
      </c>
      <c r="AE337" s="79" t="s">
        <v>1782</v>
      </c>
      <c r="AF337" s="79" t="s">
        <v>2283</v>
      </c>
      <c r="AG337" s="79" t="s">
        <v>2715</v>
      </c>
      <c r="AH337" s="79" t="s">
        <v>3165</v>
      </c>
      <c r="AI337" s="79">
        <v>22057</v>
      </c>
      <c r="AJ337" s="79">
        <v>42</v>
      </c>
      <c r="AK337" s="79">
        <v>68</v>
      </c>
      <c r="AL337" s="79">
        <v>22</v>
      </c>
      <c r="AM337" s="79" t="s">
        <v>4077</v>
      </c>
      <c r="AN337" s="100" t="s">
        <v>4412</v>
      </c>
      <c r="AO337" s="79" t="str">
        <f>REPLACE(INDEX(GroupVertices[Group],MATCH(Vertices[[#This Row],[Vertex]],GroupVertices[Vertex],0)),1,1,"")</f>
        <v>1</v>
      </c>
      <c r="AP337" s="48"/>
      <c r="AQ337" s="49"/>
      <c r="AR337" s="48"/>
      <c r="AS337" s="49"/>
      <c r="AT337" s="48"/>
      <c r="AU337" s="49"/>
      <c r="AV337" s="48"/>
      <c r="AW337" s="49"/>
      <c r="AX337" s="48"/>
      <c r="AY337" s="48"/>
      <c r="AZ337" s="48"/>
      <c r="BA337" s="48"/>
      <c r="BB337" s="48"/>
      <c r="BC337" s="48"/>
      <c r="BD337" s="48"/>
      <c r="BE337" s="48"/>
      <c r="BF337" s="48"/>
      <c r="BG337" s="48"/>
      <c r="BH337" s="48"/>
      <c r="BI337" s="2"/>
      <c r="BJ337" s="3"/>
      <c r="BK337" s="3"/>
      <c r="BL337" s="3"/>
      <c r="BM337" s="3"/>
    </row>
    <row r="338" spans="1:65" ht="15">
      <c r="A338" s="65" t="s">
        <v>591</v>
      </c>
      <c r="B338" s="66"/>
      <c r="C338" s="66" t="s">
        <v>65</v>
      </c>
      <c r="D338" s="67">
        <v>162.008631757174</v>
      </c>
      <c r="E338" s="69"/>
      <c r="F338" s="98" t="s">
        <v>3788</v>
      </c>
      <c r="G338" s="66" t="s">
        <v>52</v>
      </c>
      <c r="H338" s="70" t="s">
        <v>1219</v>
      </c>
      <c r="I338" s="71"/>
      <c r="J338" s="71"/>
      <c r="K338" s="70" t="s">
        <v>1219</v>
      </c>
      <c r="L338" s="74">
        <v>1.1029836613668547</v>
      </c>
      <c r="M338" s="75">
        <v>3019.109619140625</v>
      </c>
      <c r="N338" s="75">
        <v>7427.0029296875</v>
      </c>
      <c r="O338" s="76"/>
      <c r="P338" s="77"/>
      <c r="Q338" s="77"/>
      <c r="R338" s="48">
        <v>0</v>
      </c>
      <c r="S338" s="81"/>
      <c r="T338" s="81"/>
      <c r="U338" s="49">
        <v>0</v>
      </c>
      <c r="V338" s="49">
        <v>0</v>
      </c>
      <c r="W338" s="49">
        <v>0</v>
      </c>
      <c r="X338" s="49">
        <v>0</v>
      </c>
      <c r="Y338" s="49">
        <v>0</v>
      </c>
      <c r="Z338" s="49"/>
      <c r="AA338" s="72">
        <v>338</v>
      </c>
      <c r="AB338" s="72"/>
      <c r="AC338" s="73"/>
      <c r="AD338" s="79" t="s">
        <v>1219</v>
      </c>
      <c r="AE338" s="79" t="s">
        <v>1812</v>
      </c>
      <c r="AF338" s="79" t="s">
        <v>2308</v>
      </c>
      <c r="AG338" s="79" t="s">
        <v>2734</v>
      </c>
      <c r="AH338" s="79" t="s">
        <v>3166</v>
      </c>
      <c r="AI338" s="79">
        <v>191</v>
      </c>
      <c r="AJ338" s="79">
        <v>1</v>
      </c>
      <c r="AK338" s="79">
        <v>5</v>
      </c>
      <c r="AL338" s="79">
        <v>2</v>
      </c>
      <c r="AM338" s="79" t="s">
        <v>4077</v>
      </c>
      <c r="AN338" s="100" t="s">
        <v>4413</v>
      </c>
      <c r="AO338" s="79" t="str">
        <f>REPLACE(INDEX(GroupVertices[Group],MATCH(Vertices[[#This Row],[Vertex]],GroupVertices[Vertex],0)),1,1,"")</f>
        <v>1</v>
      </c>
      <c r="AP338" s="48"/>
      <c r="AQ338" s="49"/>
      <c r="AR338" s="48"/>
      <c r="AS338" s="49"/>
      <c r="AT338" s="48"/>
      <c r="AU338" s="49"/>
      <c r="AV338" s="48"/>
      <c r="AW338" s="49"/>
      <c r="AX338" s="48"/>
      <c r="AY338" s="48"/>
      <c r="AZ338" s="48"/>
      <c r="BA338" s="48"/>
      <c r="BB338" s="48"/>
      <c r="BC338" s="48"/>
      <c r="BD338" s="48"/>
      <c r="BE338" s="48"/>
      <c r="BF338" s="48"/>
      <c r="BG338" s="48"/>
      <c r="BH338" s="48"/>
      <c r="BI338" s="2"/>
      <c r="BJ338" s="3"/>
      <c r="BK338" s="3"/>
      <c r="BL338" s="3"/>
      <c r="BM338" s="3"/>
    </row>
    <row r="339" spans="1:65" ht="15">
      <c r="A339" s="65" t="s">
        <v>592</v>
      </c>
      <c r="B339" s="66"/>
      <c r="C339" s="66" t="s">
        <v>65</v>
      </c>
      <c r="D339" s="67">
        <v>162.18433998697725</v>
      </c>
      <c r="E339" s="69"/>
      <c r="F339" s="98" t="s">
        <v>3789</v>
      </c>
      <c r="G339" s="66" t="s">
        <v>52</v>
      </c>
      <c r="H339" s="70" t="s">
        <v>1220</v>
      </c>
      <c r="I339" s="71"/>
      <c r="J339" s="71"/>
      <c r="K339" s="70" t="s">
        <v>1220</v>
      </c>
      <c r="L339" s="74">
        <v>3.199321228876441</v>
      </c>
      <c r="M339" s="75">
        <v>4389.916015625</v>
      </c>
      <c r="N339" s="75">
        <v>5220.18212890625</v>
      </c>
      <c r="O339" s="76"/>
      <c r="P339" s="77"/>
      <c r="Q339" s="77"/>
      <c r="R339" s="48">
        <v>0</v>
      </c>
      <c r="S339" s="81"/>
      <c r="T339" s="81"/>
      <c r="U339" s="49">
        <v>0</v>
      </c>
      <c r="V339" s="49">
        <v>0</v>
      </c>
      <c r="W339" s="49">
        <v>0</v>
      </c>
      <c r="X339" s="49">
        <v>0</v>
      </c>
      <c r="Y339" s="49">
        <v>0</v>
      </c>
      <c r="Z339" s="49"/>
      <c r="AA339" s="72">
        <v>339</v>
      </c>
      <c r="AB339" s="72"/>
      <c r="AC339" s="73"/>
      <c r="AD339" s="79" t="s">
        <v>1220</v>
      </c>
      <c r="AE339" s="79" t="s">
        <v>1813</v>
      </c>
      <c r="AF339" s="79" t="s">
        <v>2110</v>
      </c>
      <c r="AG339" s="79" t="s">
        <v>2559</v>
      </c>
      <c r="AH339" s="79" t="s">
        <v>3167</v>
      </c>
      <c r="AI339" s="79">
        <v>4079</v>
      </c>
      <c r="AJ339" s="79">
        <v>0</v>
      </c>
      <c r="AK339" s="79">
        <v>21</v>
      </c>
      <c r="AL339" s="79">
        <v>0</v>
      </c>
      <c r="AM339" s="79" t="s">
        <v>4077</v>
      </c>
      <c r="AN339" s="100" t="s">
        <v>4414</v>
      </c>
      <c r="AO339" s="79" t="str">
        <f>REPLACE(INDEX(GroupVertices[Group],MATCH(Vertices[[#This Row],[Vertex]],GroupVertices[Vertex],0)),1,1,"")</f>
        <v>1</v>
      </c>
      <c r="AP339" s="48"/>
      <c r="AQ339" s="49"/>
      <c r="AR339" s="48"/>
      <c r="AS339" s="49"/>
      <c r="AT339" s="48"/>
      <c r="AU339" s="49"/>
      <c r="AV339" s="48"/>
      <c r="AW339" s="49"/>
      <c r="AX339" s="48"/>
      <c r="AY339" s="48"/>
      <c r="AZ339" s="48"/>
      <c r="BA339" s="48"/>
      <c r="BB339" s="48"/>
      <c r="BC339" s="48"/>
      <c r="BD339" s="48"/>
      <c r="BE339" s="48"/>
      <c r="BF339" s="48"/>
      <c r="BG339" s="48"/>
      <c r="BH339" s="48"/>
      <c r="BI339" s="2"/>
      <c r="BJ339" s="3"/>
      <c r="BK339" s="3"/>
      <c r="BL339" s="3"/>
      <c r="BM339" s="3"/>
    </row>
    <row r="340" spans="1:65" ht="15">
      <c r="A340" s="65" t="s">
        <v>593</v>
      </c>
      <c r="B340" s="66"/>
      <c r="C340" s="66" t="s">
        <v>65</v>
      </c>
      <c r="D340" s="67">
        <v>163.73602261822597</v>
      </c>
      <c r="E340" s="69"/>
      <c r="F340" s="98" t="s">
        <v>3790</v>
      </c>
      <c r="G340" s="66" t="s">
        <v>52</v>
      </c>
      <c r="H340" s="70" t="s">
        <v>1221</v>
      </c>
      <c r="I340" s="71"/>
      <c r="J340" s="71"/>
      <c r="K340" s="70" t="s">
        <v>1221</v>
      </c>
      <c r="L340" s="74">
        <v>21.712117108619665</v>
      </c>
      <c r="M340" s="75">
        <v>4732.6171875</v>
      </c>
      <c r="N340" s="75">
        <v>2571.9970703125</v>
      </c>
      <c r="O340" s="76"/>
      <c r="P340" s="77"/>
      <c r="Q340" s="77"/>
      <c r="R340" s="48">
        <v>0</v>
      </c>
      <c r="S340" s="81"/>
      <c r="T340" s="81"/>
      <c r="U340" s="49">
        <v>0</v>
      </c>
      <c r="V340" s="49">
        <v>0</v>
      </c>
      <c r="W340" s="49">
        <v>0</v>
      </c>
      <c r="X340" s="49">
        <v>0</v>
      </c>
      <c r="Y340" s="49">
        <v>0</v>
      </c>
      <c r="Z340" s="49"/>
      <c r="AA340" s="72">
        <v>340</v>
      </c>
      <c r="AB340" s="72"/>
      <c r="AC340" s="73"/>
      <c r="AD340" s="79" t="s">
        <v>1221</v>
      </c>
      <c r="AE340" s="79" t="s">
        <v>1814</v>
      </c>
      <c r="AF340" s="79" t="s">
        <v>2309</v>
      </c>
      <c r="AG340" s="79" t="s">
        <v>2730</v>
      </c>
      <c r="AH340" s="79" t="s">
        <v>3168</v>
      </c>
      <c r="AI340" s="79">
        <v>38414</v>
      </c>
      <c r="AJ340" s="79">
        <v>347</v>
      </c>
      <c r="AK340" s="79">
        <v>1057</v>
      </c>
      <c r="AL340" s="79">
        <v>41</v>
      </c>
      <c r="AM340" s="79" t="s">
        <v>4077</v>
      </c>
      <c r="AN340" s="100" t="s">
        <v>4415</v>
      </c>
      <c r="AO340" s="79" t="str">
        <f>REPLACE(INDEX(GroupVertices[Group],MATCH(Vertices[[#This Row],[Vertex]],GroupVertices[Vertex],0)),1,1,"")</f>
        <v>1</v>
      </c>
      <c r="AP340" s="48"/>
      <c r="AQ340" s="49"/>
      <c r="AR340" s="48"/>
      <c r="AS340" s="49"/>
      <c r="AT340" s="48"/>
      <c r="AU340" s="49"/>
      <c r="AV340" s="48"/>
      <c r="AW340" s="49"/>
      <c r="AX340" s="48"/>
      <c r="AY340" s="48"/>
      <c r="AZ340" s="48"/>
      <c r="BA340" s="48"/>
      <c r="BB340" s="48"/>
      <c r="BC340" s="48"/>
      <c r="BD340" s="48"/>
      <c r="BE340" s="48"/>
      <c r="BF340" s="48"/>
      <c r="BG340" s="48"/>
      <c r="BH340" s="48"/>
      <c r="BI340" s="2"/>
      <c r="BJ340" s="3"/>
      <c r="BK340" s="3"/>
      <c r="BL340" s="3"/>
      <c r="BM340" s="3"/>
    </row>
    <row r="341" spans="1:65" ht="15">
      <c r="A341" s="65" t="s">
        <v>594</v>
      </c>
      <c r="B341" s="66"/>
      <c r="C341" s="66" t="s">
        <v>65</v>
      </c>
      <c r="D341" s="67">
        <v>166.33034016968847</v>
      </c>
      <c r="E341" s="69"/>
      <c r="F341" s="98" t="s">
        <v>3791</v>
      </c>
      <c r="G341" s="66" t="s">
        <v>52</v>
      </c>
      <c r="H341" s="70" t="s">
        <v>1222</v>
      </c>
      <c r="I341" s="71"/>
      <c r="J341" s="71"/>
      <c r="K341" s="70" t="s">
        <v>1222</v>
      </c>
      <c r="L341" s="74">
        <v>52.664368754827315</v>
      </c>
      <c r="M341" s="75">
        <v>4732.6171875</v>
      </c>
      <c r="N341" s="75">
        <v>1689.2691650390625</v>
      </c>
      <c r="O341" s="76"/>
      <c r="P341" s="77"/>
      <c r="Q341" s="77"/>
      <c r="R341" s="48">
        <v>0</v>
      </c>
      <c r="S341" s="81"/>
      <c r="T341" s="81"/>
      <c r="U341" s="49">
        <v>0</v>
      </c>
      <c r="V341" s="49">
        <v>0</v>
      </c>
      <c r="W341" s="49">
        <v>0</v>
      </c>
      <c r="X341" s="49">
        <v>0</v>
      </c>
      <c r="Y341" s="49">
        <v>0</v>
      </c>
      <c r="Z341" s="49"/>
      <c r="AA341" s="72">
        <v>341</v>
      </c>
      <c r="AB341" s="72"/>
      <c r="AC341" s="73"/>
      <c r="AD341" s="79" t="s">
        <v>1222</v>
      </c>
      <c r="AE341" s="79" t="s">
        <v>1815</v>
      </c>
      <c r="AF341" s="79" t="s">
        <v>2310</v>
      </c>
      <c r="AG341" s="79" t="s">
        <v>2662</v>
      </c>
      <c r="AH341" s="79" t="s">
        <v>3169</v>
      </c>
      <c r="AI341" s="79">
        <v>95820</v>
      </c>
      <c r="AJ341" s="79">
        <v>388</v>
      </c>
      <c r="AK341" s="79">
        <v>3217</v>
      </c>
      <c r="AL341" s="79">
        <v>56</v>
      </c>
      <c r="AM341" s="79" t="s">
        <v>4077</v>
      </c>
      <c r="AN341" s="100" t="s">
        <v>4416</v>
      </c>
      <c r="AO341" s="79" t="str">
        <f>REPLACE(INDEX(GroupVertices[Group],MATCH(Vertices[[#This Row],[Vertex]],GroupVertices[Vertex],0)),1,1,"")</f>
        <v>1</v>
      </c>
      <c r="AP341" s="48"/>
      <c r="AQ341" s="49"/>
      <c r="AR341" s="48"/>
      <c r="AS341" s="49"/>
      <c r="AT341" s="48"/>
      <c r="AU341" s="49"/>
      <c r="AV341" s="48"/>
      <c r="AW341" s="49"/>
      <c r="AX341" s="48"/>
      <c r="AY341" s="48"/>
      <c r="AZ341" s="48"/>
      <c r="BA341" s="48"/>
      <c r="BB341" s="48"/>
      <c r="BC341" s="48"/>
      <c r="BD341" s="48"/>
      <c r="BE341" s="48"/>
      <c r="BF341" s="48"/>
      <c r="BG341" s="48"/>
      <c r="BH341" s="48"/>
      <c r="BI341" s="2"/>
      <c r="BJ341" s="3"/>
      <c r="BK341" s="3"/>
      <c r="BL341" s="3"/>
      <c r="BM341" s="3"/>
    </row>
    <row r="342" spans="1:65" ht="15">
      <c r="A342" s="65" t="s">
        <v>595</v>
      </c>
      <c r="B342" s="66"/>
      <c r="C342" s="66" t="s">
        <v>65</v>
      </c>
      <c r="D342" s="67">
        <v>162.60209895721937</v>
      </c>
      <c r="E342" s="69"/>
      <c r="F342" s="98" t="s">
        <v>3792</v>
      </c>
      <c r="G342" s="66" t="s">
        <v>52</v>
      </c>
      <c r="H342" s="70" t="s">
        <v>1223</v>
      </c>
      <c r="I342" s="71"/>
      <c r="J342" s="71"/>
      <c r="K342" s="70" t="s">
        <v>1223</v>
      </c>
      <c r="L342" s="74">
        <v>8.183514766442958</v>
      </c>
      <c r="M342" s="75">
        <v>7474.22998046875</v>
      </c>
      <c r="N342" s="75">
        <v>3896.089599609375</v>
      </c>
      <c r="O342" s="76"/>
      <c r="P342" s="77"/>
      <c r="Q342" s="77"/>
      <c r="R342" s="48">
        <v>0</v>
      </c>
      <c r="S342" s="81"/>
      <c r="T342" s="81"/>
      <c r="U342" s="49">
        <v>0</v>
      </c>
      <c r="V342" s="49">
        <v>0</v>
      </c>
      <c r="W342" s="49">
        <v>0</v>
      </c>
      <c r="X342" s="49">
        <v>0</v>
      </c>
      <c r="Y342" s="49">
        <v>0</v>
      </c>
      <c r="Z342" s="49"/>
      <c r="AA342" s="72">
        <v>342</v>
      </c>
      <c r="AB342" s="72"/>
      <c r="AC342" s="73"/>
      <c r="AD342" s="79" t="s">
        <v>1223</v>
      </c>
      <c r="AE342" s="79" t="s">
        <v>1816</v>
      </c>
      <c r="AF342" s="79" t="s">
        <v>2168</v>
      </c>
      <c r="AG342" s="79" t="s">
        <v>2555</v>
      </c>
      <c r="AH342" s="79" t="s">
        <v>3170</v>
      </c>
      <c r="AI342" s="79">
        <v>13323</v>
      </c>
      <c r="AJ342" s="79">
        <v>0</v>
      </c>
      <c r="AK342" s="79">
        <v>24</v>
      </c>
      <c r="AL342" s="79">
        <v>2</v>
      </c>
      <c r="AM342" s="79" t="s">
        <v>4077</v>
      </c>
      <c r="AN342" s="100" t="s">
        <v>4417</v>
      </c>
      <c r="AO342" s="79" t="str">
        <f>REPLACE(INDEX(GroupVertices[Group],MATCH(Vertices[[#This Row],[Vertex]],GroupVertices[Vertex],0)),1,1,"")</f>
        <v>1</v>
      </c>
      <c r="AP342" s="48"/>
      <c r="AQ342" s="49"/>
      <c r="AR342" s="48"/>
      <c r="AS342" s="49"/>
      <c r="AT342" s="48"/>
      <c r="AU342" s="49"/>
      <c r="AV342" s="48"/>
      <c r="AW342" s="49"/>
      <c r="AX342" s="48"/>
      <c r="AY342" s="48"/>
      <c r="AZ342" s="48"/>
      <c r="BA342" s="48"/>
      <c r="BB342" s="48"/>
      <c r="BC342" s="48"/>
      <c r="BD342" s="48"/>
      <c r="BE342" s="48"/>
      <c r="BF342" s="48"/>
      <c r="BG342" s="48"/>
      <c r="BH342" s="48"/>
      <c r="BI342" s="2"/>
      <c r="BJ342" s="3"/>
      <c r="BK342" s="3"/>
      <c r="BL342" s="3"/>
      <c r="BM342" s="3"/>
    </row>
    <row r="343" spans="1:65" ht="15">
      <c r="A343" s="65" t="s">
        <v>596</v>
      </c>
      <c r="B343" s="66"/>
      <c r="C343" s="66" t="s">
        <v>65</v>
      </c>
      <c r="D343" s="67">
        <v>162.15388027841567</v>
      </c>
      <c r="E343" s="69"/>
      <c r="F343" s="98" t="s">
        <v>3793</v>
      </c>
      <c r="G343" s="66" t="s">
        <v>52</v>
      </c>
      <c r="H343" s="70" t="s">
        <v>1224</v>
      </c>
      <c r="I343" s="71"/>
      <c r="J343" s="71"/>
      <c r="K343" s="70" t="s">
        <v>1224</v>
      </c>
      <c r="L343" s="74">
        <v>2.8359129159902627</v>
      </c>
      <c r="M343" s="75">
        <v>9187.7373046875</v>
      </c>
      <c r="N343" s="75">
        <v>5661.54638671875</v>
      </c>
      <c r="O343" s="76"/>
      <c r="P343" s="77"/>
      <c r="Q343" s="77"/>
      <c r="R343" s="48">
        <v>0</v>
      </c>
      <c r="S343" s="81"/>
      <c r="T343" s="81"/>
      <c r="U343" s="49">
        <v>0</v>
      </c>
      <c r="V343" s="49">
        <v>0</v>
      </c>
      <c r="W343" s="49">
        <v>0</v>
      </c>
      <c r="X343" s="49">
        <v>0</v>
      </c>
      <c r="Y343" s="49">
        <v>0</v>
      </c>
      <c r="Z343" s="49"/>
      <c r="AA343" s="72">
        <v>343</v>
      </c>
      <c r="AB343" s="72"/>
      <c r="AC343" s="73"/>
      <c r="AD343" s="79" t="s">
        <v>1224</v>
      </c>
      <c r="AE343" s="79" t="s">
        <v>1817</v>
      </c>
      <c r="AF343" s="79" t="s">
        <v>2311</v>
      </c>
      <c r="AG343" s="79" t="s">
        <v>2735</v>
      </c>
      <c r="AH343" s="79" t="s">
        <v>3171</v>
      </c>
      <c r="AI343" s="79">
        <v>3405</v>
      </c>
      <c r="AJ343" s="79">
        <v>7</v>
      </c>
      <c r="AK343" s="79">
        <v>27</v>
      </c>
      <c r="AL343" s="79">
        <v>1</v>
      </c>
      <c r="AM343" s="79" t="s">
        <v>4077</v>
      </c>
      <c r="AN343" s="100" t="s">
        <v>4418</v>
      </c>
      <c r="AO343" s="79" t="str">
        <f>REPLACE(INDEX(GroupVertices[Group],MATCH(Vertices[[#This Row],[Vertex]],GroupVertices[Vertex],0)),1,1,"")</f>
        <v>1</v>
      </c>
      <c r="AP343" s="48"/>
      <c r="AQ343" s="49"/>
      <c r="AR343" s="48"/>
      <c r="AS343" s="49"/>
      <c r="AT343" s="48"/>
      <c r="AU343" s="49"/>
      <c r="AV343" s="48"/>
      <c r="AW343" s="49"/>
      <c r="AX343" s="48"/>
      <c r="AY343" s="48"/>
      <c r="AZ343" s="48"/>
      <c r="BA343" s="48"/>
      <c r="BB343" s="48"/>
      <c r="BC343" s="48"/>
      <c r="BD343" s="48"/>
      <c r="BE343" s="48"/>
      <c r="BF343" s="48"/>
      <c r="BG343" s="48"/>
      <c r="BH343" s="48"/>
      <c r="BI343" s="2"/>
      <c r="BJ343" s="3"/>
      <c r="BK343" s="3"/>
      <c r="BL343" s="3"/>
      <c r="BM343" s="3"/>
    </row>
    <row r="344" spans="1:65" ht="15">
      <c r="A344" s="65" t="s">
        <v>597</v>
      </c>
      <c r="B344" s="66"/>
      <c r="C344" s="66" t="s">
        <v>65</v>
      </c>
      <c r="D344" s="67">
        <v>162.00099423381062</v>
      </c>
      <c r="E344" s="69"/>
      <c r="F344" s="98" t="s">
        <v>3794</v>
      </c>
      <c r="G344" s="66" t="s">
        <v>52</v>
      </c>
      <c r="H344" s="70" t="s">
        <v>1225</v>
      </c>
      <c r="I344" s="71"/>
      <c r="J344" s="71"/>
      <c r="K344" s="70" t="s">
        <v>1225</v>
      </c>
      <c r="L344" s="74">
        <v>1.0118619924087477</v>
      </c>
      <c r="M344" s="75">
        <v>4047.214111328125</v>
      </c>
      <c r="N344" s="75">
        <v>9192.4599609375</v>
      </c>
      <c r="O344" s="76"/>
      <c r="P344" s="77"/>
      <c r="Q344" s="77"/>
      <c r="R344" s="48">
        <v>0</v>
      </c>
      <c r="S344" s="81"/>
      <c r="T344" s="81"/>
      <c r="U344" s="49">
        <v>0</v>
      </c>
      <c r="V344" s="49">
        <v>0</v>
      </c>
      <c r="W344" s="49">
        <v>0</v>
      </c>
      <c r="X344" s="49">
        <v>0</v>
      </c>
      <c r="Y344" s="49">
        <v>0</v>
      </c>
      <c r="Z344" s="49"/>
      <c r="AA344" s="72">
        <v>344</v>
      </c>
      <c r="AB344" s="72"/>
      <c r="AC344" s="73"/>
      <c r="AD344" s="79" t="s">
        <v>1225</v>
      </c>
      <c r="AE344" s="79" t="s">
        <v>1818</v>
      </c>
      <c r="AF344" s="79" t="s">
        <v>2165</v>
      </c>
      <c r="AG344" s="79" t="s">
        <v>2544</v>
      </c>
      <c r="AH344" s="79" t="s">
        <v>3172</v>
      </c>
      <c r="AI344" s="79">
        <v>22</v>
      </c>
      <c r="AJ344" s="79">
        <v>0</v>
      </c>
      <c r="AK344" s="79">
        <v>0</v>
      </c>
      <c r="AL344" s="79">
        <v>0</v>
      </c>
      <c r="AM344" s="79" t="s">
        <v>4077</v>
      </c>
      <c r="AN344" s="100" t="s">
        <v>4419</v>
      </c>
      <c r="AO344" s="79" t="str">
        <f>REPLACE(INDEX(GroupVertices[Group],MATCH(Vertices[[#This Row],[Vertex]],GroupVertices[Vertex],0)),1,1,"")</f>
        <v>1</v>
      </c>
      <c r="AP344" s="48"/>
      <c r="AQ344" s="49"/>
      <c r="AR344" s="48"/>
      <c r="AS344" s="49"/>
      <c r="AT344" s="48"/>
      <c r="AU344" s="49"/>
      <c r="AV344" s="48"/>
      <c r="AW344" s="49"/>
      <c r="AX344" s="48"/>
      <c r="AY344" s="48"/>
      <c r="AZ344" s="48"/>
      <c r="BA344" s="48"/>
      <c r="BB344" s="48"/>
      <c r="BC344" s="48"/>
      <c r="BD344" s="48"/>
      <c r="BE344" s="48"/>
      <c r="BF344" s="48"/>
      <c r="BG344" s="48"/>
      <c r="BH344" s="48"/>
      <c r="BI344" s="2"/>
      <c r="BJ344" s="3"/>
      <c r="BK344" s="3"/>
      <c r="BL344" s="3"/>
      <c r="BM344" s="3"/>
    </row>
    <row r="345" spans="1:65" ht="15">
      <c r="A345" s="65" t="s">
        <v>598</v>
      </c>
      <c r="B345" s="66"/>
      <c r="C345" s="66" t="s">
        <v>65</v>
      </c>
      <c r="D345" s="67">
        <v>162.012925039538</v>
      </c>
      <c r="E345" s="69"/>
      <c r="F345" s="98" t="s">
        <v>3795</v>
      </c>
      <c r="G345" s="66" t="s">
        <v>52</v>
      </c>
      <c r="H345" s="70" t="s">
        <v>1226</v>
      </c>
      <c r="I345" s="71"/>
      <c r="J345" s="71"/>
      <c r="K345" s="70" t="s">
        <v>1226</v>
      </c>
      <c r="L345" s="74">
        <v>1.1542059013137196</v>
      </c>
      <c r="M345" s="75">
        <v>7816.931640625</v>
      </c>
      <c r="N345" s="75">
        <v>7427.0029296875</v>
      </c>
      <c r="O345" s="76"/>
      <c r="P345" s="77"/>
      <c r="Q345" s="77"/>
      <c r="R345" s="48">
        <v>0</v>
      </c>
      <c r="S345" s="81"/>
      <c r="T345" s="81"/>
      <c r="U345" s="49">
        <v>0</v>
      </c>
      <c r="V345" s="49">
        <v>0</v>
      </c>
      <c r="W345" s="49">
        <v>0</v>
      </c>
      <c r="X345" s="49">
        <v>0</v>
      </c>
      <c r="Y345" s="49">
        <v>0</v>
      </c>
      <c r="Z345" s="49"/>
      <c r="AA345" s="72">
        <v>345</v>
      </c>
      <c r="AB345" s="72"/>
      <c r="AC345" s="73"/>
      <c r="AD345" s="79" t="s">
        <v>1226</v>
      </c>
      <c r="AE345" s="79" t="s">
        <v>1819</v>
      </c>
      <c r="AF345" s="79" t="s">
        <v>2312</v>
      </c>
      <c r="AG345" s="79" t="s">
        <v>2736</v>
      </c>
      <c r="AH345" s="79" t="s">
        <v>3173</v>
      </c>
      <c r="AI345" s="79">
        <v>286</v>
      </c>
      <c r="AJ345" s="79">
        <v>0</v>
      </c>
      <c r="AK345" s="79">
        <v>3</v>
      </c>
      <c r="AL345" s="79">
        <v>0</v>
      </c>
      <c r="AM345" s="79" t="s">
        <v>4077</v>
      </c>
      <c r="AN345" s="100" t="s">
        <v>4420</v>
      </c>
      <c r="AO345" s="79" t="str">
        <f>REPLACE(INDEX(GroupVertices[Group],MATCH(Vertices[[#This Row],[Vertex]],GroupVertices[Vertex],0)),1,1,"")</f>
        <v>1</v>
      </c>
      <c r="AP345" s="48"/>
      <c r="AQ345" s="49"/>
      <c r="AR345" s="48"/>
      <c r="AS345" s="49"/>
      <c r="AT345" s="48"/>
      <c r="AU345" s="49"/>
      <c r="AV345" s="48"/>
      <c r="AW345" s="49"/>
      <c r="AX345" s="48"/>
      <c r="AY345" s="48"/>
      <c r="AZ345" s="48"/>
      <c r="BA345" s="48"/>
      <c r="BB345" s="48"/>
      <c r="BC345" s="48"/>
      <c r="BD345" s="48"/>
      <c r="BE345" s="48"/>
      <c r="BF345" s="48"/>
      <c r="BG345" s="48"/>
      <c r="BH345" s="48"/>
      <c r="BI345" s="2"/>
      <c r="BJ345" s="3"/>
      <c r="BK345" s="3"/>
      <c r="BL345" s="3"/>
      <c r="BM345" s="3"/>
    </row>
    <row r="346" spans="1:65" ht="15">
      <c r="A346" s="65" t="s">
        <v>599</v>
      </c>
      <c r="B346" s="66"/>
      <c r="C346" s="66" t="s">
        <v>65</v>
      </c>
      <c r="D346" s="67">
        <v>174.4916891739069</v>
      </c>
      <c r="E346" s="69"/>
      <c r="F346" s="98" t="s">
        <v>3796</v>
      </c>
      <c r="G346" s="66" t="s">
        <v>52</v>
      </c>
      <c r="H346" s="70" t="s">
        <v>1227</v>
      </c>
      <c r="I346" s="71"/>
      <c r="J346" s="71"/>
      <c r="K346" s="70" t="s">
        <v>1227</v>
      </c>
      <c r="L346" s="74">
        <v>150.035690167925</v>
      </c>
      <c r="M346" s="75">
        <v>962.9003295898438</v>
      </c>
      <c r="N346" s="75">
        <v>806.5403442382812</v>
      </c>
      <c r="O346" s="76"/>
      <c r="P346" s="77"/>
      <c r="Q346" s="77"/>
      <c r="R346" s="48">
        <v>0</v>
      </c>
      <c r="S346" s="81"/>
      <c r="T346" s="81"/>
      <c r="U346" s="49">
        <v>0</v>
      </c>
      <c r="V346" s="49">
        <v>0</v>
      </c>
      <c r="W346" s="49">
        <v>0</v>
      </c>
      <c r="X346" s="49">
        <v>0</v>
      </c>
      <c r="Y346" s="49">
        <v>0</v>
      </c>
      <c r="Z346" s="49"/>
      <c r="AA346" s="72">
        <v>346</v>
      </c>
      <c r="AB346" s="72"/>
      <c r="AC346" s="73"/>
      <c r="AD346" s="79" t="s">
        <v>1227</v>
      </c>
      <c r="AE346" s="79" t="s">
        <v>1820</v>
      </c>
      <c r="AF346" s="79" t="s">
        <v>2313</v>
      </c>
      <c r="AG346" s="79" t="s">
        <v>2737</v>
      </c>
      <c r="AH346" s="79" t="s">
        <v>3174</v>
      </c>
      <c r="AI346" s="79">
        <v>276411</v>
      </c>
      <c r="AJ346" s="79">
        <v>238</v>
      </c>
      <c r="AK346" s="79">
        <v>5526</v>
      </c>
      <c r="AL346" s="79">
        <v>185</v>
      </c>
      <c r="AM346" s="79" t="s">
        <v>4077</v>
      </c>
      <c r="AN346" s="100" t="s">
        <v>4421</v>
      </c>
      <c r="AO346" s="79" t="str">
        <f>REPLACE(INDEX(GroupVertices[Group],MATCH(Vertices[[#This Row],[Vertex]],GroupVertices[Vertex],0)),1,1,"")</f>
        <v>1</v>
      </c>
      <c r="AP346" s="48"/>
      <c r="AQ346" s="49"/>
      <c r="AR346" s="48"/>
      <c r="AS346" s="49"/>
      <c r="AT346" s="48"/>
      <c r="AU346" s="49"/>
      <c r="AV346" s="48"/>
      <c r="AW346" s="49"/>
      <c r="AX346" s="48"/>
      <c r="AY346" s="48"/>
      <c r="AZ346" s="48"/>
      <c r="BA346" s="48"/>
      <c r="BB346" s="48"/>
      <c r="BC346" s="48"/>
      <c r="BD346" s="48"/>
      <c r="BE346" s="48"/>
      <c r="BF346" s="48"/>
      <c r="BG346" s="48"/>
      <c r="BH346" s="48"/>
      <c r="BI346" s="2"/>
      <c r="BJ346" s="3"/>
      <c r="BK346" s="3"/>
      <c r="BL346" s="3"/>
      <c r="BM346" s="3"/>
    </row>
    <row r="347" spans="1:65" ht="15">
      <c r="A347" s="65" t="s">
        <v>600</v>
      </c>
      <c r="B347" s="66"/>
      <c r="C347" s="66" t="s">
        <v>65</v>
      </c>
      <c r="D347" s="67">
        <v>162.0577107534616</v>
      </c>
      <c r="E347" s="69"/>
      <c r="F347" s="98" t="s">
        <v>3797</v>
      </c>
      <c r="G347" s="66" t="s">
        <v>52</v>
      </c>
      <c r="H347" s="70" t="s">
        <v>1228</v>
      </c>
      <c r="I347" s="71"/>
      <c r="J347" s="71"/>
      <c r="K347" s="70" t="s">
        <v>1228</v>
      </c>
      <c r="L347" s="74">
        <v>1.6885347411804892</v>
      </c>
      <c r="M347" s="75">
        <v>6446.12548828125</v>
      </c>
      <c r="N347" s="75">
        <v>6102.91064453125</v>
      </c>
      <c r="O347" s="76"/>
      <c r="P347" s="77"/>
      <c r="Q347" s="77"/>
      <c r="R347" s="48">
        <v>0</v>
      </c>
      <c r="S347" s="81"/>
      <c r="T347" s="81"/>
      <c r="U347" s="49">
        <v>0</v>
      </c>
      <c r="V347" s="49">
        <v>0</v>
      </c>
      <c r="W347" s="49">
        <v>0</v>
      </c>
      <c r="X347" s="49">
        <v>0</v>
      </c>
      <c r="Y347" s="49">
        <v>0</v>
      </c>
      <c r="Z347" s="49"/>
      <c r="AA347" s="72">
        <v>347</v>
      </c>
      <c r="AB347" s="72"/>
      <c r="AC347" s="73"/>
      <c r="AD347" s="79" t="s">
        <v>1228</v>
      </c>
      <c r="AE347" s="79" t="s">
        <v>1821</v>
      </c>
      <c r="AF347" s="79" t="s">
        <v>2314</v>
      </c>
      <c r="AG347" s="79" t="s">
        <v>2738</v>
      </c>
      <c r="AH347" s="79" t="s">
        <v>3175</v>
      </c>
      <c r="AI347" s="79">
        <v>1277</v>
      </c>
      <c r="AJ347" s="79">
        <v>5</v>
      </c>
      <c r="AK347" s="79">
        <v>36</v>
      </c>
      <c r="AL347" s="79">
        <v>0</v>
      </c>
      <c r="AM347" s="79" t="s">
        <v>4077</v>
      </c>
      <c r="AN347" s="100" t="s">
        <v>4422</v>
      </c>
      <c r="AO347" s="79" t="str">
        <f>REPLACE(INDEX(GroupVertices[Group],MATCH(Vertices[[#This Row],[Vertex]],GroupVertices[Vertex],0)),1,1,"")</f>
        <v>1</v>
      </c>
      <c r="AP347" s="48"/>
      <c r="AQ347" s="49"/>
      <c r="AR347" s="48"/>
      <c r="AS347" s="49"/>
      <c r="AT347" s="48"/>
      <c r="AU347" s="49"/>
      <c r="AV347" s="48"/>
      <c r="AW347" s="49"/>
      <c r="AX347" s="48"/>
      <c r="AY347" s="48"/>
      <c r="AZ347" s="48"/>
      <c r="BA347" s="48"/>
      <c r="BB347" s="48"/>
      <c r="BC347" s="48"/>
      <c r="BD347" s="48"/>
      <c r="BE347" s="48"/>
      <c r="BF347" s="48"/>
      <c r="BG347" s="48"/>
      <c r="BH347" s="48"/>
      <c r="BI347" s="2"/>
      <c r="BJ347" s="3"/>
      <c r="BK347" s="3"/>
      <c r="BL347" s="3"/>
      <c r="BM347" s="3"/>
    </row>
    <row r="348" spans="1:65" ht="15">
      <c r="A348" s="65" t="s">
        <v>601</v>
      </c>
      <c r="B348" s="66"/>
      <c r="C348" s="66" t="s">
        <v>65</v>
      </c>
      <c r="D348" s="67">
        <v>163.4973613112324</v>
      </c>
      <c r="E348" s="69"/>
      <c r="F348" s="98" t="s">
        <v>3798</v>
      </c>
      <c r="G348" s="66" t="s">
        <v>52</v>
      </c>
      <c r="H348" s="70" t="s">
        <v>1229</v>
      </c>
      <c r="I348" s="71"/>
      <c r="J348" s="71"/>
      <c r="K348" s="70" t="s">
        <v>1229</v>
      </c>
      <c r="L348" s="74">
        <v>18.8646997490471</v>
      </c>
      <c r="M348" s="75">
        <v>1991.0050048828125</v>
      </c>
      <c r="N348" s="75">
        <v>2571.9970703125</v>
      </c>
      <c r="O348" s="76"/>
      <c r="P348" s="77"/>
      <c r="Q348" s="77"/>
      <c r="R348" s="48">
        <v>0</v>
      </c>
      <c r="S348" s="81"/>
      <c r="T348" s="81"/>
      <c r="U348" s="49">
        <v>0</v>
      </c>
      <c r="V348" s="49">
        <v>0</v>
      </c>
      <c r="W348" s="49">
        <v>0</v>
      </c>
      <c r="X348" s="49">
        <v>0</v>
      </c>
      <c r="Y348" s="49">
        <v>0</v>
      </c>
      <c r="Z348" s="49"/>
      <c r="AA348" s="72">
        <v>348</v>
      </c>
      <c r="AB348" s="72"/>
      <c r="AC348" s="73"/>
      <c r="AD348" s="79" t="s">
        <v>1229</v>
      </c>
      <c r="AE348" s="79" t="s">
        <v>1822</v>
      </c>
      <c r="AF348" s="79" t="s">
        <v>2315</v>
      </c>
      <c r="AG348" s="79" t="s">
        <v>2555</v>
      </c>
      <c r="AH348" s="79" t="s">
        <v>3176</v>
      </c>
      <c r="AI348" s="79">
        <v>33133</v>
      </c>
      <c r="AJ348" s="79">
        <v>25</v>
      </c>
      <c r="AK348" s="79">
        <v>60</v>
      </c>
      <c r="AL348" s="79">
        <v>7</v>
      </c>
      <c r="AM348" s="79" t="s">
        <v>4077</v>
      </c>
      <c r="AN348" s="100" t="s">
        <v>4423</v>
      </c>
      <c r="AO348" s="79" t="str">
        <f>REPLACE(INDEX(GroupVertices[Group],MATCH(Vertices[[#This Row],[Vertex]],GroupVertices[Vertex],0)),1,1,"")</f>
        <v>1</v>
      </c>
      <c r="AP348" s="48"/>
      <c r="AQ348" s="49"/>
      <c r="AR348" s="48"/>
      <c r="AS348" s="49"/>
      <c r="AT348" s="48"/>
      <c r="AU348" s="49"/>
      <c r="AV348" s="48"/>
      <c r="AW348" s="49"/>
      <c r="AX348" s="48"/>
      <c r="AY348" s="48"/>
      <c r="AZ348" s="48"/>
      <c r="BA348" s="48"/>
      <c r="BB348" s="48"/>
      <c r="BC348" s="48"/>
      <c r="BD348" s="48"/>
      <c r="BE348" s="48"/>
      <c r="BF348" s="48"/>
      <c r="BG348" s="48"/>
      <c r="BH348" s="48"/>
      <c r="BI348" s="2"/>
      <c r="BJ348" s="3"/>
      <c r="BK348" s="3"/>
      <c r="BL348" s="3"/>
      <c r="BM348" s="3"/>
    </row>
    <row r="349" spans="1:65" ht="15">
      <c r="A349" s="65" t="s">
        <v>602</v>
      </c>
      <c r="B349" s="66"/>
      <c r="C349" s="66" t="s">
        <v>65</v>
      </c>
      <c r="D349" s="67">
        <v>162.80844766536794</v>
      </c>
      <c r="E349" s="69"/>
      <c r="F349" s="98" t="s">
        <v>3799</v>
      </c>
      <c r="G349" s="66" t="s">
        <v>52</v>
      </c>
      <c r="H349" s="70" t="s">
        <v>1230</v>
      </c>
      <c r="I349" s="71"/>
      <c r="J349" s="71"/>
      <c r="K349" s="70" t="s">
        <v>1230</v>
      </c>
      <c r="L349" s="74">
        <v>10.645417372731224</v>
      </c>
      <c r="M349" s="75">
        <v>5418.02001953125</v>
      </c>
      <c r="N349" s="75">
        <v>3454.725341796875</v>
      </c>
      <c r="O349" s="76"/>
      <c r="P349" s="77"/>
      <c r="Q349" s="77"/>
      <c r="R349" s="48">
        <v>0</v>
      </c>
      <c r="S349" s="81"/>
      <c r="T349" s="81"/>
      <c r="U349" s="49">
        <v>0</v>
      </c>
      <c r="V349" s="49">
        <v>0</v>
      </c>
      <c r="W349" s="49">
        <v>0</v>
      </c>
      <c r="X349" s="49">
        <v>0</v>
      </c>
      <c r="Y349" s="49">
        <v>0</v>
      </c>
      <c r="Z349" s="49"/>
      <c r="AA349" s="72">
        <v>349</v>
      </c>
      <c r="AB349" s="72"/>
      <c r="AC349" s="73"/>
      <c r="AD349" s="79" t="s">
        <v>1230</v>
      </c>
      <c r="AE349" s="79" t="s">
        <v>1823</v>
      </c>
      <c r="AF349" s="79" t="s">
        <v>2316</v>
      </c>
      <c r="AG349" s="79" t="s">
        <v>2739</v>
      </c>
      <c r="AH349" s="79" t="s">
        <v>3177</v>
      </c>
      <c r="AI349" s="79">
        <v>17889</v>
      </c>
      <c r="AJ349" s="79">
        <v>49</v>
      </c>
      <c r="AK349" s="79">
        <v>404</v>
      </c>
      <c r="AL349" s="79">
        <v>3</v>
      </c>
      <c r="AM349" s="79" t="s">
        <v>4077</v>
      </c>
      <c r="AN349" s="100" t="s">
        <v>4424</v>
      </c>
      <c r="AO349" s="79" t="str">
        <f>REPLACE(INDEX(GroupVertices[Group],MATCH(Vertices[[#This Row],[Vertex]],GroupVertices[Vertex],0)),1,1,"")</f>
        <v>1</v>
      </c>
      <c r="AP349" s="48"/>
      <c r="AQ349" s="49"/>
      <c r="AR349" s="48"/>
      <c r="AS349" s="49"/>
      <c r="AT349" s="48"/>
      <c r="AU349" s="49"/>
      <c r="AV349" s="48"/>
      <c r="AW349" s="49"/>
      <c r="AX349" s="48"/>
      <c r="AY349" s="48"/>
      <c r="AZ349" s="48"/>
      <c r="BA349" s="48"/>
      <c r="BB349" s="48"/>
      <c r="BC349" s="48"/>
      <c r="BD349" s="48"/>
      <c r="BE349" s="48"/>
      <c r="BF349" s="48"/>
      <c r="BG349" s="48"/>
      <c r="BH349" s="48"/>
      <c r="BI349" s="2"/>
      <c r="BJ349" s="3"/>
      <c r="BK349" s="3"/>
      <c r="BL349" s="3"/>
      <c r="BM349" s="3"/>
    </row>
    <row r="350" spans="1:65" ht="15">
      <c r="A350" s="65" t="s">
        <v>603</v>
      </c>
      <c r="B350" s="66"/>
      <c r="C350" s="66" t="s">
        <v>65</v>
      </c>
      <c r="D350" s="67">
        <v>162.00099423381062</v>
      </c>
      <c r="E350" s="69"/>
      <c r="F350" s="98" t="s">
        <v>3800</v>
      </c>
      <c r="G350" s="66" t="s">
        <v>52</v>
      </c>
      <c r="H350" s="70" t="s">
        <v>1231</v>
      </c>
      <c r="I350" s="71"/>
      <c r="J350" s="71"/>
      <c r="K350" s="70" t="s">
        <v>1231</v>
      </c>
      <c r="L350" s="74">
        <v>1.0118619924087477</v>
      </c>
      <c r="M350" s="75">
        <v>4389.916015625</v>
      </c>
      <c r="N350" s="75">
        <v>9192.4599609375</v>
      </c>
      <c r="O350" s="76"/>
      <c r="P350" s="77"/>
      <c r="Q350" s="77"/>
      <c r="R350" s="48">
        <v>0</v>
      </c>
      <c r="S350" s="81"/>
      <c r="T350" s="81"/>
      <c r="U350" s="49">
        <v>0</v>
      </c>
      <c r="V350" s="49">
        <v>0</v>
      </c>
      <c r="W350" s="49">
        <v>0</v>
      </c>
      <c r="X350" s="49">
        <v>0</v>
      </c>
      <c r="Y350" s="49">
        <v>0</v>
      </c>
      <c r="Z350" s="49"/>
      <c r="AA350" s="72">
        <v>350</v>
      </c>
      <c r="AB350" s="72"/>
      <c r="AC350" s="73"/>
      <c r="AD350" s="79" t="s">
        <v>1231</v>
      </c>
      <c r="AE350" s="79" t="s">
        <v>1824</v>
      </c>
      <c r="AF350" s="79" t="s">
        <v>2165</v>
      </c>
      <c r="AG350" s="79" t="s">
        <v>2544</v>
      </c>
      <c r="AH350" s="79" t="s">
        <v>3178</v>
      </c>
      <c r="AI350" s="79">
        <v>22</v>
      </c>
      <c r="AJ350" s="79">
        <v>0</v>
      </c>
      <c r="AK350" s="79">
        <v>0</v>
      </c>
      <c r="AL350" s="79">
        <v>0</v>
      </c>
      <c r="AM350" s="79" t="s">
        <v>4077</v>
      </c>
      <c r="AN350" s="100" t="s">
        <v>4425</v>
      </c>
      <c r="AO350" s="79" t="str">
        <f>REPLACE(INDEX(GroupVertices[Group],MATCH(Vertices[[#This Row],[Vertex]],GroupVertices[Vertex],0)),1,1,"")</f>
        <v>1</v>
      </c>
      <c r="AP350" s="48"/>
      <c r="AQ350" s="49"/>
      <c r="AR350" s="48"/>
      <c r="AS350" s="49"/>
      <c r="AT350" s="48"/>
      <c r="AU350" s="49"/>
      <c r="AV350" s="48"/>
      <c r="AW350" s="49"/>
      <c r="AX350" s="48"/>
      <c r="AY350" s="48"/>
      <c r="AZ350" s="48"/>
      <c r="BA350" s="48"/>
      <c r="BB350" s="48"/>
      <c r="BC350" s="48"/>
      <c r="BD350" s="48"/>
      <c r="BE350" s="48"/>
      <c r="BF350" s="48"/>
      <c r="BG350" s="48"/>
      <c r="BH350" s="48"/>
      <c r="BI350" s="2"/>
      <c r="BJ350" s="3"/>
      <c r="BK350" s="3"/>
      <c r="BL350" s="3"/>
      <c r="BM350" s="3"/>
    </row>
    <row r="351" spans="1:65" ht="15">
      <c r="A351" s="65" t="s">
        <v>604</v>
      </c>
      <c r="B351" s="66"/>
      <c r="C351" s="66" t="s">
        <v>65</v>
      </c>
      <c r="D351" s="67">
        <v>162.81676307542037</v>
      </c>
      <c r="E351" s="69"/>
      <c r="F351" s="98" t="s">
        <v>3801</v>
      </c>
      <c r="G351" s="66" t="s">
        <v>52</v>
      </c>
      <c r="H351" s="70" t="s">
        <v>1232</v>
      </c>
      <c r="I351" s="71"/>
      <c r="J351" s="71"/>
      <c r="K351" s="70" t="s">
        <v>1232</v>
      </c>
      <c r="L351" s="74">
        <v>10.744626763786204</v>
      </c>
      <c r="M351" s="75">
        <v>5760.7216796875</v>
      </c>
      <c r="N351" s="75">
        <v>3454.725341796875</v>
      </c>
      <c r="O351" s="76"/>
      <c r="P351" s="77"/>
      <c r="Q351" s="77"/>
      <c r="R351" s="48">
        <v>0</v>
      </c>
      <c r="S351" s="81"/>
      <c r="T351" s="81"/>
      <c r="U351" s="49">
        <v>0</v>
      </c>
      <c r="V351" s="49">
        <v>0</v>
      </c>
      <c r="W351" s="49">
        <v>0</v>
      </c>
      <c r="X351" s="49">
        <v>0</v>
      </c>
      <c r="Y351" s="49">
        <v>0</v>
      </c>
      <c r="Z351" s="49"/>
      <c r="AA351" s="72">
        <v>351</v>
      </c>
      <c r="AB351" s="72"/>
      <c r="AC351" s="73"/>
      <c r="AD351" s="79" t="s">
        <v>1232</v>
      </c>
      <c r="AE351" s="79" t="s">
        <v>1825</v>
      </c>
      <c r="AF351" s="79" t="s">
        <v>2317</v>
      </c>
      <c r="AG351" s="79" t="s">
        <v>2617</v>
      </c>
      <c r="AH351" s="79" t="s">
        <v>3179</v>
      </c>
      <c r="AI351" s="79">
        <v>18073</v>
      </c>
      <c r="AJ351" s="79">
        <v>20</v>
      </c>
      <c r="AK351" s="79">
        <v>188</v>
      </c>
      <c r="AL351" s="79">
        <v>38</v>
      </c>
      <c r="AM351" s="79" t="s">
        <v>4077</v>
      </c>
      <c r="AN351" s="100" t="s">
        <v>4426</v>
      </c>
      <c r="AO351" s="79" t="str">
        <f>REPLACE(INDEX(GroupVertices[Group],MATCH(Vertices[[#This Row],[Vertex]],GroupVertices[Vertex],0)),1,1,"")</f>
        <v>1</v>
      </c>
      <c r="AP351" s="48"/>
      <c r="AQ351" s="49"/>
      <c r="AR351" s="48"/>
      <c r="AS351" s="49"/>
      <c r="AT351" s="48"/>
      <c r="AU351" s="49"/>
      <c r="AV351" s="48"/>
      <c r="AW351" s="49"/>
      <c r="AX351" s="48"/>
      <c r="AY351" s="48"/>
      <c r="AZ351" s="48"/>
      <c r="BA351" s="48"/>
      <c r="BB351" s="48"/>
      <c r="BC351" s="48"/>
      <c r="BD351" s="48"/>
      <c r="BE351" s="48"/>
      <c r="BF351" s="48"/>
      <c r="BG351" s="48"/>
      <c r="BH351" s="48"/>
      <c r="BI351" s="2"/>
      <c r="BJ351" s="3"/>
      <c r="BK351" s="3"/>
      <c r="BL351" s="3"/>
      <c r="BM351" s="3"/>
    </row>
    <row r="352" spans="1:65" ht="15">
      <c r="A352" s="65" t="s">
        <v>605</v>
      </c>
      <c r="B352" s="66"/>
      <c r="C352" s="66" t="s">
        <v>65</v>
      </c>
      <c r="D352" s="67">
        <v>169.33107338746288</v>
      </c>
      <c r="E352" s="69"/>
      <c r="F352" s="98" t="s">
        <v>3802</v>
      </c>
      <c r="G352" s="66" t="s">
        <v>52</v>
      </c>
      <c r="H352" s="70" t="s">
        <v>1233</v>
      </c>
      <c r="I352" s="71"/>
      <c r="J352" s="71"/>
      <c r="K352" s="70" t="s">
        <v>1233</v>
      </c>
      <c r="L352" s="74">
        <v>88.46547938884713</v>
      </c>
      <c r="M352" s="75">
        <v>3361.811279296875</v>
      </c>
      <c r="N352" s="75">
        <v>1247.90478515625</v>
      </c>
      <c r="O352" s="76"/>
      <c r="P352" s="77"/>
      <c r="Q352" s="77"/>
      <c r="R352" s="48">
        <v>0</v>
      </c>
      <c r="S352" s="81"/>
      <c r="T352" s="81"/>
      <c r="U352" s="49">
        <v>0</v>
      </c>
      <c r="V352" s="49">
        <v>0</v>
      </c>
      <c r="W352" s="49">
        <v>0</v>
      </c>
      <c r="X352" s="49">
        <v>0</v>
      </c>
      <c r="Y352" s="49">
        <v>0</v>
      </c>
      <c r="Z352" s="49"/>
      <c r="AA352" s="72">
        <v>352</v>
      </c>
      <c r="AB352" s="72"/>
      <c r="AC352" s="73"/>
      <c r="AD352" s="79" t="s">
        <v>1233</v>
      </c>
      <c r="AE352" s="79" t="s">
        <v>1826</v>
      </c>
      <c r="AF352" s="79" t="s">
        <v>2318</v>
      </c>
      <c r="AG352" s="79" t="s">
        <v>2624</v>
      </c>
      <c r="AH352" s="79" t="s">
        <v>3180</v>
      </c>
      <c r="AI352" s="79">
        <v>162219</v>
      </c>
      <c r="AJ352" s="79">
        <v>155</v>
      </c>
      <c r="AK352" s="79">
        <v>1896</v>
      </c>
      <c r="AL352" s="79">
        <v>24</v>
      </c>
      <c r="AM352" s="79" t="s">
        <v>4077</v>
      </c>
      <c r="AN352" s="100" t="s">
        <v>4427</v>
      </c>
      <c r="AO352" s="79" t="str">
        <f>REPLACE(INDEX(GroupVertices[Group],MATCH(Vertices[[#This Row],[Vertex]],GroupVertices[Vertex],0)),1,1,"")</f>
        <v>1</v>
      </c>
      <c r="AP352" s="48"/>
      <c r="AQ352" s="49"/>
      <c r="AR352" s="48"/>
      <c r="AS352" s="49"/>
      <c r="AT352" s="48"/>
      <c r="AU352" s="49"/>
      <c r="AV352" s="48"/>
      <c r="AW352" s="49"/>
      <c r="AX352" s="48"/>
      <c r="AY352" s="48"/>
      <c r="AZ352" s="48"/>
      <c r="BA352" s="48"/>
      <c r="BB352" s="48"/>
      <c r="BC352" s="48"/>
      <c r="BD352" s="48"/>
      <c r="BE352" s="48"/>
      <c r="BF352" s="48"/>
      <c r="BG352" s="48"/>
      <c r="BH352" s="48"/>
      <c r="BI352" s="2"/>
      <c r="BJ352" s="3"/>
      <c r="BK352" s="3"/>
      <c r="BL352" s="3"/>
      <c r="BM352" s="3"/>
    </row>
    <row r="353" spans="1:65" ht="15">
      <c r="A353" s="65" t="s">
        <v>606</v>
      </c>
      <c r="B353" s="66"/>
      <c r="C353" s="66" t="s">
        <v>65</v>
      </c>
      <c r="D353" s="67">
        <v>169.26052797935515</v>
      </c>
      <c r="E353" s="69"/>
      <c r="F353" s="98" t="s">
        <v>3803</v>
      </c>
      <c r="G353" s="66" t="s">
        <v>52</v>
      </c>
      <c r="H353" s="70" t="s">
        <v>1234</v>
      </c>
      <c r="I353" s="71"/>
      <c r="J353" s="71"/>
      <c r="K353" s="70" t="s">
        <v>1234</v>
      </c>
      <c r="L353" s="74">
        <v>87.62381710929917</v>
      </c>
      <c r="M353" s="75">
        <v>2676.408203125</v>
      </c>
      <c r="N353" s="75">
        <v>1247.90478515625</v>
      </c>
      <c r="O353" s="76"/>
      <c r="P353" s="77"/>
      <c r="Q353" s="77"/>
      <c r="R353" s="48">
        <v>0</v>
      </c>
      <c r="S353" s="81"/>
      <c r="T353" s="81"/>
      <c r="U353" s="49">
        <v>0</v>
      </c>
      <c r="V353" s="49">
        <v>0</v>
      </c>
      <c r="W353" s="49">
        <v>0</v>
      </c>
      <c r="X353" s="49">
        <v>0</v>
      </c>
      <c r="Y353" s="49">
        <v>0</v>
      </c>
      <c r="Z353" s="49"/>
      <c r="AA353" s="72">
        <v>353</v>
      </c>
      <c r="AB353" s="72"/>
      <c r="AC353" s="73"/>
      <c r="AD353" s="79" t="s">
        <v>1234</v>
      </c>
      <c r="AE353" s="79" t="s">
        <v>1827</v>
      </c>
      <c r="AF353" s="79" t="s">
        <v>2319</v>
      </c>
      <c r="AG353" s="79" t="s">
        <v>2544</v>
      </c>
      <c r="AH353" s="79" t="s">
        <v>3181</v>
      </c>
      <c r="AI353" s="79">
        <v>160658</v>
      </c>
      <c r="AJ353" s="79">
        <v>186</v>
      </c>
      <c r="AK353" s="79">
        <v>1765</v>
      </c>
      <c r="AL353" s="79">
        <v>161</v>
      </c>
      <c r="AM353" s="79" t="s">
        <v>4077</v>
      </c>
      <c r="AN353" s="100" t="s">
        <v>4428</v>
      </c>
      <c r="AO353" s="79" t="str">
        <f>REPLACE(INDEX(GroupVertices[Group],MATCH(Vertices[[#This Row],[Vertex]],GroupVertices[Vertex],0)),1,1,"")</f>
        <v>1</v>
      </c>
      <c r="AP353" s="48"/>
      <c r="AQ353" s="49"/>
      <c r="AR353" s="48"/>
      <c r="AS353" s="49"/>
      <c r="AT353" s="48"/>
      <c r="AU353" s="49"/>
      <c r="AV353" s="48"/>
      <c r="AW353" s="49"/>
      <c r="AX353" s="48"/>
      <c r="AY353" s="48"/>
      <c r="AZ353" s="48"/>
      <c r="BA353" s="48"/>
      <c r="BB353" s="48"/>
      <c r="BC353" s="48"/>
      <c r="BD353" s="48"/>
      <c r="BE353" s="48"/>
      <c r="BF353" s="48"/>
      <c r="BG353" s="48"/>
      <c r="BH353" s="48"/>
      <c r="BI353" s="2"/>
      <c r="BJ353" s="3"/>
      <c r="BK353" s="3"/>
      <c r="BL353" s="3"/>
      <c r="BM353" s="3"/>
    </row>
    <row r="354" spans="1:65" ht="15">
      <c r="A354" s="65" t="s">
        <v>607</v>
      </c>
      <c r="B354" s="66"/>
      <c r="C354" s="66" t="s">
        <v>65</v>
      </c>
      <c r="D354" s="67">
        <v>162.00723079134994</v>
      </c>
      <c r="E354" s="69"/>
      <c r="F354" s="98" t="s">
        <v>3804</v>
      </c>
      <c r="G354" s="66" t="s">
        <v>52</v>
      </c>
      <c r="H354" s="70" t="s">
        <v>1216</v>
      </c>
      <c r="I354" s="71"/>
      <c r="J354" s="71"/>
      <c r="K354" s="70" t="s">
        <v>1216</v>
      </c>
      <c r="L354" s="74">
        <v>1.086269035699983</v>
      </c>
      <c r="M354" s="75">
        <v>7131.5283203125</v>
      </c>
      <c r="N354" s="75">
        <v>7868.3671875</v>
      </c>
      <c r="O354" s="76"/>
      <c r="P354" s="77"/>
      <c r="Q354" s="77"/>
      <c r="R354" s="48">
        <v>0</v>
      </c>
      <c r="S354" s="81"/>
      <c r="T354" s="81"/>
      <c r="U354" s="49">
        <v>0</v>
      </c>
      <c r="V354" s="49">
        <v>0</v>
      </c>
      <c r="W354" s="49">
        <v>0</v>
      </c>
      <c r="X354" s="49">
        <v>0</v>
      </c>
      <c r="Y354" s="49">
        <v>0</v>
      </c>
      <c r="Z354" s="49"/>
      <c r="AA354" s="72">
        <v>354</v>
      </c>
      <c r="AB354" s="72"/>
      <c r="AC354" s="73"/>
      <c r="AD354" s="79" t="s">
        <v>1216</v>
      </c>
      <c r="AE354" s="79" t="s">
        <v>1828</v>
      </c>
      <c r="AF354" s="79" t="s">
        <v>2165</v>
      </c>
      <c r="AG354" s="79" t="s">
        <v>2544</v>
      </c>
      <c r="AH354" s="79" t="s">
        <v>3182</v>
      </c>
      <c r="AI354" s="79">
        <v>160</v>
      </c>
      <c r="AJ354" s="79">
        <v>0</v>
      </c>
      <c r="AK354" s="79">
        <v>1</v>
      </c>
      <c r="AL354" s="79">
        <v>0</v>
      </c>
      <c r="AM354" s="79" t="s">
        <v>4077</v>
      </c>
      <c r="AN354" s="100" t="s">
        <v>4429</v>
      </c>
      <c r="AO354" s="79" t="str">
        <f>REPLACE(INDEX(GroupVertices[Group],MATCH(Vertices[[#This Row],[Vertex]],GroupVertices[Vertex],0)),1,1,"")</f>
        <v>1</v>
      </c>
      <c r="AP354" s="48"/>
      <c r="AQ354" s="49"/>
      <c r="AR354" s="48"/>
      <c r="AS354" s="49"/>
      <c r="AT354" s="48"/>
      <c r="AU354" s="49"/>
      <c r="AV354" s="48"/>
      <c r="AW354" s="49"/>
      <c r="AX354" s="48"/>
      <c r="AY354" s="48"/>
      <c r="AZ354" s="48"/>
      <c r="BA354" s="48"/>
      <c r="BB354" s="48"/>
      <c r="BC354" s="48"/>
      <c r="BD354" s="48"/>
      <c r="BE354" s="48"/>
      <c r="BF354" s="48"/>
      <c r="BG354" s="48"/>
      <c r="BH354" s="48"/>
      <c r="BI354" s="2"/>
      <c r="BJ354" s="3"/>
      <c r="BK354" s="3"/>
      <c r="BL354" s="3"/>
      <c r="BM354" s="3"/>
    </row>
    <row r="355" spans="1:65" ht="15">
      <c r="A355" s="65" t="s">
        <v>608</v>
      </c>
      <c r="B355" s="66"/>
      <c r="C355" s="66" t="s">
        <v>65</v>
      </c>
      <c r="D355" s="67">
        <v>162.0047452068234</v>
      </c>
      <c r="E355" s="69"/>
      <c r="F355" s="98" t="s">
        <v>3805</v>
      </c>
      <c r="G355" s="66" t="s">
        <v>52</v>
      </c>
      <c r="H355" s="70" t="s">
        <v>1235</v>
      </c>
      <c r="I355" s="71"/>
      <c r="J355" s="71"/>
      <c r="K355" s="70" t="s">
        <v>1235</v>
      </c>
      <c r="L355" s="74">
        <v>1.0566140546781138</v>
      </c>
      <c r="M355" s="75">
        <v>5075.31884765625</v>
      </c>
      <c r="N355" s="75">
        <v>8309.732421875</v>
      </c>
      <c r="O355" s="76"/>
      <c r="P355" s="77"/>
      <c r="Q355" s="77"/>
      <c r="R355" s="48">
        <v>0</v>
      </c>
      <c r="S355" s="81"/>
      <c r="T355" s="81"/>
      <c r="U355" s="49">
        <v>0</v>
      </c>
      <c r="V355" s="49">
        <v>0</v>
      </c>
      <c r="W355" s="49">
        <v>0</v>
      </c>
      <c r="X355" s="49">
        <v>0</v>
      </c>
      <c r="Y355" s="49">
        <v>0</v>
      </c>
      <c r="Z355" s="49"/>
      <c r="AA355" s="72">
        <v>355</v>
      </c>
      <c r="AB355" s="72"/>
      <c r="AC355" s="73"/>
      <c r="AD355" s="79" t="s">
        <v>1235</v>
      </c>
      <c r="AE355" s="79" t="s">
        <v>1756</v>
      </c>
      <c r="AF355" s="79"/>
      <c r="AG355" s="79" t="s">
        <v>2702</v>
      </c>
      <c r="AH355" s="79" t="s">
        <v>3106</v>
      </c>
      <c r="AI355" s="79">
        <v>105</v>
      </c>
      <c r="AJ355" s="79">
        <v>0</v>
      </c>
      <c r="AK355" s="79">
        <v>3</v>
      </c>
      <c r="AL355" s="79">
        <v>0</v>
      </c>
      <c r="AM355" s="79" t="s">
        <v>4077</v>
      </c>
      <c r="AN355" s="100" t="s">
        <v>4430</v>
      </c>
      <c r="AO355" s="79" t="str">
        <f>REPLACE(INDEX(GroupVertices[Group],MATCH(Vertices[[#This Row],[Vertex]],GroupVertices[Vertex],0)),1,1,"")</f>
        <v>1</v>
      </c>
      <c r="AP355" s="48"/>
      <c r="AQ355" s="49"/>
      <c r="AR355" s="48"/>
      <c r="AS355" s="49"/>
      <c r="AT355" s="48"/>
      <c r="AU355" s="49"/>
      <c r="AV355" s="48"/>
      <c r="AW355" s="49"/>
      <c r="AX355" s="48"/>
      <c r="AY355" s="48"/>
      <c r="AZ355" s="48"/>
      <c r="BA355" s="48"/>
      <c r="BB355" s="48"/>
      <c r="BC355" s="48"/>
      <c r="BD355" s="48"/>
      <c r="BE355" s="48"/>
      <c r="BF355" s="48"/>
      <c r="BG355" s="48"/>
      <c r="BH355" s="48"/>
      <c r="BI355" s="2"/>
      <c r="BJ355" s="3"/>
      <c r="BK355" s="3"/>
      <c r="BL355" s="3"/>
      <c r="BM355" s="3"/>
    </row>
    <row r="356" spans="1:65" ht="15">
      <c r="A356" s="65" t="s">
        <v>609</v>
      </c>
      <c r="B356" s="66"/>
      <c r="C356" s="66" t="s">
        <v>65</v>
      </c>
      <c r="D356" s="67">
        <v>162.27621622956727</v>
      </c>
      <c r="E356" s="69"/>
      <c r="F356" s="98" t="s">
        <v>3806</v>
      </c>
      <c r="G356" s="66" t="s">
        <v>52</v>
      </c>
      <c r="H356" s="70" t="s">
        <v>1236</v>
      </c>
      <c r="I356" s="71"/>
      <c r="J356" s="71"/>
      <c r="K356" s="70" t="s">
        <v>1236</v>
      </c>
      <c r="L356" s="74">
        <v>4.29547716373935</v>
      </c>
      <c r="M356" s="75">
        <v>6446.12548828125</v>
      </c>
      <c r="N356" s="75">
        <v>4778.81787109375</v>
      </c>
      <c r="O356" s="76"/>
      <c r="P356" s="77"/>
      <c r="Q356" s="77"/>
      <c r="R356" s="48">
        <v>0</v>
      </c>
      <c r="S356" s="81"/>
      <c r="T356" s="81"/>
      <c r="U356" s="49">
        <v>0</v>
      </c>
      <c r="V356" s="49">
        <v>0</v>
      </c>
      <c r="W356" s="49">
        <v>0</v>
      </c>
      <c r="X356" s="49">
        <v>0</v>
      </c>
      <c r="Y356" s="49">
        <v>0</v>
      </c>
      <c r="Z356" s="49"/>
      <c r="AA356" s="72">
        <v>356</v>
      </c>
      <c r="AB356" s="72"/>
      <c r="AC356" s="73"/>
      <c r="AD356" s="79" t="s">
        <v>1236</v>
      </c>
      <c r="AE356" s="79" t="s">
        <v>1829</v>
      </c>
      <c r="AF356" s="79" t="s">
        <v>2320</v>
      </c>
      <c r="AG356" s="79" t="s">
        <v>2544</v>
      </c>
      <c r="AH356" s="79" t="s">
        <v>3183</v>
      </c>
      <c r="AI356" s="79">
        <v>6112</v>
      </c>
      <c r="AJ356" s="79">
        <v>8</v>
      </c>
      <c r="AK356" s="79">
        <v>18</v>
      </c>
      <c r="AL356" s="79">
        <v>1</v>
      </c>
      <c r="AM356" s="79" t="s">
        <v>4077</v>
      </c>
      <c r="AN356" s="100" t="s">
        <v>4431</v>
      </c>
      <c r="AO356" s="79" t="str">
        <f>REPLACE(INDEX(GroupVertices[Group],MATCH(Vertices[[#This Row],[Vertex]],GroupVertices[Vertex],0)),1,1,"")</f>
        <v>1</v>
      </c>
      <c r="AP356" s="48"/>
      <c r="AQ356" s="49"/>
      <c r="AR356" s="48"/>
      <c r="AS356" s="49"/>
      <c r="AT356" s="48"/>
      <c r="AU356" s="49"/>
      <c r="AV356" s="48"/>
      <c r="AW356" s="49"/>
      <c r="AX356" s="48"/>
      <c r="AY356" s="48"/>
      <c r="AZ356" s="48"/>
      <c r="BA356" s="48"/>
      <c r="BB356" s="48"/>
      <c r="BC356" s="48"/>
      <c r="BD356" s="48"/>
      <c r="BE356" s="48"/>
      <c r="BF356" s="48"/>
      <c r="BG356" s="48"/>
      <c r="BH356" s="48"/>
      <c r="BI356" s="2"/>
      <c r="BJ356" s="3"/>
      <c r="BK356" s="3"/>
      <c r="BL356" s="3"/>
      <c r="BM356" s="3"/>
    </row>
    <row r="357" spans="1:65" ht="15">
      <c r="A357" s="65" t="s">
        <v>610</v>
      </c>
      <c r="B357" s="66"/>
      <c r="C357" s="66" t="s">
        <v>65</v>
      </c>
      <c r="D357" s="67">
        <v>167.59071229442696</v>
      </c>
      <c r="E357" s="69"/>
      <c r="F357" s="98" t="s">
        <v>3807</v>
      </c>
      <c r="G357" s="66" t="s">
        <v>52</v>
      </c>
      <c r="H357" s="70" t="s">
        <v>1237</v>
      </c>
      <c r="I357" s="71"/>
      <c r="J357" s="71"/>
      <c r="K357" s="70" t="s">
        <v>1237</v>
      </c>
      <c r="L357" s="74">
        <v>67.70160085880747</v>
      </c>
      <c r="M357" s="75">
        <v>8502.333984375</v>
      </c>
      <c r="N357" s="75">
        <v>1689.2691650390625</v>
      </c>
      <c r="O357" s="76"/>
      <c r="P357" s="77"/>
      <c r="Q357" s="77"/>
      <c r="R357" s="48">
        <v>0</v>
      </c>
      <c r="S357" s="81"/>
      <c r="T357" s="81"/>
      <c r="U357" s="49">
        <v>0</v>
      </c>
      <c r="V357" s="49">
        <v>0</v>
      </c>
      <c r="W357" s="49">
        <v>0</v>
      </c>
      <c r="X357" s="49">
        <v>0</v>
      </c>
      <c r="Y357" s="49">
        <v>0</v>
      </c>
      <c r="Z357" s="49"/>
      <c r="AA357" s="72">
        <v>357</v>
      </c>
      <c r="AB357" s="72"/>
      <c r="AC357" s="73"/>
      <c r="AD357" s="79" t="s">
        <v>1237</v>
      </c>
      <c r="AE357" s="79" t="s">
        <v>1830</v>
      </c>
      <c r="AF357" s="79" t="s">
        <v>2321</v>
      </c>
      <c r="AG357" s="79" t="s">
        <v>2640</v>
      </c>
      <c r="AH357" s="79" t="s">
        <v>3184</v>
      </c>
      <c r="AI357" s="79">
        <v>123709</v>
      </c>
      <c r="AJ357" s="79">
        <v>48</v>
      </c>
      <c r="AK357" s="79">
        <v>506</v>
      </c>
      <c r="AL357" s="79">
        <v>34</v>
      </c>
      <c r="AM357" s="79" t="s">
        <v>4077</v>
      </c>
      <c r="AN357" s="100" t="s">
        <v>4432</v>
      </c>
      <c r="AO357" s="79" t="str">
        <f>REPLACE(INDEX(GroupVertices[Group],MATCH(Vertices[[#This Row],[Vertex]],GroupVertices[Vertex],0)),1,1,"")</f>
        <v>1</v>
      </c>
      <c r="AP357" s="48"/>
      <c r="AQ357" s="49"/>
      <c r="AR357" s="48"/>
      <c r="AS357" s="49"/>
      <c r="AT357" s="48"/>
      <c r="AU357" s="49"/>
      <c r="AV357" s="48"/>
      <c r="AW357" s="49"/>
      <c r="AX357" s="48"/>
      <c r="AY357" s="48"/>
      <c r="AZ357" s="48"/>
      <c r="BA357" s="48"/>
      <c r="BB357" s="48"/>
      <c r="BC357" s="48"/>
      <c r="BD357" s="48"/>
      <c r="BE357" s="48"/>
      <c r="BF357" s="48"/>
      <c r="BG357" s="48"/>
      <c r="BH357" s="48"/>
      <c r="BI357" s="2"/>
      <c r="BJ357" s="3"/>
      <c r="BK357" s="3"/>
      <c r="BL357" s="3"/>
      <c r="BM357" s="3"/>
    </row>
    <row r="358" spans="1:65" ht="15">
      <c r="A358" s="65" t="s">
        <v>611</v>
      </c>
      <c r="B358" s="66"/>
      <c r="C358" s="66" t="s">
        <v>65</v>
      </c>
      <c r="D358" s="67">
        <v>162.6287173078763</v>
      </c>
      <c r="E358" s="69"/>
      <c r="F358" s="98" t="s">
        <v>3808</v>
      </c>
      <c r="G358" s="66" t="s">
        <v>52</v>
      </c>
      <c r="H358" s="70" t="s">
        <v>1238</v>
      </c>
      <c r="I358" s="71"/>
      <c r="J358" s="71"/>
      <c r="K358" s="70" t="s">
        <v>1238</v>
      </c>
      <c r="L358" s="74">
        <v>8.50109265411352</v>
      </c>
      <c r="M358" s="75">
        <v>8845.0361328125</v>
      </c>
      <c r="N358" s="75">
        <v>3896.089599609375</v>
      </c>
      <c r="O358" s="76"/>
      <c r="P358" s="77"/>
      <c r="Q358" s="77"/>
      <c r="R358" s="48">
        <v>0</v>
      </c>
      <c r="S358" s="81"/>
      <c r="T358" s="81"/>
      <c r="U358" s="49">
        <v>0</v>
      </c>
      <c r="V358" s="49">
        <v>0</v>
      </c>
      <c r="W358" s="49">
        <v>0</v>
      </c>
      <c r="X358" s="49">
        <v>0</v>
      </c>
      <c r="Y358" s="49">
        <v>0</v>
      </c>
      <c r="Z358" s="49"/>
      <c r="AA358" s="72">
        <v>358</v>
      </c>
      <c r="AB358" s="72"/>
      <c r="AC358" s="73"/>
      <c r="AD358" s="79" t="s">
        <v>1238</v>
      </c>
      <c r="AE358" s="79" t="s">
        <v>1831</v>
      </c>
      <c r="AF358" s="79" t="s">
        <v>2322</v>
      </c>
      <c r="AG358" s="79" t="s">
        <v>2544</v>
      </c>
      <c r="AH358" s="79" t="s">
        <v>3185</v>
      </c>
      <c r="AI358" s="79">
        <v>13912</v>
      </c>
      <c r="AJ358" s="79">
        <v>29</v>
      </c>
      <c r="AK358" s="79">
        <v>63</v>
      </c>
      <c r="AL358" s="79">
        <v>20</v>
      </c>
      <c r="AM358" s="79" t="s">
        <v>4077</v>
      </c>
      <c r="AN358" s="100" t="s">
        <v>4433</v>
      </c>
      <c r="AO358" s="79" t="str">
        <f>REPLACE(INDEX(GroupVertices[Group],MATCH(Vertices[[#This Row],[Vertex]],GroupVertices[Vertex],0)),1,1,"")</f>
        <v>1</v>
      </c>
      <c r="AP358" s="48"/>
      <c r="AQ358" s="49"/>
      <c r="AR358" s="48"/>
      <c r="AS358" s="49"/>
      <c r="AT358" s="48"/>
      <c r="AU358" s="49"/>
      <c r="AV358" s="48"/>
      <c r="AW358" s="49"/>
      <c r="AX358" s="48"/>
      <c r="AY358" s="48"/>
      <c r="AZ358" s="48"/>
      <c r="BA358" s="48"/>
      <c r="BB358" s="48"/>
      <c r="BC358" s="48"/>
      <c r="BD358" s="48"/>
      <c r="BE358" s="48"/>
      <c r="BF358" s="48"/>
      <c r="BG358" s="48"/>
      <c r="BH358" s="48"/>
      <c r="BI358" s="2"/>
      <c r="BJ358" s="3"/>
      <c r="BK358" s="3"/>
      <c r="BL358" s="3"/>
      <c r="BM358" s="3"/>
    </row>
    <row r="359" spans="1:65" ht="15">
      <c r="A359" s="65" t="s">
        <v>612</v>
      </c>
      <c r="B359" s="66"/>
      <c r="C359" s="66" t="s">
        <v>65</v>
      </c>
      <c r="D359" s="67">
        <v>162.4892082272686</v>
      </c>
      <c r="E359" s="69"/>
      <c r="F359" s="98" t="s">
        <v>3809</v>
      </c>
      <c r="G359" s="66" t="s">
        <v>52</v>
      </c>
      <c r="H359" s="70" t="s">
        <v>1239</v>
      </c>
      <c r="I359" s="71"/>
      <c r="J359" s="71"/>
      <c r="K359" s="70" t="s">
        <v>1239</v>
      </c>
      <c r="L359" s="74">
        <v>6.836639446576974</v>
      </c>
      <c r="M359" s="75">
        <v>2676.408203125</v>
      </c>
      <c r="N359" s="75">
        <v>3896.089599609375</v>
      </c>
      <c r="O359" s="76"/>
      <c r="P359" s="77"/>
      <c r="Q359" s="77"/>
      <c r="R359" s="48">
        <v>0</v>
      </c>
      <c r="S359" s="81"/>
      <c r="T359" s="81"/>
      <c r="U359" s="49">
        <v>0</v>
      </c>
      <c r="V359" s="49">
        <v>0</v>
      </c>
      <c r="W359" s="49">
        <v>0</v>
      </c>
      <c r="X359" s="49">
        <v>0</v>
      </c>
      <c r="Y359" s="49">
        <v>0</v>
      </c>
      <c r="Z359" s="49"/>
      <c r="AA359" s="72">
        <v>359</v>
      </c>
      <c r="AB359" s="72"/>
      <c r="AC359" s="73"/>
      <c r="AD359" s="79" t="s">
        <v>1239</v>
      </c>
      <c r="AE359" s="79" t="s">
        <v>1832</v>
      </c>
      <c r="AF359" s="79" t="s">
        <v>2323</v>
      </c>
      <c r="AG359" s="79" t="s">
        <v>2740</v>
      </c>
      <c r="AH359" s="79" t="s">
        <v>3186</v>
      </c>
      <c r="AI359" s="79">
        <v>10825</v>
      </c>
      <c r="AJ359" s="79">
        <v>2</v>
      </c>
      <c r="AK359" s="79">
        <v>49</v>
      </c>
      <c r="AL359" s="79">
        <v>13</v>
      </c>
      <c r="AM359" s="79" t="s">
        <v>4077</v>
      </c>
      <c r="AN359" s="100" t="s">
        <v>4434</v>
      </c>
      <c r="AO359" s="79" t="str">
        <f>REPLACE(INDEX(GroupVertices[Group],MATCH(Vertices[[#This Row],[Vertex]],GroupVertices[Vertex],0)),1,1,"")</f>
        <v>1</v>
      </c>
      <c r="AP359" s="48"/>
      <c r="AQ359" s="49"/>
      <c r="AR359" s="48"/>
      <c r="AS359" s="49"/>
      <c r="AT359" s="48"/>
      <c r="AU359" s="49"/>
      <c r="AV359" s="48"/>
      <c r="AW359" s="49"/>
      <c r="AX359" s="48"/>
      <c r="AY359" s="48"/>
      <c r="AZ359" s="48"/>
      <c r="BA359" s="48"/>
      <c r="BB359" s="48"/>
      <c r="BC359" s="48"/>
      <c r="BD359" s="48"/>
      <c r="BE359" s="48"/>
      <c r="BF359" s="48"/>
      <c r="BG359" s="48"/>
      <c r="BH359" s="48"/>
      <c r="BI359" s="2"/>
      <c r="BJ359" s="3"/>
      <c r="BK359" s="3"/>
      <c r="BL359" s="3"/>
      <c r="BM359" s="3"/>
    </row>
    <row r="360" spans="1:65" ht="15">
      <c r="A360" s="65" t="s">
        <v>613</v>
      </c>
      <c r="B360" s="66"/>
      <c r="C360" s="66" t="s">
        <v>65</v>
      </c>
      <c r="D360" s="67">
        <v>162.17100821542581</v>
      </c>
      <c r="E360" s="69"/>
      <c r="F360" s="98" t="s">
        <v>3810</v>
      </c>
      <c r="G360" s="66" t="s">
        <v>52</v>
      </c>
      <c r="H360" s="70" t="s">
        <v>1240</v>
      </c>
      <c r="I360" s="71"/>
      <c r="J360" s="71"/>
      <c r="K360" s="70" t="s">
        <v>1240</v>
      </c>
      <c r="L360" s="74">
        <v>3.0402626943045976</v>
      </c>
      <c r="M360" s="75">
        <v>2333.70654296875</v>
      </c>
      <c r="N360" s="75">
        <v>5220.18212890625</v>
      </c>
      <c r="O360" s="76"/>
      <c r="P360" s="77"/>
      <c r="Q360" s="77"/>
      <c r="R360" s="48">
        <v>0</v>
      </c>
      <c r="S360" s="81"/>
      <c r="T360" s="81"/>
      <c r="U360" s="49">
        <v>0</v>
      </c>
      <c r="V360" s="49">
        <v>0</v>
      </c>
      <c r="W360" s="49">
        <v>0</v>
      </c>
      <c r="X360" s="49">
        <v>0</v>
      </c>
      <c r="Y360" s="49">
        <v>0</v>
      </c>
      <c r="Z360" s="49"/>
      <c r="AA360" s="72">
        <v>360</v>
      </c>
      <c r="AB360" s="72"/>
      <c r="AC360" s="73"/>
      <c r="AD360" s="79" t="s">
        <v>1240</v>
      </c>
      <c r="AE360" s="79" t="s">
        <v>1833</v>
      </c>
      <c r="AF360" s="79" t="s">
        <v>2324</v>
      </c>
      <c r="AG360" s="79" t="s">
        <v>2741</v>
      </c>
      <c r="AH360" s="79" t="s">
        <v>3187</v>
      </c>
      <c r="AI360" s="79">
        <v>3784</v>
      </c>
      <c r="AJ360" s="79">
        <v>0</v>
      </c>
      <c r="AK360" s="79">
        <v>10</v>
      </c>
      <c r="AL360" s="79">
        <v>0</v>
      </c>
      <c r="AM360" s="79" t="s">
        <v>4077</v>
      </c>
      <c r="AN360" s="100" t="s">
        <v>4435</v>
      </c>
      <c r="AO360" s="79" t="str">
        <f>REPLACE(INDEX(GroupVertices[Group],MATCH(Vertices[[#This Row],[Vertex]],GroupVertices[Vertex],0)),1,1,"")</f>
        <v>1</v>
      </c>
      <c r="AP360" s="48"/>
      <c r="AQ360" s="49"/>
      <c r="AR360" s="48"/>
      <c r="AS360" s="49"/>
      <c r="AT360" s="48"/>
      <c r="AU360" s="49"/>
      <c r="AV360" s="48"/>
      <c r="AW360" s="49"/>
      <c r="AX360" s="48"/>
      <c r="AY360" s="48"/>
      <c r="AZ360" s="48"/>
      <c r="BA360" s="48"/>
      <c r="BB360" s="48"/>
      <c r="BC360" s="48"/>
      <c r="BD360" s="48"/>
      <c r="BE360" s="48"/>
      <c r="BF360" s="48"/>
      <c r="BG360" s="48"/>
      <c r="BH360" s="48"/>
      <c r="BI360" s="2"/>
      <c r="BJ360" s="3"/>
      <c r="BK360" s="3"/>
      <c r="BL360" s="3"/>
      <c r="BM360" s="3"/>
    </row>
    <row r="361" spans="1:65" ht="15">
      <c r="A361" s="65" t="s">
        <v>614</v>
      </c>
      <c r="B361" s="66"/>
      <c r="C361" s="66" t="s">
        <v>65</v>
      </c>
      <c r="D361" s="67">
        <v>162.00135577337812</v>
      </c>
      <c r="E361" s="69"/>
      <c r="F361" s="98" t="s">
        <v>3811</v>
      </c>
      <c r="G361" s="66" t="s">
        <v>52</v>
      </c>
      <c r="H361" s="70" t="s">
        <v>1241</v>
      </c>
      <c r="I361" s="71"/>
      <c r="J361" s="71"/>
      <c r="K361" s="70" t="s">
        <v>1241</v>
      </c>
      <c r="L361" s="74">
        <v>1.0161754441937467</v>
      </c>
      <c r="M361" s="75">
        <v>7816.931640625</v>
      </c>
      <c r="N361" s="75">
        <v>9192.4599609375</v>
      </c>
      <c r="O361" s="76"/>
      <c r="P361" s="77"/>
      <c r="Q361" s="77"/>
      <c r="R361" s="48">
        <v>0</v>
      </c>
      <c r="S361" s="81"/>
      <c r="T361" s="81"/>
      <c r="U361" s="49">
        <v>0</v>
      </c>
      <c r="V361" s="49">
        <v>0</v>
      </c>
      <c r="W361" s="49">
        <v>0</v>
      </c>
      <c r="X361" s="49">
        <v>0</v>
      </c>
      <c r="Y361" s="49">
        <v>0</v>
      </c>
      <c r="Z361" s="49"/>
      <c r="AA361" s="72">
        <v>361</v>
      </c>
      <c r="AB361" s="72"/>
      <c r="AC361" s="73"/>
      <c r="AD361" s="79" t="s">
        <v>1241</v>
      </c>
      <c r="AE361" s="79" t="s">
        <v>1834</v>
      </c>
      <c r="AF361" s="79" t="s">
        <v>2325</v>
      </c>
      <c r="AG361" s="79" t="s">
        <v>2742</v>
      </c>
      <c r="AH361" s="79" t="s">
        <v>3188</v>
      </c>
      <c r="AI361" s="79">
        <v>30</v>
      </c>
      <c r="AJ361" s="79">
        <v>0</v>
      </c>
      <c r="AK361" s="79">
        <v>0</v>
      </c>
      <c r="AL361" s="79">
        <v>0</v>
      </c>
      <c r="AM361" s="79" t="s">
        <v>4077</v>
      </c>
      <c r="AN361" s="100" t="s">
        <v>4436</v>
      </c>
      <c r="AO361" s="79" t="str">
        <f>REPLACE(INDEX(GroupVertices[Group],MATCH(Vertices[[#This Row],[Vertex]],GroupVertices[Vertex],0)),1,1,"")</f>
        <v>1</v>
      </c>
      <c r="AP361" s="48"/>
      <c r="AQ361" s="49"/>
      <c r="AR361" s="48"/>
      <c r="AS361" s="49"/>
      <c r="AT361" s="48"/>
      <c r="AU361" s="49"/>
      <c r="AV361" s="48"/>
      <c r="AW361" s="49"/>
      <c r="AX361" s="48"/>
      <c r="AY361" s="48"/>
      <c r="AZ361" s="48"/>
      <c r="BA361" s="48"/>
      <c r="BB361" s="48"/>
      <c r="BC361" s="48"/>
      <c r="BD361" s="48"/>
      <c r="BE361" s="48"/>
      <c r="BF361" s="48"/>
      <c r="BG361" s="48"/>
      <c r="BH361" s="48"/>
      <c r="BI361" s="2"/>
      <c r="BJ361" s="3"/>
      <c r="BK361" s="3"/>
      <c r="BL361" s="3"/>
      <c r="BM361" s="3"/>
    </row>
    <row r="362" spans="1:65" ht="15">
      <c r="A362" s="65" t="s">
        <v>615</v>
      </c>
      <c r="B362" s="66"/>
      <c r="C362" s="66" t="s">
        <v>65</v>
      </c>
      <c r="D362" s="67">
        <v>162.16481685033244</v>
      </c>
      <c r="E362" s="69"/>
      <c r="F362" s="98" t="s">
        <v>3812</v>
      </c>
      <c r="G362" s="66" t="s">
        <v>52</v>
      </c>
      <c r="H362" s="70" t="s">
        <v>1242</v>
      </c>
      <c r="I362" s="71"/>
      <c r="J362" s="71"/>
      <c r="K362" s="70" t="s">
        <v>1242</v>
      </c>
      <c r="L362" s="74">
        <v>2.966394832486487</v>
      </c>
      <c r="M362" s="75">
        <v>1305.6019287109375</v>
      </c>
      <c r="N362" s="75">
        <v>5220.18212890625</v>
      </c>
      <c r="O362" s="76"/>
      <c r="P362" s="77"/>
      <c r="Q362" s="77"/>
      <c r="R362" s="48">
        <v>0</v>
      </c>
      <c r="S362" s="81"/>
      <c r="T362" s="81"/>
      <c r="U362" s="49">
        <v>0</v>
      </c>
      <c r="V362" s="49">
        <v>0</v>
      </c>
      <c r="W362" s="49">
        <v>0</v>
      </c>
      <c r="X362" s="49">
        <v>0</v>
      </c>
      <c r="Y362" s="49">
        <v>0</v>
      </c>
      <c r="Z362" s="49"/>
      <c r="AA362" s="72">
        <v>362</v>
      </c>
      <c r="AB362" s="72"/>
      <c r="AC362" s="73"/>
      <c r="AD362" s="79" t="s">
        <v>1242</v>
      </c>
      <c r="AE362" s="79" t="s">
        <v>1835</v>
      </c>
      <c r="AF362" s="79" t="s">
        <v>2236</v>
      </c>
      <c r="AG362" s="79" t="s">
        <v>2544</v>
      </c>
      <c r="AH362" s="79" t="s">
        <v>3189</v>
      </c>
      <c r="AI362" s="79">
        <v>3647</v>
      </c>
      <c r="AJ362" s="79">
        <v>44</v>
      </c>
      <c r="AK362" s="79">
        <v>38</v>
      </c>
      <c r="AL362" s="79">
        <v>8</v>
      </c>
      <c r="AM362" s="79" t="s">
        <v>4077</v>
      </c>
      <c r="AN362" s="100" t="s">
        <v>4437</v>
      </c>
      <c r="AO362" s="79" t="str">
        <f>REPLACE(INDEX(GroupVertices[Group],MATCH(Vertices[[#This Row],[Vertex]],GroupVertices[Vertex],0)),1,1,"")</f>
        <v>1</v>
      </c>
      <c r="AP362" s="48"/>
      <c r="AQ362" s="49"/>
      <c r="AR362" s="48"/>
      <c r="AS362" s="49"/>
      <c r="AT362" s="48"/>
      <c r="AU362" s="49"/>
      <c r="AV362" s="48"/>
      <c r="AW362" s="49"/>
      <c r="AX362" s="48"/>
      <c r="AY362" s="48"/>
      <c r="AZ362" s="48"/>
      <c r="BA362" s="48"/>
      <c r="BB362" s="48"/>
      <c r="BC362" s="48"/>
      <c r="BD362" s="48"/>
      <c r="BE362" s="48"/>
      <c r="BF362" s="48"/>
      <c r="BG362" s="48"/>
      <c r="BH362" s="48"/>
      <c r="BI362" s="2"/>
      <c r="BJ362" s="3"/>
      <c r="BK362" s="3"/>
      <c r="BL362" s="3"/>
      <c r="BM362" s="3"/>
    </row>
    <row r="363" spans="1:65" ht="15">
      <c r="A363" s="65" t="s">
        <v>616</v>
      </c>
      <c r="B363" s="66"/>
      <c r="C363" s="66" t="s">
        <v>65</v>
      </c>
      <c r="D363" s="67">
        <v>163.71491774597337</v>
      </c>
      <c r="E363" s="69"/>
      <c r="F363" s="98" t="s">
        <v>3813</v>
      </c>
      <c r="G363" s="66" t="s">
        <v>52</v>
      </c>
      <c r="H363" s="70" t="s">
        <v>1243</v>
      </c>
      <c r="I363" s="71"/>
      <c r="J363" s="71"/>
      <c r="K363" s="70" t="s">
        <v>1243</v>
      </c>
      <c r="L363" s="74">
        <v>21.46031936067034</v>
      </c>
      <c r="M363" s="75">
        <v>4047.214111328125</v>
      </c>
      <c r="N363" s="75">
        <v>2571.9970703125</v>
      </c>
      <c r="O363" s="76"/>
      <c r="P363" s="77"/>
      <c r="Q363" s="77"/>
      <c r="R363" s="48">
        <v>0</v>
      </c>
      <c r="S363" s="81"/>
      <c r="T363" s="81"/>
      <c r="U363" s="49">
        <v>0</v>
      </c>
      <c r="V363" s="49">
        <v>0</v>
      </c>
      <c r="W363" s="49">
        <v>0</v>
      </c>
      <c r="X363" s="49">
        <v>0</v>
      </c>
      <c r="Y363" s="49">
        <v>0</v>
      </c>
      <c r="Z363" s="49"/>
      <c r="AA363" s="72">
        <v>363</v>
      </c>
      <c r="AB363" s="72"/>
      <c r="AC363" s="73"/>
      <c r="AD363" s="79" t="s">
        <v>1243</v>
      </c>
      <c r="AE363" s="79" t="s">
        <v>1836</v>
      </c>
      <c r="AF363" s="79" t="s">
        <v>2326</v>
      </c>
      <c r="AG363" s="79" t="s">
        <v>2544</v>
      </c>
      <c r="AH363" s="79" t="s">
        <v>3190</v>
      </c>
      <c r="AI363" s="79">
        <v>37947</v>
      </c>
      <c r="AJ363" s="79">
        <v>52</v>
      </c>
      <c r="AK363" s="79">
        <v>209</v>
      </c>
      <c r="AL363" s="79">
        <v>28</v>
      </c>
      <c r="AM363" s="79" t="s">
        <v>4077</v>
      </c>
      <c r="AN363" s="100" t="s">
        <v>4438</v>
      </c>
      <c r="AO363" s="79" t="str">
        <f>REPLACE(INDEX(GroupVertices[Group],MATCH(Vertices[[#This Row],[Vertex]],GroupVertices[Vertex],0)),1,1,"")</f>
        <v>1</v>
      </c>
      <c r="AP363" s="48"/>
      <c r="AQ363" s="49"/>
      <c r="AR363" s="48"/>
      <c r="AS363" s="49"/>
      <c r="AT363" s="48"/>
      <c r="AU363" s="49"/>
      <c r="AV363" s="48"/>
      <c r="AW363" s="49"/>
      <c r="AX363" s="48"/>
      <c r="AY363" s="48"/>
      <c r="AZ363" s="48"/>
      <c r="BA363" s="48"/>
      <c r="BB363" s="48"/>
      <c r="BC363" s="48"/>
      <c r="BD363" s="48"/>
      <c r="BE363" s="48"/>
      <c r="BF363" s="48"/>
      <c r="BG363" s="48"/>
      <c r="BH363" s="48"/>
      <c r="BI363" s="2"/>
      <c r="BJ363" s="3"/>
      <c r="BK363" s="3"/>
      <c r="BL363" s="3"/>
      <c r="BM363" s="3"/>
    </row>
    <row r="364" spans="1:65" ht="15">
      <c r="A364" s="65" t="s">
        <v>617</v>
      </c>
      <c r="B364" s="66"/>
      <c r="C364" s="66" t="s">
        <v>65</v>
      </c>
      <c r="D364" s="67">
        <v>162.0180769783748</v>
      </c>
      <c r="E364" s="69"/>
      <c r="F364" s="98" t="s">
        <v>3814</v>
      </c>
      <c r="G364" s="66" t="s">
        <v>52</v>
      </c>
      <c r="H364" s="70" t="s">
        <v>1244</v>
      </c>
      <c r="I364" s="71"/>
      <c r="J364" s="71"/>
      <c r="K364" s="70" t="s">
        <v>1244</v>
      </c>
      <c r="L364" s="74">
        <v>1.2156725892499574</v>
      </c>
      <c r="M364" s="75">
        <v>8845.0361328125</v>
      </c>
      <c r="N364" s="75">
        <v>6985.638671875</v>
      </c>
      <c r="O364" s="76"/>
      <c r="P364" s="77"/>
      <c r="Q364" s="77"/>
      <c r="R364" s="48">
        <v>0</v>
      </c>
      <c r="S364" s="81"/>
      <c r="T364" s="81"/>
      <c r="U364" s="49">
        <v>0</v>
      </c>
      <c r="V364" s="49">
        <v>0</v>
      </c>
      <c r="W364" s="49">
        <v>0</v>
      </c>
      <c r="X364" s="49">
        <v>0</v>
      </c>
      <c r="Y364" s="49">
        <v>0</v>
      </c>
      <c r="Z364" s="49"/>
      <c r="AA364" s="72">
        <v>364</v>
      </c>
      <c r="AB364" s="72"/>
      <c r="AC364" s="73"/>
      <c r="AD364" s="79" t="s">
        <v>1244</v>
      </c>
      <c r="AE364" s="79" t="s">
        <v>1837</v>
      </c>
      <c r="AF364" s="79" t="s">
        <v>2327</v>
      </c>
      <c r="AG364" s="79" t="s">
        <v>2664</v>
      </c>
      <c r="AH364" s="79" t="s">
        <v>3191</v>
      </c>
      <c r="AI364" s="79">
        <v>400</v>
      </c>
      <c r="AJ364" s="79">
        <v>0</v>
      </c>
      <c r="AK364" s="79">
        <v>6</v>
      </c>
      <c r="AL364" s="79">
        <v>0</v>
      </c>
      <c r="AM364" s="79" t="s">
        <v>4077</v>
      </c>
      <c r="AN364" s="100" t="s">
        <v>4439</v>
      </c>
      <c r="AO364" s="79" t="str">
        <f>REPLACE(INDEX(GroupVertices[Group],MATCH(Vertices[[#This Row],[Vertex]],GroupVertices[Vertex],0)),1,1,"")</f>
        <v>1</v>
      </c>
      <c r="AP364" s="48"/>
      <c r="AQ364" s="49"/>
      <c r="AR364" s="48"/>
      <c r="AS364" s="49"/>
      <c r="AT364" s="48"/>
      <c r="AU364" s="49"/>
      <c r="AV364" s="48"/>
      <c r="AW364" s="49"/>
      <c r="AX364" s="48"/>
      <c r="AY364" s="48"/>
      <c r="AZ364" s="48"/>
      <c r="BA364" s="48"/>
      <c r="BB364" s="48"/>
      <c r="BC364" s="48"/>
      <c r="BD364" s="48"/>
      <c r="BE364" s="48"/>
      <c r="BF364" s="48"/>
      <c r="BG364" s="48"/>
      <c r="BH364" s="48"/>
      <c r="BI364" s="2"/>
      <c r="BJ364" s="3"/>
      <c r="BK364" s="3"/>
      <c r="BL364" s="3"/>
      <c r="BM364" s="3"/>
    </row>
    <row r="365" spans="1:65" ht="15">
      <c r="A365" s="65" t="s">
        <v>618</v>
      </c>
      <c r="B365" s="66"/>
      <c r="C365" s="66" t="s">
        <v>65</v>
      </c>
      <c r="D365" s="67">
        <v>169.60362902890924</v>
      </c>
      <c r="E365" s="69"/>
      <c r="F365" s="98" t="s">
        <v>3815</v>
      </c>
      <c r="G365" s="66" t="s">
        <v>52</v>
      </c>
      <c r="H365" s="70" t="s">
        <v>1245</v>
      </c>
      <c r="I365" s="71"/>
      <c r="J365" s="71"/>
      <c r="K365" s="70" t="s">
        <v>1245</v>
      </c>
      <c r="L365" s="74">
        <v>91.71728285326337</v>
      </c>
      <c r="M365" s="75">
        <v>4389.916015625</v>
      </c>
      <c r="N365" s="75">
        <v>1247.90478515625</v>
      </c>
      <c r="O365" s="76"/>
      <c r="P365" s="77"/>
      <c r="Q365" s="77"/>
      <c r="R365" s="48">
        <v>0</v>
      </c>
      <c r="S365" s="81"/>
      <c r="T365" s="81"/>
      <c r="U365" s="49">
        <v>0</v>
      </c>
      <c r="V365" s="49">
        <v>0</v>
      </c>
      <c r="W365" s="49">
        <v>0</v>
      </c>
      <c r="X365" s="49">
        <v>0</v>
      </c>
      <c r="Y365" s="49">
        <v>0</v>
      </c>
      <c r="Z365" s="49"/>
      <c r="AA365" s="72">
        <v>365</v>
      </c>
      <c r="AB365" s="72"/>
      <c r="AC365" s="73"/>
      <c r="AD365" s="79" t="s">
        <v>1245</v>
      </c>
      <c r="AE365" s="79" t="s">
        <v>1838</v>
      </c>
      <c r="AF365" s="79" t="s">
        <v>2328</v>
      </c>
      <c r="AG365" s="79" t="s">
        <v>2730</v>
      </c>
      <c r="AH365" s="79" t="s">
        <v>3192</v>
      </c>
      <c r="AI365" s="79">
        <v>168250</v>
      </c>
      <c r="AJ365" s="79">
        <v>561</v>
      </c>
      <c r="AK365" s="79">
        <v>1843</v>
      </c>
      <c r="AL365" s="79">
        <v>402</v>
      </c>
      <c r="AM365" s="79" t="s">
        <v>4077</v>
      </c>
      <c r="AN365" s="100" t="s">
        <v>4440</v>
      </c>
      <c r="AO365" s="79" t="str">
        <f>REPLACE(INDEX(GroupVertices[Group],MATCH(Vertices[[#This Row],[Vertex]],GroupVertices[Vertex],0)),1,1,"")</f>
        <v>1</v>
      </c>
      <c r="AP365" s="48"/>
      <c r="AQ365" s="49"/>
      <c r="AR365" s="48"/>
      <c r="AS365" s="49"/>
      <c r="AT365" s="48"/>
      <c r="AU365" s="49"/>
      <c r="AV365" s="48"/>
      <c r="AW365" s="49"/>
      <c r="AX365" s="48"/>
      <c r="AY365" s="48"/>
      <c r="AZ365" s="48"/>
      <c r="BA365" s="48"/>
      <c r="BB365" s="48"/>
      <c r="BC365" s="48"/>
      <c r="BD365" s="48"/>
      <c r="BE365" s="48"/>
      <c r="BF365" s="48"/>
      <c r="BG365" s="48"/>
      <c r="BH365" s="48"/>
      <c r="BI365" s="2"/>
      <c r="BJ365" s="3"/>
      <c r="BK365" s="3"/>
      <c r="BL365" s="3"/>
      <c r="BM365" s="3"/>
    </row>
    <row r="366" spans="1:65" ht="15">
      <c r="A366" s="65" t="s">
        <v>619</v>
      </c>
      <c r="B366" s="66"/>
      <c r="C366" s="66" t="s">
        <v>65</v>
      </c>
      <c r="D366" s="67">
        <v>163.8384738931653</v>
      </c>
      <c r="E366" s="69"/>
      <c r="F366" s="98" t="s">
        <v>3816</v>
      </c>
      <c r="G366" s="66" t="s">
        <v>52</v>
      </c>
      <c r="H366" s="70" t="s">
        <v>1246</v>
      </c>
      <c r="I366" s="71"/>
      <c r="J366" s="71"/>
      <c r="K366" s="70" t="s">
        <v>1246</v>
      </c>
      <c r="L366" s="74">
        <v>22.9344415081938</v>
      </c>
      <c r="M366" s="75">
        <v>6788.82666015625</v>
      </c>
      <c r="N366" s="75">
        <v>2571.9970703125</v>
      </c>
      <c r="O366" s="76"/>
      <c r="P366" s="77"/>
      <c r="Q366" s="77"/>
      <c r="R366" s="48">
        <v>0</v>
      </c>
      <c r="S366" s="81"/>
      <c r="T366" s="81"/>
      <c r="U366" s="49">
        <v>0</v>
      </c>
      <c r="V366" s="49">
        <v>0</v>
      </c>
      <c r="W366" s="49">
        <v>0</v>
      </c>
      <c r="X366" s="49">
        <v>0</v>
      </c>
      <c r="Y366" s="49">
        <v>0</v>
      </c>
      <c r="Z366" s="49"/>
      <c r="AA366" s="72">
        <v>366</v>
      </c>
      <c r="AB366" s="72"/>
      <c r="AC366" s="73"/>
      <c r="AD366" s="79" t="s">
        <v>1246</v>
      </c>
      <c r="AE366" s="79" t="s">
        <v>1839</v>
      </c>
      <c r="AF366" s="79" t="s">
        <v>2329</v>
      </c>
      <c r="AG366" s="79" t="s">
        <v>2743</v>
      </c>
      <c r="AH366" s="79" t="s">
        <v>3193</v>
      </c>
      <c r="AI366" s="79">
        <v>40681</v>
      </c>
      <c r="AJ366" s="79">
        <v>54</v>
      </c>
      <c r="AK366" s="79">
        <v>343</v>
      </c>
      <c r="AL366" s="79">
        <v>11</v>
      </c>
      <c r="AM366" s="79" t="s">
        <v>4077</v>
      </c>
      <c r="AN366" s="100" t="s">
        <v>4441</v>
      </c>
      <c r="AO366" s="79" t="str">
        <f>REPLACE(INDEX(GroupVertices[Group],MATCH(Vertices[[#This Row],[Vertex]],GroupVertices[Vertex],0)),1,1,"")</f>
        <v>1</v>
      </c>
      <c r="AP366" s="48"/>
      <c r="AQ366" s="49"/>
      <c r="AR366" s="48"/>
      <c r="AS366" s="49"/>
      <c r="AT366" s="48"/>
      <c r="AU366" s="49"/>
      <c r="AV366" s="48"/>
      <c r="AW366" s="49"/>
      <c r="AX366" s="48"/>
      <c r="AY366" s="48"/>
      <c r="AZ366" s="48"/>
      <c r="BA366" s="48"/>
      <c r="BB366" s="48"/>
      <c r="BC366" s="48"/>
      <c r="BD366" s="48"/>
      <c r="BE366" s="48"/>
      <c r="BF366" s="48"/>
      <c r="BG366" s="48"/>
      <c r="BH366" s="48"/>
      <c r="BI366" s="2"/>
      <c r="BJ366" s="3"/>
      <c r="BK366" s="3"/>
      <c r="BL366" s="3"/>
      <c r="BM366" s="3"/>
    </row>
    <row r="367" spans="1:65" ht="15">
      <c r="A367" s="65" t="s">
        <v>620</v>
      </c>
      <c r="B367" s="66"/>
      <c r="C367" s="66" t="s">
        <v>65</v>
      </c>
      <c r="D367" s="67">
        <v>162.00352501078308</v>
      </c>
      <c r="E367" s="69"/>
      <c r="F367" s="98" t="s">
        <v>3817</v>
      </c>
      <c r="G367" s="66" t="s">
        <v>52</v>
      </c>
      <c r="H367" s="70" t="s">
        <v>1247</v>
      </c>
      <c r="I367" s="71"/>
      <c r="J367" s="71"/>
      <c r="K367" s="70" t="s">
        <v>1247</v>
      </c>
      <c r="L367" s="74">
        <v>1.0420561549037417</v>
      </c>
      <c r="M367" s="75">
        <v>9187.7373046875</v>
      </c>
      <c r="N367" s="75">
        <v>8751.095703125</v>
      </c>
      <c r="O367" s="76"/>
      <c r="P367" s="77"/>
      <c r="Q367" s="77"/>
      <c r="R367" s="48">
        <v>0</v>
      </c>
      <c r="S367" s="81"/>
      <c r="T367" s="81"/>
      <c r="U367" s="49">
        <v>0</v>
      </c>
      <c r="V367" s="49">
        <v>0</v>
      </c>
      <c r="W367" s="49">
        <v>0</v>
      </c>
      <c r="X367" s="49">
        <v>0</v>
      </c>
      <c r="Y367" s="49">
        <v>0</v>
      </c>
      <c r="Z367" s="49"/>
      <c r="AA367" s="72">
        <v>367</v>
      </c>
      <c r="AB367" s="72"/>
      <c r="AC367" s="73"/>
      <c r="AD367" s="79" t="s">
        <v>1247</v>
      </c>
      <c r="AE367" s="79" t="s">
        <v>1834</v>
      </c>
      <c r="AF367" s="79" t="s">
        <v>2330</v>
      </c>
      <c r="AG367" s="79" t="s">
        <v>2742</v>
      </c>
      <c r="AH367" s="79" t="s">
        <v>3194</v>
      </c>
      <c r="AI367" s="79">
        <v>78</v>
      </c>
      <c r="AJ367" s="79">
        <v>0</v>
      </c>
      <c r="AK367" s="79">
        <v>0</v>
      </c>
      <c r="AL367" s="79">
        <v>2</v>
      </c>
      <c r="AM367" s="79" t="s">
        <v>4077</v>
      </c>
      <c r="AN367" s="100" t="s">
        <v>4442</v>
      </c>
      <c r="AO367" s="79" t="str">
        <f>REPLACE(INDEX(GroupVertices[Group],MATCH(Vertices[[#This Row],[Vertex]],GroupVertices[Vertex],0)),1,1,"")</f>
        <v>1</v>
      </c>
      <c r="AP367" s="48"/>
      <c r="AQ367" s="49"/>
      <c r="AR367" s="48"/>
      <c r="AS367" s="49"/>
      <c r="AT367" s="48"/>
      <c r="AU367" s="49"/>
      <c r="AV367" s="48"/>
      <c r="AW367" s="49"/>
      <c r="AX367" s="48"/>
      <c r="AY367" s="48"/>
      <c r="AZ367" s="48"/>
      <c r="BA367" s="48"/>
      <c r="BB367" s="48"/>
      <c r="BC367" s="48"/>
      <c r="BD367" s="48"/>
      <c r="BE367" s="48"/>
      <c r="BF367" s="48"/>
      <c r="BG367" s="48"/>
      <c r="BH367" s="48"/>
      <c r="BI367" s="2"/>
      <c r="BJ367" s="3"/>
      <c r="BK367" s="3"/>
      <c r="BL367" s="3"/>
      <c r="BM367" s="3"/>
    </row>
    <row r="368" spans="1:65" ht="15">
      <c r="A368" s="65" t="s">
        <v>621</v>
      </c>
      <c r="B368" s="66"/>
      <c r="C368" s="66" t="s">
        <v>65</v>
      </c>
      <c r="D368" s="67">
        <v>165.38410073665844</v>
      </c>
      <c r="E368" s="69"/>
      <c r="F368" s="98" t="s">
        <v>3818</v>
      </c>
      <c r="G368" s="66" t="s">
        <v>52</v>
      </c>
      <c r="H368" s="70" t="s">
        <v>1248</v>
      </c>
      <c r="I368" s="71"/>
      <c r="J368" s="71"/>
      <c r="K368" s="70" t="s">
        <v>1248</v>
      </c>
      <c r="L368" s="74">
        <v>41.37498707053829</v>
      </c>
      <c r="M368" s="75">
        <v>277.49725341796875</v>
      </c>
      <c r="N368" s="75">
        <v>1689.2691650390625</v>
      </c>
      <c r="O368" s="76"/>
      <c r="P368" s="77"/>
      <c r="Q368" s="77"/>
      <c r="R368" s="48">
        <v>0</v>
      </c>
      <c r="S368" s="81"/>
      <c r="T368" s="81"/>
      <c r="U368" s="49">
        <v>0</v>
      </c>
      <c r="V368" s="49">
        <v>0</v>
      </c>
      <c r="W368" s="49">
        <v>0</v>
      </c>
      <c r="X368" s="49">
        <v>0</v>
      </c>
      <c r="Y368" s="49">
        <v>0</v>
      </c>
      <c r="Z368" s="49"/>
      <c r="AA368" s="72">
        <v>368</v>
      </c>
      <c r="AB368" s="72"/>
      <c r="AC368" s="73"/>
      <c r="AD368" s="79" t="s">
        <v>1248</v>
      </c>
      <c r="AE368" s="79" t="s">
        <v>1840</v>
      </c>
      <c r="AF368" s="79" t="s">
        <v>2331</v>
      </c>
      <c r="AG368" s="79" t="s">
        <v>2744</v>
      </c>
      <c r="AH368" s="79" t="s">
        <v>3195</v>
      </c>
      <c r="AI368" s="79">
        <v>74882</v>
      </c>
      <c r="AJ368" s="79">
        <v>382</v>
      </c>
      <c r="AK368" s="79">
        <v>4060</v>
      </c>
      <c r="AL368" s="79">
        <v>83</v>
      </c>
      <c r="AM368" s="79" t="s">
        <v>4077</v>
      </c>
      <c r="AN368" s="100" t="s">
        <v>4443</v>
      </c>
      <c r="AO368" s="79" t="str">
        <f>REPLACE(INDEX(GroupVertices[Group],MATCH(Vertices[[#This Row],[Vertex]],GroupVertices[Vertex],0)),1,1,"")</f>
        <v>1</v>
      </c>
      <c r="AP368" s="48"/>
      <c r="AQ368" s="49"/>
      <c r="AR368" s="48"/>
      <c r="AS368" s="49"/>
      <c r="AT368" s="48"/>
      <c r="AU368" s="49"/>
      <c r="AV368" s="48"/>
      <c r="AW368" s="49"/>
      <c r="AX368" s="48"/>
      <c r="AY368" s="48"/>
      <c r="AZ368" s="48"/>
      <c r="BA368" s="48"/>
      <c r="BB368" s="48"/>
      <c r="BC368" s="48"/>
      <c r="BD368" s="48"/>
      <c r="BE368" s="48"/>
      <c r="BF368" s="48"/>
      <c r="BG368" s="48"/>
      <c r="BH368" s="48"/>
      <c r="BI368" s="2"/>
      <c r="BJ368" s="3"/>
      <c r="BK368" s="3"/>
      <c r="BL368" s="3"/>
      <c r="BM368" s="3"/>
    </row>
    <row r="369" spans="1:65" ht="15">
      <c r="A369" s="65" t="s">
        <v>622</v>
      </c>
      <c r="B369" s="66"/>
      <c r="C369" s="66" t="s">
        <v>65</v>
      </c>
      <c r="D369" s="67">
        <v>180.00833104944303</v>
      </c>
      <c r="E369" s="69"/>
      <c r="F369" s="98" t="s">
        <v>3819</v>
      </c>
      <c r="G369" s="66" t="s">
        <v>52</v>
      </c>
      <c r="H369" s="70" t="s">
        <v>1249</v>
      </c>
      <c r="I369" s="71"/>
      <c r="J369" s="71"/>
      <c r="K369" s="70" t="s">
        <v>1249</v>
      </c>
      <c r="L369" s="74">
        <v>215.85357259228076</v>
      </c>
      <c r="M369" s="75">
        <v>4732.6171875</v>
      </c>
      <c r="N369" s="75">
        <v>806.5403442382812</v>
      </c>
      <c r="O369" s="76"/>
      <c r="P369" s="77"/>
      <c r="Q369" s="77"/>
      <c r="R369" s="48">
        <v>0</v>
      </c>
      <c r="S369" s="81"/>
      <c r="T369" s="81"/>
      <c r="U369" s="49">
        <v>0</v>
      </c>
      <c r="V369" s="49">
        <v>0</v>
      </c>
      <c r="W369" s="49">
        <v>0</v>
      </c>
      <c r="X369" s="49">
        <v>0</v>
      </c>
      <c r="Y369" s="49">
        <v>0</v>
      </c>
      <c r="Z369" s="49"/>
      <c r="AA369" s="72">
        <v>369</v>
      </c>
      <c r="AB369" s="72"/>
      <c r="AC369" s="73"/>
      <c r="AD369" s="79" t="s">
        <v>1249</v>
      </c>
      <c r="AE369" s="79" t="s">
        <v>1841</v>
      </c>
      <c r="AF369" s="79" t="s">
        <v>2176</v>
      </c>
      <c r="AG369" s="79" t="s">
        <v>2624</v>
      </c>
      <c r="AH369" s="79" t="s">
        <v>3196</v>
      </c>
      <c r="AI369" s="79">
        <v>398481</v>
      </c>
      <c r="AJ369" s="79">
        <v>968</v>
      </c>
      <c r="AK369" s="79">
        <v>4038</v>
      </c>
      <c r="AL369" s="79">
        <v>57</v>
      </c>
      <c r="AM369" s="79" t="s">
        <v>4077</v>
      </c>
      <c r="AN369" s="100" t="s">
        <v>4444</v>
      </c>
      <c r="AO369" s="79" t="str">
        <f>REPLACE(INDEX(GroupVertices[Group],MATCH(Vertices[[#This Row],[Vertex]],GroupVertices[Vertex],0)),1,1,"")</f>
        <v>1</v>
      </c>
      <c r="AP369" s="48"/>
      <c r="AQ369" s="49"/>
      <c r="AR369" s="48"/>
      <c r="AS369" s="49"/>
      <c r="AT369" s="48"/>
      <c r="AU369" s="49"/>
      <c r="AV369" s="48"/>
      <c r="AW369" s="49"/>
      <c r="AX369" s="48"/>
      <c r="AY369" s="48"/>
      <c r="AZ369" s="48"/>
      <c r="BA369" s="48"/>
      <c r="BB369" s="48"/>
      <c r="BC369" s="48"/>
      <c r="BD369" s="48"/>
      <c r="BE369" s="48"/>
      <c r="BF369" s="48"/>
      <c r="BG369" s="48"/>
      <c r="BH369" s="48"/>
      <c r="BI369" s="2"/>
      <c r="BJ369" s="3"/>
      <c r="BK369" s="3"/>
      <c r="BL369" s="3"/>
      <c r="BM369" s="3"/>
    </row>
    <row r="370" spans="1:65" ht="15">
      <c r="A370" s="65" t="s">
        <v>623</v>
      </c>
      <c r="B370" s="66"/>
      <c r="C370" s="66" t="s">
        <v>65</v>
      </c>
      <c r="D370" s="67">
        <v>162.0004971169053</v>
      </c>
      <c r="E370" s="69"/>
      <c r="F370" s="98" t="s">
        <v>3820</v>
      </c>
      <c r="G370" s="66" t="s">
        <v>52</v>
      </c>
      <c r="H370" s="70" t="s">
        <v>1231</v>
      </c>
      <c r="I370" s="71"/>
      <c r="J370" s="71"/>
      <c r="K370" s="70" t="s">
        <v>1231</v>
      </c>
      <c r="L370" s="74">
        <v>1.0059309962043739</v>
      </c>
      <c r="M370" s="75">
        <v>6788.82666015625</v>
      </c>
      <c r="N370" s="75">
        <v>9633.8232421875</v>
      </c>
      <c r="O370" s="76"/>
      <c r="P370" s="77"/>
      <c r="Q370" s="77"/>
      <c r="R370" s="48">
        <v>0</v>
      </c>
      <c r="S370" s="81"/>
      <c r="T370" s="81"/>
      <c r="U370" s="49">
        <v>0</v>
      </c>
      <c r="V370" s="49">
        <v>0</v>
      </c>
      <c r="W370" s="49">
        <v>0</v>
      </c>
      <c r="X370" s="49">
        <v>0</v>
      </c>
      <c r="Y370" s="49">
        <v>0</v>
      </c>
      <c r="Z370" s="49"/>
      <c r="AA370" s="72">
        <v>370</v>
      </c>
      <c r="AB370" s="72"/>
      <c r="AC370" s="73"/>
      <c r="AD370" s="79" t="s">
        <v>1231</v>
      </c>
      <c r="AE370" s="79" t="s">
        <v>1842</v>
      </c>
      <c r="AF370" s="79" t="s">
        <v>2165</v>
      </c>
      <c r="AG370" s="79" t="s">
        <v>2544</v>
      </c>
      <c r="AH370" s="79" t="s">
        <v>3197</v>
      </c>
      <c r="AI370" s="79">
        <v>11</v>
      </c>
      <c r="AJ370" s="79">
        <v>0</v>
      </c>
      <c r="AK370" s="79">
        <v>0</v>
      </c>
      <c r="AL370" s="79">
        <v>0</v>
      </c>
      <c r="AM370" s="79" t="s">
        <v>4077</v>
      </c>
      <c r="AN370" s="100" t="s">
        <v>4445</v>
      </c>
      <c r="AO370" s="79" t="str">
        <f>REPLACE(INDEX(GroupVertices[Group],MATCH(Vertices[[#This Row],[Vertex]],GroupVertices[Vertex],0)),1,1,"")</f>
        <v>1</v>
      </c>
      <c r="AP370" s="48"/>
      <c r="AQ370" s="49"/>
      <c r="AR370" s="48"/>
      <c r="AS370" s="49"/>
      <c r="AT370" s="48"/>
      <c r="AU370" s="49"/>
      <c r="AV370" s="48"/>
      <c r="AW370" s="49"/>
      <c r="AX370" s="48"/>
      <c r="AY370" s="48"/>
      <c r="AZ370" s="48"/>
      <c r="BA370" s="48"/>
      <c r="BB370" s="48"/>
      <c r="BC370" s="48"/>
      <c r="BD370" s="48"/>
      <c r="BE370" s="48"/>
      <c r="BF370" s="48"/>
      <c r="BG370" s="48"/>
      <c r="BH370" s="48"/>
      <c r="BI370" s="2"/>
      <c r="BJ370" s="3"/>
      <c r="BK370" s="3"/>
      <c r="BL370" s="3"/>
      <c r="BM370" s="3"/>
    </row>
    <row r="371" spans="1:65" ht="15">
      <c r="A371" s="65" t="s">
        <v>624</v>
      </c>
      <c r="B371" s="66"/>
      <c r="C371" s="66" t="s">
        <v>65</v>
      </c>
      <c r="D371" s="67">
        <v>203.3749044514128</v>
      </c>
      <c r="E371" s="69"/>
      <c r="F371" s="98" t="s">
        <v>3821</v>
      </c>
      <c r="G371" s="66" t="s">
        <v>52</v>
      </c>
      <c r="H371" s="70" t="s">
        <v>1250</v>
      </c>
      <c r="I371" s="71"/>
      <c r="J371" s="71"/>
      <c r="K371" s="70" t="s">
        <v>1250</v>
      </c>
      <c r="L371" s="74">
        <v>494.6351965456145</v>
      </c>
      <c r="M371" s="75">
        <v>620.1987915039062</v>
      </c>
      <c r="N371" s="75">
        <v>365.1759948730469</v>
      </c>
      <c r="O371" s="76"/>
      <c r="P371" s="77"/>
      <c r="Q371" s="77"/>
      <c r="R371" s="48">
        <v>0</v>
      </c>
      <c r="S371" s="81"/>
      <c r="T371" s="81"/>
      <c r="U371" s="49">
        <v>0</v>
      </c>
      <c r="V371" s="49">
        <v>0</v>
      </c>
      <c r="W371" s="49">
        <v>0</v>
      </c>
      <c r="X371" s="49">
        <v>0</v>
      </c>
      <c r="Y371" s="49">
        <v>0</v>
      </c>
      <c r="Z371" s="49"/>
      <c r="AA371" s="72">
        <v>371</v>
      </c>
      <c r="AB371" s="72"/>
      <c r="AC371" s="73"/>
      <c r="AD371" s="79" t="s">
        <v>1250</v>
      </c>
      <c r="AE371" s="79" t="s">
        <v>1843</v>
      </c>
      <c r="AF371" s="79" t="s">
        <v>2332</v>
      </c>
      <c r="AG371" s="79" t="s">
        <v>2624</v>
      </c>
      <c r="AH371" s="79" t="s">
        <v>3198</v>
      </c>
      <c r="AI371" s="79">
        <v>915527</v>
      </c>
      <c r="AJ371" s="79">
        <v>191</v>
      </c>
      <c r="AK371" s="79">
        <v>8741</v>
      </c>
      <c r="AL371" s="79">
        <v>101</v>
      </c>
      <c r="AM371" s="79" t="s">
        <v>4077</v>
      </c>
      <c r="AN371" s="100" t="s">
        <v>4446</v>
      </c>
      <c r="AO371" s="79" t="str">
        <f>REPLACE(INDEX(GroupVertices[Group],MATCH(Vertices[[#This Row],[Vertex]],GroupVertices[Vertex],0)),1,1,"")</f>
        <v>1</v>
      </c>
      <c r="AP371" s="48"/>
      <c r="AQ371" s="49"/>
      <c r="AR371" s="48"/>
      <c r="AS371" s="49"/>
      <c r="AT371" s="48"/>
      <c r="AU371" s="49"/>
      <c r="AV371" s="48"/>
      <c r="AW371" s="49"/>
      <c r="AX371" s="48"/>
      <c r="AY371" s="48"/>
      <c r="AZ371" s="48"/>
      <c r="BA371" s="48"/>
      <c r="BB371" s="48"/>
      <c r="BC371" s="48"/>
      <c r="BD371" s="48"/>
      <c r="BE371" s="48"/>
      <c r="BF371" s="48"/>
      <c r="BG371" s="48"/>
      <c r="BH371" s="48"/>
      <c r="BI371" s="2"/>
      <c r="BJ371" s="3"/>
      <c r="BK371" s="3"/>
      <c r="BL371" s="3"/>
      <c r="BM371" s="3"/>
    </row>
    <row r="372" spans="1:65" ht="15">
      <c r="A372" s="65" t="s">
        <v>625</v>
      </c>
      <c r="B372" s="66"/>
      <c r="C372" s="66" t="s">
        <v>65</v>
      </c>
      <c r="D372" s="67">
        <v>191.10294094965184</v>
      </c>
      <c r="E372" s="69"/>
      <c r="F372" s="98" t="s">
        <v>3822</v>
      </c>
      <c r="G372" s="66" t="s">
        <v>52</v>
      </c>
      <c r="H372" s="70" t="s">
        <v>1251</v>
      </c>
      <c r="I372" s="71"/>
      <c r="J372" s="71"/>
      <c r="K372" s="70" t="s">
        <v>1251</v>
      </c>
      <c r="L372" s="74">
        <v>348.22100670002277</v>
      </c>
      <c r="M372" s="75">
        <v>7474.22998046875</v>
      </c>
      <c r="N372" s="75">
        <v>806.5403442382812</v>
      </c>
      <c r="O372" s="76"/>
      <c r="P372" s="77"/>
      <c r="Q372" s="77"/>
      <c r="R372" s="48">
        <v>0</v>
      </c>
      <c r="S372" s="81"/>
      <c r="T372" s="81"/>
      <c r="U372" s="49">
        <v>0</v>
      </c>
      <c r="V372" s="49">
        <v>0</v>
      </c>
      <c r="W372" s="49">
        <v>0</v>
      </c>
      <c r="X372" s="49">
        <v>0</v>
      </c>
      <c r="Y372" s="49">
        <v>0</v>
      </c>
      <c r="Z372" s="49"/>
      <c r="AA372" s="72">
        <v>372</v>
      </c>
      <c r="AB372" s="72"/>
      <c r="AC372" s="73"/>
      <c r="AD372" s="79" t="s">
        <v>1251</v>
      </c>
      <c r="AE372" s="79" t="s">
        <v>1844</v>
      </c>
      <c r="AF372" s="79" t="s">
        <v>2333</v>
      </c>
      <c r="AG372" s="79" t="s">
        <v>2745</v>
      </c>
      <c r="AH372" s="79" t="s">
        <v>3199</v>
      </c>
      <c r="AI372" s="79">
        <v>643978</v>
      </c>
      <c r="AJ372" s="79">
        <v>201</v>
      </c>
      <c r="AK372" s="79">
        <v>11472</v>
      </c>
      <c r="AL372" s="79">
        <v>177</v>
      </c>
      <c r="AM372" s="79" t="s">
        <v>4077</v>
      </c>
      <c r="AN372" s="100" t="s">
        <v>4447</v>
      </c>
      <c r="AO372" s="79" t="str">
        <f>REPLACE(INDEX(GroupVertices[Group],MATCH(Vertices[[#This Row],[Vertex]],GroupVertices[Vertex],0)),1,1,"")</f>
        <v>1</v>
      </c>
      <c r="AP372" s="48"/>
      <c r="AQ372" s="49"/>
      <c r="AR372" s="48"/>
      <c r="AS372" s="49"/>
      <c r="AT372" s="48"/>
      <c r="AU372" s="49"/>
      <c r="AV372" s="48"/>
      <c r="AW372" s="49"/>
      <c r="AX372" s="48"/>
      <c r="AY372" s="48"/>
      <c r="AZ372" s="48"/>
      <c r="BA372" s="48"/>
      <c r="BB372" s="48"/>
      <c r="BC372" s="48"/>
      <c r="BD372" s="48"/>
      <c r="BE372" s="48"/>
      <c r="BF372" s="48"/>
      <c r="BG372" s="48"/>
      <c r="BH372" s="48"/>
      <c r="BI372" s="2"/>
      <c r="BJ372" s="3"/>
      <c r="BK372" s="3"/>
      <c r="BL372" s="3"/>
      <c r="BM372" s="3"/>
    </row>
    <row r="373" spans="1:65" ht="15">
      <c r="A373" s="65" t="s">
        <v>626</v>
      </c>
      <c r="B373" s="66"/>
      <c r="C373" s="66" t="s">
        <v>65</v>
      </c>
      <c r="D373" s="67">
        <v>162.00153654316185</v>
      </c>
      <c r="E373" s="69"/>
      <c r="F373" s="98" t="s">
        <v>3823</v>
      </c>
      <c r="G373" s="66" t="s">
        <v>52</v>
      </c>
      <c r="H373" s="70" t="s">
        <v>1252</v>
      </c>
      <c r="I373" s="71"/>
      <c r="J373" s="71"/>
      <c r="K373" s="70" t="s">
        <v>1252</v>
      </c>
      <c r="L373" s="74">
        <v>1.0183321700862464</v>
      </c>
      <c r="M373" s="75">
        <v>9187.7373046875</v>
      </c>
      <c r="N373" s="75">
        <v>9192.4599609375</v>
      </c>
      <c r="O373" s="76"/>
      <c r="P373" s="77"/>
      <c r="Q373" s="77"/>
      <c r="R373" s="48">
        <v>0</v>
      </c>
      <c r="S373" s="81"/>
      <c r="T373" s="81"/>
      <c r="U373" s="49">
        <v>0</v>
      </c>
      <c r="V373" s="49">
        <v>0</v>
      </c>
      <c r="W373" s="49">
        <v>0</v>
      </c>
      <c r="X373" s="49">
        <v>0</v>
      </c>
      <c r="Y373" s="49">
        <v>0</v>
      </c>
      <c r="Z373" s="49"/>
      <c r="AA373" s="72">
        <v>373</v>
      </c>
      <c r="AB373" s="72"/>
      <c r="AC373" s="73"/>
      <c r="AD373" s="79" t="s">
        <v>1252</v>
      </c>
      <c r="AE373" s="79" t="s">
        <v>1845</v>
      </c>
      <c r="AF373" s="79" t="s">
        <v>2334</v>
      </c>
      <c r="AG373" s="79" t="s">
        <v>2746</v>
      </c>
      <c r="AH373" s="79" t="s">
        <v>3200</v>
      </c>
      <c r="AI373" s="79">
        <v>34</v>
      </c>
      <c r="AJ373" s="79">
        <v>0</v>
      </c>
      <c r="AK373" s="79">
        <v>0</v>
      </c>
      <c r="AL373" s="79">
        <v>0</v>
      </c>
      <c r="AM373" s="79" t="s">
        <v>4077</v>
      </c>
      <c r="AN373" s="100" t="s">
        <v>4448</v>
      </c>
      <c r="AO373" s="79" t="str">
        <f>REPLACE(INDEX(GroupVertices[Group],MATCH(Vertices[[#This Row],[Vertex]],GroupVertices[Vertex],0)),1,1,"")</f>
        <v>1</v>
      </c>
      <c r="AP373" s="48"/>
      <c r="AQ373" s="49"/>
      <c r="AR373" s="48"/>
      <c r="AS373" s="49"/>
      <c r="AT373" s="48"/>
      <c r="AU373" s="49"/>
      <c r="AV373" s="48"/>
      <c r="AW373" s="49"/>
      <c r="AX373" s="48"/>
      <c r="AY373" s="48"/>
      <c r="AZ373" s="48"/>
      <c r="BA373" s="48"/>
      <c r="BB373" s="48"/>
      <c r="BC373" s="48"/>
      <c r="BD373" s="48"/>
      <c r="BE373" s="48"/>
      <c r="BF373" s="48"/>
      <c r="BG373" s="48"/>
      <c r="BH373" s="48"/>
      <c r="BI373" s="2"/>
      <c r="BJ373" s="3"/>
      <c r="BK373" s="3"/>
      <c r="BL373" s="3"/>
      <c r="BM373" s="3"/>
    </row>
    <row r="374" spans="1:65" ht="15">
      <c r="A374" s="65" t="s">
        <v>627</v>
      </c>
      <c r="B374" s="66"/>
      <c r="C374" s="66" t="s">
        <v>65</v>
      </c>
      <c r="D374" s="67">
        <v>182.13725679264573</v>
      </c>
      <c r="E374" s="69"/>
      <c r="F374" s="98" t="s">
        <v>3824</v>
      </c>
      <c r="G374" s="66" t="s">
        <v>52</v>
      </c>
      <c r="H374" s="70" t="s">
        <v>1253</v>
      </c>
      <c r="I374" s="71"/>
      <c r="J374" s="71"/>
      <c r="K374" s="70" t="s">
        <v>1253</v>
      </c>
      <c r="L374" s="74">
        <v>241.25333342824825</v>
      </c>
      <c r="M374" s="75">
        <v>5075.31884765625</v>
      </c>
      <c r="N374" s="75">
        <v>806.5403442382812</v>
      </c>
      <c r="O374" s="76"/>
      <c r="P374" s="77"/>
      <c r="Q374" s="77"/>
      <c r="R374" s="48">
        <v>0</v>
      </c>
      <c r="S374" s="81"/>
      <c r="T374" s="81"/>
      <c r="U374" s="49">
        <v>0</v>
      </c>
      <c r="V374" s="49">
        <v>0</v>
      </c>
      <c r="W374" s="49">
        <v>0</v>
      </c>
      <c r="X374" s="49">
        <v>0</v>
      </c>
      <c r="Y374" s="49">
        <v>0</v>
      </c>
      <c r="Z374" s="49"/>
      <c r="AA374" s="72">
        <v>374</v>
      </c>
      <c r="AB374" s="72"/>
      <c r="AC374" s="73"/>
      <c r="AD374" s="79" t="s">
        <v>1253</v>
      </c>
      <c r="AE374" s="79" t="s">
        <v>1846</v>
      </c>
      <c r="AF374" s="79" t="s">
        <v>2335</v>
      </c>
      <c r="AG374" s="79" t="s">
        <v>2747</v>
      </c>
      <c r="AH374" s="79" t="s">
        <v>3201</v>
      </c>
      <c r="AI374" s="79">
        <v>445589</v>
      </c>
      <c r="AJ374" s="79">
        <v>471</v>
      </c>
      <c r="AK374" s="79">
        <v>7317</v>
      </c>
      <c r="AL374" s="79">
        <v>193</v>
      </c>
      <c r="AM374" s="79" t="s">
        <v>4077</v>
      </c>
      <c r="AN374" s="100" t="s">
        <v>4449</v>
      </c>
      <c r="AO374" s="79" t="str">
        <f>REPLACE(INDEX(GroupVertices[Group],MATCH(Vertices[[#This Row],[Vertex]],GroupVertices[Vertex],0)),1,1,"")</f>
        <v>1</v>
      </c>
      <c r="AP374" s="48"/>
      <c r="AQ374" s="49"/>
      <c r="AR374" s="48"/>
      <c r="AS374" s="49"/>
      <c r="AT374" s="48"/>
      <c r="AU374" s="49"/>
      <c r="AV374" s="48"/>
      <c r="AW374" s="49"/>
      <c r="AX374" s="48"/>
      <c r="AY374" s="48"/>
      <c r="AZ374" s="48"/>
      <c r="BA374" s="48"/>
      <c r="BB374" s="48"/>
      <c r="BC374" s="48"/>
      <c r="BD374" s="48"/>
      <c r="BE374" s="48"/>
      <c r="BF374" s="48"/>
      <c r="BG374" s="48"/>
      <c r="BH374" s="48"/>
      <c r="BI374" s="2"/>
      <c r="BJ374" s="3"/>
      <c r="BK374" s="3"/>
      <c r="BL374" s="3"/>
      <c r="BM374" s="3"/>
    </row>
    <row r="375" spans="1:65" ht="15">
      <c r="A375" s="65" t="s">
        <v>628</v>
      </c>
      <c r="B375" s="66"/>
      <c r="C375" s="66" t="s">
        <v>65</v>
      </c>
      <c r="D375" s="67">
        <v>164.39547078933947</v>
      </c>
      <c r="E375" s="69"/>
      <c r="F375" s="98" t="s">
        <v>3825</v>
      </c>
      <c r="G375" s="66" t="s">
        <v>52</v>
      </c>
      <c r="H375" s="70" t="s">
        <v>1254</v>
      </c>
      <c r="I375" s="71"/>
      <c r="J375" s="71"/>
      <c r="K375" s="70" t="s">
        <v>1254</v>
      </c>
      <c r="L375" s="74">
        <v>29.579853164458115</v>
      </c>
      <c r="M375" s="75">
        <v>2333.70654296875</v>
      </c>
      <c r="N375" s="75">
        <v>2130.6328125</v>
      </c>
      <c r="O375" s="76"/>
      <c r="P375" s="77"/>
      <c r="Q375" s="77"/>
      <c r="R375" s="48">
        <v>0</v>
      </c>
      <c r="S375" s="81"/>
      <c r="T375" s="81"/>
      <c r="U375" s="49">
        <v>0</v>
      </c>
      <c r="V375" s="49">
        <v>0</v>
      </c>
      <c r="W375" s="49">
        <v>0</v>
      </c>
      <c r="X375" s="49">
        <v>0</v>
      </c>
      <c r="Y375" s="49">
        <v>0</v>
      </c>
      <c r="Z375" s="49"/>
      <c r="AA375" s="72">
        <v>375</v>
      </c>
      <c r="AB375" s="72"/>
      <c r="AC375" s="73"/>
      <c r="AD375" s="79" t="s">
        <v>1254</v>
      </c>
      <c r="AE375" s="79" t="s">
        <v>1847</v>
      </c>
      <c r="AF375" s="79" t="s">
        <v>2336</v>
      </c>
      <c r="AG375" s="79" t="s">
        <v>2730</v>
      </c>
      <c r="AH375" s="79" t="s">
        <v>3202</v>
      </c>
      <c r="AI375" s="79">
        <v>53006</v>
      </c>
      <c r="AJ375" s="79">
        <v>291</v>
      </c>
      <c r="AK375" s="79">
        <v>1232</v>
      </c>
      <c r="AL375" s="79">
        <v>56</v>
      </c>
      <c r="AM375" s="79" t="s">
        <v>4077</v>
      </c>
      <c r="AN375" s="100" t="s">
        <v>4450</v>
      </c>
      <c r="AO375" s="79" t="str">
        <f>REPLACE(INDEX(GroupVertices[Group],MATCH(Vertices[[#This Row],[Vertex]],GroupVertices[Vertex],0)),1,1,"")</f>
        <v>1</v>
      </c>
      <c r="AP375" s="48"/>
      <c r="AQ375" s="49"/>
      <c r="AR375" s="48"/>
      <c r="AS375" s="49"/>
      <c r="AT375" s="48"/>
      <c r="AU375" s="49"/>
      <c r="AV375" s="48"/>
      <c r="AW375" s="49"/>
      <c r="AX375" s="48"/>
      <c r="AY375" s="48"/>
      <c r="AZ375" s="48"/>
      <c r="BA375" s="48"/>
      <c r="BB375" s="48"/>
      <c r="BC375" s="48"/>
      <c r="BD375" s="48"/>
      <c r="BE375" s="48"/>
      <c r="BF375" s="48"/>
      <c r="BG375" s="48"/>
      <c r="BH375" s="48"/>
      <c r="BI375" s="2"/>
      <c r="BJ375" s="3"/>
      <c r="BK375" s="3"/>
      <c r="BL375" s="3"/>
      <c r="BM375" s="3"/>
    </row>
    <row r="376" spans="1:65" ht="15">
      <c r="A376" s="65" t="s">
        <v>629</v>
      </c>
      <c r="B376" s="66"/>
      <c r="C376" s="66" t="s">
        <v>65</v>
      </c>
      <c r="D376" s="67">
        <v>164.95215133839207</v>
      </c>
      <c r="E376" s="69"/>
      <c r="F376" s="98" t="s">
        <v>3826</v>
      </c>
      <c r="G376" s="66" t="s">
        <v>52</v>
      </c>
      <c r="H376" s="70" t="s">
        <v>1255</v>
      </c>
      <c r="I376" s="71"/>
      <c r="J376" s="71"/>
      <c r="K376" s="70" t="s">
        <v>1255</v>
      </c>
      <c r="L376" s="74">
        <v>36.22149055041056</v>
      </c>
      <c r="M376" s="75">
        <v>6446.12548828125</v>
      </c>
      <c r="N376" s="75">
        <v>2130.6328125</v>
      </c>
      <c r="O376" s="76"/>
      <c r="P376" s="77"/>
      <c r="Q376" s="77"/>
      <c r="R376" s="48">
        <v>0</v>
      </c>
      <c r="S376" s="81"/>
      <c r="T376" s="81"/>
      <c r="U376" s="49">
        <v>0</v>
      </c>
      <c r="V376" s="49">
        <v>0</v>
      </c>
      <c r="W376" s="49">
        <v>0</v>
      </c>
      <c r="X376" s="49">
        <v>0</v>
      </c>
      <c r="Y376" s="49">
        <v>0</v>
      </c>
      <c r="Z376" s="49"/>
      <c r="AA376" s="72">
        <v>376</v>
      </c>
      <c r="AB376" s="72"/>
      <c r="AC376" s="73"/>
      <c r="AD376" s="79" t="s">
        <v>1255</v>
      </c>
      <c r="AE376" s="79" t="s">
        <v>1848</v>
      </c>
      <c r="AF376" s="79" t="s">
        <v>2337</v>
      </c>
      <c r="AG376" s="79" t="s">
        <v>2748</v>
      </c>
      <c r="AH376" s="79" t="s">
        <v>3203</v>
      </c>
      <c r="AI376" s="79">
        <v>65324</v>
      </c>
      <c r="AJ376" s="79">
        <v>36</v>
      </c>
      <c r="AK376" s="79">
        <v>273</v>
      </c>
      <c r="AL376" s="79">
        <v>13</v>
      </c>
      <c r="AM376" s="79" t="s">
        <v>4077</v>
      </c>
      <c r="AN376" s="100" t="s">
        <v>4451</v>
      </c>
      <c r="AO376" s="79" t="str">
        <f>REPLACE(INDEX(GroupVertices[Group],MATCH(Vertices[[#This Row],[Vertex]],GroupVertices[Vertex],0)),1,1,"")</f>
        <v>1</v>
      </c>
      <c r="AP376" s="48"/>
      <c r="AQ376" s="49"/>
      <c r="AR376" s="48"/>
      <c r="AS376" s="49"/>
      <c r="AT376" s="48"/>
      <c r="AU376" s="49"/>
      <c r="AV376" s="48"/>
      <c r="AW376" s="49"/>
      <c r="AX376" s="48"/>
      <c r="AY376" s="48"/>
      <c r="AZ376" s="48"/>
      <c r="BA376" s="48"/>
      <c r="BB376" s="48"/>
      <c r="BC376" s="48"/>
      <c r="BD376" s="48"/>
      <c r="BE376" s="48"/>
      <c r="BF376" s="48"/>
      <c r="BG376" s="48"/>
      <c r="BH376" s="48"/>
      <c r="BI376" s="2"/>
      <c r="BJ376" s="3"/>
      <c r="BK376" s="3"/>
      <c r="BL376" s="3"/>
      <c r="BM376" s="3"/>
    </row>
    <row r="377" spans="1:65" ht="15">
      <c r="A377" s="65" t="s">
        <v>630</v>
      </c>
      <c r="B377" s="66"/>
      <c r="C377" s="66" t="s">
        <v>65</v>
      </c>
      <c r="D377" s="67">
        <v>166.0613547314711</v>
      </c>
      <c r="E377" s="69"/>
      <c r="F377" s="98" t="s">
        <v>3827</v>
      </c>
      <c r="G377" s="66" t="s">
        <v>52</v>
      </c>
      <c r="H377" s="70" t="s">
        <v>1256</v>
      </c>
      <c r="I377" s="71"/>
      <c r="J377" s="71"/>
      <c r="K377" s="70" t="s">
        <v>1256</v>
      </c>
      <c r="L377" s="74">
        <v>49.455160626787944</v>
      </c>
      <c r="M377" s="75">
        <v>4389.916015625</v>
      </c>
      <c r="N377" s="75">
        <v>1689.2691650390625</v>
      </c>
      <c r="O377" s="76"/>
      <c r="P377" s="77"/>
      <c r="Q377" s="77"/>
      <c r="R377" s="48">
        <v>0</v>
      </c>
      <c r="S377" s="81"/>
      <c r="T377" s="81"/>
      <c r="U377" s="49">
        <v>0</v>
      </c>
      <c r="V377" s="49">
        <v>0</v>
      </c>
      <c r="W377" s="49">
        <v>0</v>
      </c>
      <c r="X377" s="49">
        <v>0</v>
      </c>
      <c r="Y377" s="49">
        <v>0</v>
      </c>
      <c r="Z377" s="49"/>
      <c r="AA377" s="72">
        <v>377</v>
      </c>
      <c r="AB377" s="72"/>
      <c r="AC377" s="73"/>
      <c r="AD377" s="79" t="s">
        <v>1256</v>
      </c>
      <c r="AE377" s="79" t="s">
        <v>1849</v>
      </c>
      <c r="AF377" s="79" t="s">
        <v>2338</v>
      </c>
      <c r="AG377" s="79" t="s">
        <v>2642</v>
      </c>
      <c r="AH377" s="79" t="s">
        <v>3204</v>
      </c>
      <c r="AI377" s="79">
        <v>89868</v>
      </c>
      <c r="AJ377" s="79">
        <v>280</v>
      </c>
      <c r="AK377" s="79">
        <v>1957</v>
      </c>
      <c r="AL377" s="79">
        <v>52</v>
      </c>
      <c r="AM377" s="79" t="s">
        <v>4077</v>
      </c>
      <c r="AN377" s="100" t="s">
        <v>4452</v>
      </c>
      <c r="AO377" s="79" t="str">
        <f>REPLACE(INDEX(GroupVertices[Group],MATCH(Vertices[[#This Row],[Vertex]],GroupVertices[Vertex],0)),1,1,"")</f>
        <v>1</v>
      </c>
      <c r="AP377" s="48"/>
      <c r="AQ377" s="49"/>
      <c r="AR377" s="48"/>
      <c r="AS377" s="49"/>
      <c r="AT377" s="48"/>
      <c r="AU377" s="49"/>
      <c r="AV377" s="48"/>
      <c r="AW377" s="49"/>
      <c r="AX377" s="48"/>
      <c r="AY377" s="48"/>
      <c r="AZ377" s="48"/>
      <c r="BA377" s="48"/>
      <c r="BB377" s="48"/>
      <c r="BC377" s="48"/>
      <c r="BD377" s="48"/>
      <c r="BE377" s="48"/>
      <c r="BF377" s="48"/>
      <c r="BG377" s="48"/>
      <c r="BH377" s="48"/>
      <c r="BI377" s="2"/>
      <c r="BJ377" s="3"/>
      <c r="BK377" s="3"/>
      <c r="BL377" s="3"/>
      <c r="BM377" s="3"/>
    </row>
    <row r="378" spans="1:65" ht="15">
      <c r="A378" s="65" t="s">
        <v>631</v>
      </c>
      <c r="B378" s="66"/>
      <c r="C378" s="66" t="s">
        <v>65</v>
      </c>
      <c r="D378" s="67">
        <v>403.2112907555778</v>
      </c>
      <c r="E378" s="69"/>
      <c r="F378" s="98" t="s">
        <v>3828</v>
      </c>
      <c r="G378" s="66" t="s">
        <v>52</v>
      </c>
      <c r="H378" s="70" t="s">
        <v>1257</v>
      </c>
      <c r="I378" s="71"/>
      <c r="J378" s="71"/>
      <c r="K378" s="70" t="s">
        <v>1257</v>
      </c>
      <c r="L378" s="74">
        <v>2878.8406741936356</v>
      </c>
      <c r="M378" s="75">
        <v>6788.82666015625</v>
      </c>
      <c r="N378" s="75">
        <v>365.1759948730469</v>
      </c>
      <c r="O378" s="76"/>
      <c r="P378" s="77"/>
      <c r="Q378" s="77"/>
      <c r="R378" s="48">
        <v>0</v>
      </c>
      <c r="S378" s="81"/>
      <c r="T378" s="81"/>
      <c r="U378" s="49">
        <v>0</v>
      </c>
      <c r="V378" s="49">
        <v>0</v>
      </c>
      <c r="W378" s="49">
        <v>0</v>
      </c>
      <c r="X378" s="49">
        <v>0</v>
      </c>
      <c r="Y378" s="49">
        <v>0</v>
      </c>
      <c r="Z378" s="49"/>
      <c r="AA378" s="72">
        <v>378</v>
      </c>
      <c r="AB378" s="72"/>
      <c r="AC378" s="73"/>
      <c r="AD378" s="79" t="s">
        <v>1257</v>
      </c>
      <c r="AE378" s="79" t="s">
        <v>1850</v>
      </c>
      <c r="AF378" s="79" t="s">
        <v>2176</v>
      </c>
      <c r="AG378" s="79" t="s">
        <v>2624</v>
      </c>
      <c r="AH378" s="79" t="s">
        <v>3205</v>
      </c>
      <c r="AI378" s="79">
        <v>5337425</v>
      </c>
      <c r="AJ378" s="79">
        <v>7287</v>
      </c>
      <c r="AK378" s="79">
        <v>124142</v>
      </c>
      <c r="AL378" s="79">
        <v>1368</v>
      </c>
      <c r="AM378" s="79" t="s">
        <v>4077</v>
      </c>
      <c r="AN378" s="100" t="s">
        <v>4453</v>
      </c>
      <c r="AO378" s="79" t="str">
        <f>REPLACE(INDEX(GroupVertices[Group],MATCH(Vertices[[#This Row],[Vertex]],GroupVertices[Vertex],0)),1,1,"")</f>
        <v>1</v>
      </c>
      <c r="AP378" s="48"/>
      <c r="AQ378" s="49"/>
      <c r="AR378" s="48"/>
      <c r="AS378" s="49"/>
      <c r="AT378" s="48"/>
      <c r="AU378" s="49"/>
      <c r="AV378" s="48"/>
      <c r="AW378" s="49"/>
      <c r="AX378" s="48"/>
      <c r="AY378" s="48"/>
      <c r="AZ378" s="48"/>
      <c r="BA378" s="48"/>
      <c r="BB378" s="48"/>
      <c r="BC378" s="48"/>
      <c r="BD378" s="48"/>
      <c r="BE378" s="48"/>
      <c r="BF378" s="48"/>
      <c r="BG378" s="48"/>
      <c r="BH378" s="48"/>
      <c r="BI378" s="2"/>
      <c r="BJ378" s="3"/>
      <c r="BK378" s="3"/>
      <c r="BL378" s="3"/>
      <c r="BM378" s="3"/>
    </row>
    <row r="379" spans="1:65" ht="15">
      <c r="A379" s="65" t="s">
        <v>632</v>
      </c>
      <c r="B379" s="66"/>
      <c r="C379" s="66" t="s">
        <v>65</v>
      </c>
      <c r="D379" s="67">
        <v>162.114156118437</v>
      </c>
      <c r="E379" s="69"/>
      <c r="F379" s="98" t="s">
        <v>3829</v>
      </c>
      <c r="G379" s="66" t="s">
        <v>52</v>
      </c>
      <c r="H379" s="70" t="s">
        <v>1258</v>
      </c>
      <c r="I379" s="71"/>
      <c r="J379" s="71"/>
      <c r="K379" s="70" t="s">
        <v>1258</v>
      </c>
      <c r="L379" s="74">
        <v>2.3619724011134817</v>
      </c>
      <c r="M379" s="75">
        <v>3361.811279296875</v>
      </c>
      <c r="N379" s="75">
        <v>5661.54638671875</v>
      </c>
      <c r="O379" s="76"/>
      <c r="P379" s="77"/>
      <c r="Q379" s="77"/>
      <c r="R379" s="48">
        <v>0</v>
      </c>
      <c r="S379" s="81"/>
      <c r="T379" s="81"/>
      <c r="U379" s="49">
        <v>0</v>
      </c>
      <c r="V379" s="49">
        <v>0</v>
      </c>
      <c r="W379" s="49">
        <v>0</v>
      </c>
      <c r="X379" s="49">
        <v>0</v>
      </c>
      <c r="Y379" s="49">
        <v>0</v>
      </c>
      <c r="Z379" s="49"/>
      <c r="AA379" s="72">
        <v>379</v>
      </c>
      <c r="AB379" s="72"/>
      <c r="AC379" s="73"/>
      <c r="AD379" s="79" t="s">
        <v>1258</v>
      </c>
      <c r="AE379" s="79" t="s">
        <v>1851</v>
      </c>
      <c r="AF379" s="79" t="s">
        <v>2339</v>
      </c>
      <c r="AG379" s="79" t="s">
        <v>2749</v>
      </c>
      <c r="AH379" s="79" t="s">
        <v>3206</v>
      </c>
      <c r="AI379" s="79">
        <v>2526</v>
      </c>
      <c r="AJ379" s="79">
        <v>23</v>
      </c>
      <c r="AK379" s="79">
        <v>96</v>
      </c>
      <c r="AL379" s="79">
        <v>8</v>
      </c>
      <c r="AM379" s="79" t="s">
        <v>4077</v>
      </c>
      <c r="AN379" s="100" t="s">
        <v>4454</v>
      </c>
      <c r="AO379" s="79" t="str">
        <f>REPLACE(INDEX(GroupVertices[Group],MATCH(Vertices[[#This Row],[Vertex]],GroupVertices[Vertex],0)),1,1,"")</f>
        <v>1</v>
      </c>
      <c r="AP379" s="48"/>
      <c r="AQ379" s="49"/>
      <c r="AR379" s="48"/>
      <c r="AS379" s="49"/>
      <c r="AT379" s="48"/>
      <c r="AU379" s="49"/>
      <c r="AV379" s="48"/>
      <c r="AW379" s="49"/>
      <c r="AX379" s="48"/>
      <c r="AY379" s="48"/>
      <c r="AZ379" s="48"/>
      <c r="BA379" s="48"/>
      <c r="BB379" s="48"/>
      <c r="BC379" s="48"/>
      <c r="BD379" s="48"/>
      <c r="BE379" s="48"/>
      <c r="BF379" s="48"/>
      <c r="BG379" s="48"/>
      <c r="BH379" s="48"/>
      <c r="BI379" s="2"/>
      <c r="BJ379" s="3"/>
      <c r="BK379" s="3"/>
      <c r="BL379" s="3"/>
      <c r="BM379" s="3"/>
    </row>
    <row r="380" spans="1:65" ht="15">
      <c r="A380" s="65" t="s">
        <v>633</v>
      </c>
      <c r="B380" s="66"/>
      <c r="C380" s="66" t="s">
        <v>65</v>
      </c>
      <c r="D380" s="67">
        <v>169.43736602030683</v>
      </c>
      <c r="E380" s="69"/>
      <c r="F380" s="98" t="s">
        <v>3830</v>
      </c>
      <c r="G380" s="66" t="s">
        <v>52</v>
      </c>
      <c r="H380" s="70" t="s">
        <v>1259</v>
      </c>
      <c r="I380" s="71"/>
      <c r="J380" s="71"/>
      <c r="K380" s="70" t="s">
        <v>1259</v>
      </c>
      <c r="L380" s="74">
        <v>89.73363421363688</v>
      </c>
      <c r="M380" s="75">
        <v>3704.5126953125</v>
      </c>
      <c r="N380" s="75">
        <v>1247.90478515625</v>
      </c>
      <c r="O380" s="76"/>
      <c r="P380" s="77"/>
      <c r="Q380" s="77"/>
      <c r="R380" s="48">
        <v>0</v>
      </c>
      <c r="S380" s="81"/>
      <c r="T380" s="81"/>
      <c r="U380" s="49">
        <v>0</v>
      </c>
      <c r="V380" s="49">
        <v>0</v>
      </c>
      <c r="W380" s="49">
        <v>0</v>
      </c>
      <c r="X380" s="49">
        <v>0</v>
      </c>
      <c r="Y380" s="49">
        <v>0</v>
      </c>
      <c r="Z380" s="49"/>
      <c r="AA380" s="72">
        <v>380</v>
      </c>
      <c r="AB380" s="72"/>
      <c r="AC380" s="73"/>
      <c r="AD380" s="79" t="s">
        <v>1259</v>
      </c>
      <c r="AE380" s="79" t="s">
        <v>1852</v>
      </c>
      <c r="AF380" s="79" t="s">
        <v>2317</v>
      </c>
      <c r="AG380" s="79" t="s">
        <v>2617</v>
      </c>
      <c r="AH380" s="79" t="s">
        <v>3207</v>
      </c>
      <c r="AI380" s="79">
        <v>164571</v>
      </c>
      <c r="AJ380" s="79">
        <v>561</v>
      </c>
      <c r="AK380" s="79">
        <v>2413</v>
      </c>
      <c r="AL380" s="79">
        <v>153</v>
      </c>
      <c r="AM380" s="79" t="s">
        <v>4077</v>
      </c>
      <c r="AN380" s="100" t="s">
        <v>4455</v>
      </c>
      <c r="AO380" s="79" t="str">
        <f>REPLACE(INDEX(GroupVertices[Group],MATCH(Vertices[[#This Row],[Vertex]],GroupVertices[Vertex],0)),1,1,"")</f>
        <v>1</v>
      </c>
      <c r="AP380" s="48"/>
      <c r="AQ380" s="49"/>
      <c r="AR380" s="48"/>
      <c r="AS380" s="49"/>
      <c r="AT380" s="48"/>
      <c r="AU380" s="49"/>
      <c r="AV380" s="48"/>
      <c r="AW380" s="49"/>
      <c r="AX380" s="48"/>
      <c r="AY380" s="48"/>
      <c r="AZ380" s="48"/>
      <c r="BA380" s="48"/>
      <c r="BB380" s="48"/>
      <c r="BC380" s="48"/>
      <c r="BD380" s="48"/>
      <c r="BE380" s="48"/>
      <c r="BF380" s="48"/>
      <c r="BG380" s="48"/>
      <c r="BH380" s="48"/>
      <c r="BI380" s="2"/>
      <c r="BJ380" s="3"/>
      <c r="BK380" s="3"/>
      <c r="BL380" s="3"/>
      <c r="BM380" s="3"/>
    </row>
    <row r="381" spans="1:65" ht="15">
      <c r="A381" s="65" t="s">
        <v>634</v>
      </c>
      <c r="B381" s="66"/>
      <c r="C381" s="66" t="s">
        <v>65</v>
      </c>
      <c r="D381" s="67">
        <v>162.02395199634663</v>
      </c>
      <c r="E381" s="69"/>
      <c r="F381" s="98" t="s">
        <v>3831</v>
      </c>
      <c r="G381" s="66" t="s">
        <v>52</v>
      </c>
      <c r="H381" s="70" t="s">
        <v>1260</v>
      </c>
      <c r="I381" s="71"/>
      <c r="J381" s="71"/>
      <c r="K381" s="70" t="s">
        <v>1260</v>
      </c>
      <c r="L381" s="74">
        <v>1.2857661807561938</v>
      </c>
      <c r="M381" s="75">
        <v>3361.811279296875</v>
      </c>
      <c r="N381" s="75">
        <v>6544.2744140625</v>
      </c>
      <c r="O381" s="76"/>
      <c r="P381" s="77"/>
      <c r="Q381" s="77"/>
      <c r="R381" s="48">
        <v>0</v>
      </c>
      <c r="S381" s="81"/>
      <c r="T381" s="81"/>
      <c r="U381" s="49">
        <v>0</v>
      </c>
      <c r="V381" s="49">
        <v>0</v>
      </c>
      <c r="W381" s="49">
        <v>0</v>
      </c>
      <c r="X381" s="49">
        <v>0</v>
      </c>
      <c r="Y381" s="49">
        <v>0</v>
      </c>
      <c r="Z381" s="49"/>
      <c r="AA381" s="72">
        <v>381</v>
      </c>
      <c r="AB381" s="72"/>
      <c r="AC381" s="73"/>
      <c r="AD381" s="79" t="s">
        <v>1260</v>
      </c>
      <c r="AE381" s="79" t="s">
        <v>1853</v>
      </c>
      <c r="AF381" s="79" t="s">
        <v>2340</v>
      </c>
      <c r="AG381" s="79" t="s">
        <v>2750</v>
      </c>
      <c r="AH381" s="79" t="s">
        <v>3208</v>
      </c>
      <c r="AI381" s="79">
        <v>530</v>
      </c>
      <c r="AJ381" s="79">
        <v>0</v>
      </c>
      <c r="AK381" s="79">
        <v>5</v>
      </c>
      <c r="AL381" s="79">
        <v>0</v>
      </c>
      <c r="AM381" s="79" t="s">
        <v>4077</v>
      </c>
      <c r="AN381" s="100" t="s">
        <v>4456</v>
      </c>
      <c r="AO381" s="79" t="str">
        <f>REPLACE(INDEX(GroupVertices[Group],MATCH(Vertices[[#This Row],[Vertex]],GroupVertices[Vertex],0)),1,1,"")</f>
        <v>1</v>
      </c>
      <c r="AP381" s="48"/>
      <c r="AQ381" s="49"/>
      <c r="AR381" s="48"/>
      <c r="AS381" s="49"/>
      <c r="AT381" s="48"/>
      <c r="AU381" s="49"/>
      <c r="AV381" s="48"/>
      <c r="AW381" s="49"/>
      <c r="AX381" s="48"/>
      <c r="AY381" s="48"/>
      <c r="AZ381" s="48"/>
      <c r="BA381" s="48"/>
      <c r="BB381" s="48"/>
      <c r="BC381" s="48"/>
      <c r="BD381" s="48"/>
      <c r="BE381" s="48"/>
      <c r="BF381" s="48"/>
      <c r="BG381" s="48"/>
      <c r="BH381" s="48"/>
      <c r="BI381" s="2"/>
      <c r="BJ381" s="3"/>
      <c r="BK381" s="3"/>
      <c r="BL381" s="3"/>
      <c r="BM381" s="3"/>
    </row>
    <row r="382" spans="1:65" ht="15">
      <c r="A382" s="65" t="s">
        <v>635</v>
      </c>
      <c r="B382" s="66"/>
      <c r="C382" s="66" t="s">
        <v>65</v>
      </c>
      <c r="D382" s="67">
        <v>174.06114074146458</v>
      </c>
      <c r="E382" s="69"/>
      <c r="F382" s="98" t="s">
        <v>3832</v>
      </c>
      <c r="G382" s="66" t="s">
        <v>52</v>
      </c>
      <c r="H382" s="70" t="s">
        <v>1261</v>
      </c>
      <c r="I382" s="71"/>
      <c r="J382" s="71"/>
      <c r="K382" s="70" t="s">
        <v>1261</v>
      </c>
      <c r="L382" s="74">
        <v>144.89890827346412</v>
      </c>
      <c r="M382" s="75">
        <v>620.1987915039062</v>
      </c>
      <c r="N382" s="75">
        <v>806.5403442382812</v>
      </c>
      <c r="O382" s="76"/>
      <c r="P382" s="77"/>
      <c r="Q382" s="77"/>
      <c r="R382" s="48">
        <v>0</v>
      </c>
      <c r="S382" s="81"/>
      <c r="T382" s="81"/>
      <c r="U382" s="49">
        <v>0</v>
      </c>
      <c r="V382" s="49">
        <v>0</v>
      </c>
      <c r="W382" s="49">
        <v>0</v>
      </c>
      <c r="X382" s="49">
        <v>0</v>
      </c>
      <c r="Y382" s="49">
        <v>0</v>
      </c>
      <c r="Z382" s="49"/>
      <c r="AA382" s="72">
        <v>382</v>
      </c>
      <c r="AB382" s="72"/>
      <c r="AC382" s="73"/>
      <c r="AD382" s="79" t="s">
        <v>1261</v>
      </c>
      <c r="AE382" s="79" t="s">
        <v>1854</v>
      </c>
      <c r="AF382" s="79" t="s">
        <v>2341</v>
      </c>
      <c r="AG382" s="79" t="s">
        <v>2531</v>
      </c>
      <c r="AH382" s="79" t="s">
        <v>3209</v>
      </c>
      <c r="AI382" s="79">
        <v>266884</v>
      </c>
      <c r="AJ382" s="79">
        <v>199</v>
      </c>
      <c r="AK382" s="79">
        <v>2280</v>
      </c>
      <c r="AL382" s="79">
        <v>95</v>
      </c>
      <c r="AM382" s="79" t="s">
        <v>4077</v>
      </c>
      <c r="AN382" s="100" t="s">
        <v>4457</v>
      </c>
      <c r="AO382" s="79" t="str">
        <f>REPLACE(INDEX(GroupVertices[Group],MATCH(Vertices[[#This Row],[Vertex]],GroupVertices[Vertex],0)),1,1,"")</f>
        <v>1</v>
      </c>
      <c r="AP382" s="48"/>
      <c r="AQ382" s="49"/>
      <c r="AR382" s="48"/>
      <c r="AS382" s="49"/>
      <c r="AT382" s="48"/>
      <c r="AU382" s="49"/>
      <c r="AV382" s="48"/>
      <c r="AW382" s="49"/>
      <c r="AX382" s="48"/>
      <c r="AY382" s="48"/>
      <c r="AZ382" s="48"/>
      <c r="BA382" s="48"/>
      <c r="BB382" s="48"/>
      <c r="BC382" s="48"/>
      <c r="BD382" s="48"/>
      <c r="BE382" s="48"/>
      <c r="BF382" s="48"/>
      <c r="BG382" s="48"/>
      <c r="BH382" s="48"/>
      <c r="BI382" s="2"/>
      <c r="BJ382" s="3"/>
      <c r="BK382" s="3"/>
      <c r="BL382" s="3"/>
      <c r="BM382" s="3"/>
    </row>
    <row r="383" spans="1:65" ht="15">
      <c r="A383" s="65" t="s">
        <v>636</v>
      </c>
      <c r="B383" s="66"/>
      <c r="C383" s="66" t="s">
        <v>65</v>
      </c>
      <c r="D383" s="67">
        <v>162.30021341835985</v>
      </c>
      <c r="E383" s="69"/>
      <c r="F383" s="98" t="s">
        <v>3833</v>
      </c>
      <c r="G383" s="66" t="s">
        <v>52</v>
      </c>
      <c r="H383" s="70" t="s">
        <v>1262</v>
      </c>
      <c r="I383" s="71"/>
      <c r="J383" s="71"/>
      <c r="K383" s="70" t="s">
        <v>1262</v>
      </c>
      <c r="L383" s="74">
        <v>4.581782525968668</v>
      </c>
      <c r="M383" s="75">
        <v>8845.0361328125</v>
      </c>
      <c r="N383" s="75">
        <v>4778.81787109375</v>
      </c>
      <c r="O383" s="76"/>
      <c r="P383" s="77"/>
      <c r="Q383" s="77"/>
      <c r="R383" s="48">
        <v>0</v>
      </c>
      <c r="S383" s="81"/>
      <c r="T383" s="81"/>
      <c r="U383" s="49">
        <v>0</v>
      </c>
      <c r="V383" s="49">
        <v>0</v>
      </c>
      <c r="W383" s="49">
        <v>0</v>
      </c>
      <c r="X383" s="49">
        <v>0</v>
      </c>
      <c r="Y383" s="49">
        <v>0</v>
      </c>
      <c r="Z383" s="49"/>
      <c r="AA383" s="72">
        <v>383</v>
      </c>
      <c r="AB383" s="72"/>
      <c r="AC383" s="73"/>
      <c r="AD383" s="79" t="s">
        <v>1262</v>
      </c>
      <c r="AE383" s="79" t="s">
        <v>1855</v>
      </c>
      <c r="AF383" s="79" t="s">
        <v>2342</v>
      </c>
      <c r="AG383" s="79" t="s">
        <v>2751</v>
      </c>
      <c r="AH383" s="79" t="s">
        <v>3210</v>
      </c>
      <c r="AI383" s="79">
        <v>6643</v>
      </c>
      <c r="AJ383" s="79">
        <v>33</v>
      </c>
      <c r="AK383" s="79">
        <v>1063</v>
      </c>
      <c r="AL383" s="79">
        <v>13</v>
      </c>
      <c r="AM383" s="79" t="s">
        <v>4077</v>
      </c>
      <c r="AN383" s="100" t="s">
        <v>4458</v>
      </c>
      <c r="AO383" s="79" t="str">
        <f>REPLACE(INDEX(GroupVertices[Group],MATCH(Vertices[[#This Row],[Vertex]],GroupVertices[Vertex],0)),1,1,"")</f>
        <v>1</v>
      </c>
      <c r="AP383" s="48"/>
      <c r="AQ383" s="49"/>
      <c r="AR383" s="48"/>
      <c r="AS383" s="49"/>
      <c r="AT383" s="48"/>
      <c r="AU383" s="49"/>
      <c r="AV383" s="48"/>
      <c r="AW383" s="49"/>
      <c r="AX383" s="48"/>
      <c r="AY383" s="48"/>
      <c r="AZ383" s="48"/>
      <c r="BA383" s="48"/>
      <c r="BB383" s="48"/>
      <c r="BC383" s="48"/>
      <c r="BD383" s="48"/>
      <c r="BE383" s="48"/>
      <c r="BF383" s="48"/>
      <c r="BG383" s="48"/>
      <c r="BH383" s="48"/>
      <c r="BI383" s="2"/>
      <c r="BJ383" s="3"/>
      <c r="BK383" s="3"/>
      <c r="BL383" s="3"/>
      <c r="BM383" s="3"/>
    </row>
    <row r="384" spans="1:65" ht="15">
      <c r="A384" s="65" t="s">
        <v>637</v>
      </c>
      <c r="B384" s="66"/>
      <c r="C384" s="66" t="s">
        <v>65</v>
      </c>
      <c r="D384" s="67">
        <v>164.16742970714108</v>
      </c>
      <c r="E384" s="69"/>
      <c r="F384" s="98" t="s">
        <v>3834</v>
      </c>
      <c r="G384" s="66" t="s">
        <v>52</v>
      </c>
      <c r="H384" s="70" t="s">
        <v>1263</v>
      </c>
      <c r="I384" s="71"/>
      <c r="J384" s="71"/>
      <c r="K384" s="70" t="s">
        <v>1263</v>
      </c>
      <c r="L384" s="74">
        <v>26.8591434510699</v>
      </c>
      <c r="M384" s="75">
        <v>620.1987915039062</v>
      </c>
      <c r="N384" s="75">
        <v>2130.6328125</v>
      </c>
      <c r="O384" s="76"/>
      <c r="P384" s="77"/>
      <c r="Q384" s="77"/>
      <c r="R384" s="48">
        <v>0</v>
      </c>
      <c r="S384" s="81"/>
      <c r="T384" s="81"/>
      <c r="U384" s="49">
        <v>0</v>
      </c>
      <c r="V384" s="49">
        <v>0</v>
      </c>
      <c r="W384" s="49">
        <v>0</v>
      </c>
      <c r="X384" s="49">
        <v>0</v>
      </c>
      <c r="Y384" s="49">
        <v>0</v>
      </c>
      <c r="Z384" s="49"/>
      <c r="AA384" s="72">
        <v>384</v>
      </c>
      <c r="AB384" s="72"/>
      <c r="AC384" s="73"/>
      <c r="AD384" s="79" t="s">
        <v>1263</v>
      </c>
      <c r="AE384" s="79" t="s">
        <v>1856</v>
      </c>
      <c r="AF384" s="79" t="s">
        <v>2343</v>
      </c>
      <c r="AG384" s="79" t="s">
        <v>2715</v>
      </c>
      <c r="AH384" s="79" t="s">
        <v>3211</v>
      </c>
      <c r="AI384" s="79">
        <v>47960</v>
      </c>
      <c r="AJ384" s="79">
        <v>59</v>
      </c>
      <c r="AK384" s="79">
        <v>244</v>
      </c>
      <c r="AL384" s="79">
        <v>34</v>
      </c>
      <c r="AM384" s="79" t="s">
        <v>4077</v>
      </c>
      <c r="AN384" s="100" t="s">
        <v>4459</v>
      </c>
      <c r="AO384" s="79" t="str">
        <f>REPLACE(INDEX(GroupVertices[Group],MATCH(Vertices[[#This Row],[Vertex]],GroupVertices[Vertex],0)),1,1,"")</f>
        <v>1</v>
      </c>
      <c r="AP384" s="48"/>
      <c r="AQ384" s="49"/>
      <c r="AR384" s="48"/>
      <c r="AS384" s="49"/>
      <c r="AT384" s="48"/>
      <c r="AU384" s="49"/>
      <c r="AV384" s="48"/>
      <c r="AW384" s="49"/>
      <c r="AX384" s="48"/>
      <c r="AY384" s="48"/>
      <c r="AZ384" s="48"/>
      <c r="BA384" s="48"/>
      <c r="BB384" s="48"/>
      <c r="BC384" s="48"/>
      <c r="BD384" s="48"/>
      <c r="BE384" s="48"/>
      <c r="BF384" s="48"/>
      <c r="BG384" s="48"/>
      <c r="BH384" s="48"/>
      <c r="BI384" s="2"/>
      <c r="BJ384" s="3"/>
      <c r="BK384" s="3"/>
      <c r="BL384" s="3"/>
      <c r="BM384" s="3"/>
    </row>
    <row r="385" spans="1:65" ht="15">
      <c r="A385" s="65" t="s">
        <v>638</v>
      </c>
      <c r="B385" s="66"/>
      <c r="C385" s="66" t="s">
        <v>65</v>
      </c>
      <c r="D385" s="67">
        <v>162.45219561404616</v>
      </c>
      <c r="E385" s="69"/>
      <c r="F385" s="98" t="s">
        <v>3835</v>
      </c>
      <c r="G385" s="66" t="s">
        <v>52</v>
      </c>
      <c r="H385" s="70" t="s">
        <v>1264</v>
      </c>
      <c r="I385" s="71"/>
      <c r="J385" s="71"/>
      <c r="K385" s="70" t="s">
        <v>1264</v>
      </c>
      <c r="L385" s="74">
        <v>6.395049820087686</v>
      </c>
      <c r="M385" s="75">
        <v>620.1987915039062</v>
      </c>
      <c r="N385" s="75">
        <v>3896.089599609375</v>
      </c>
      <c r="O385" s="76"/>
      <c r="P385" s="77"/>
      <c r="Q385" s="77"/>
      <c r="R385" s="48">
        <v>0</v>
      </c>
      <c r="S385" s="81"/>
      <c r="T385" s="81"/>
      <c r="U385" s="49">
        <v>0</v>
      </c>
      <c r="V385" s="49">
        <v>0</v>
      </c>
      <c r="W385" s="49">
        <v>0</v>
      </c>
      <c r="X385" s="49">
        <v>0</v>
      </c>
      <c r="Y385" s="49">
        <v>0</v>
      </c>
      <c r="Z385" s="49"/>
      <c r="AA385" s="72">
        <v>385</v>
      </c>
      <c r="AB385" s="72"/>
      <c r="AC385" s="73"/>
      <c r="AD385" s="79" t="s">
        <v>1264</v>
      </c>
      <c r="AE385" s="79" t="s">
        <v>1857</v>
      </c>
      <c r="AF385" s="79" t="s">
        <v>2344</v>
      </c>
      <c r="AG385" s="79" t="s">
        <v>2544</v>
      </c>
      <c r="AH385" s="79" t="s">
        <v>3212</v>
      </c>
      <c r="AI385" s="79">
        <v>10006</v>
      </c>
      <c r="AJ385" s="79">
        <v>2</v>
      </c>
      <c r="AK385" s="79">
        <v>9</v>
      </c>
      <c r="AL385" s="79">
        <v>3</v>
      </c>
      <c r="AM385" s="79" t="s">
        <v>4077</v>
      </c>
      <c r="AN385" s="100" t="s">
        <v>4460</v>
      </c>
      <c r="AO385" s="79" t="str">
        <f>REPLACE(INDEX(GroupVertices[Group],MATCH(Vertices[[#This Row],[Vertex]],GroupVertices[Vertex],0)),1,1,"")</f>
        <v>1</v>
      </c>
      <c r="AP385" s="48"/>
      <c r="AQ385" s="49"/>
      <c r="AR385" s="48"/>
      <c r="AS385" s="49"/>
      <c r="AT385" s="48"/>
      <c r="AU385" s="49"/>
      <c r="AV385" s="48"/>
      <c r="AW385" s="49"/>
      <c r="AX385" s="48"/>
      <c r="AY385" s="48"/>
      <c r="AZ385" s="48"/>
      <c r="BA385" s="48"/>
      <c r="BB385" s="48"/>
      <c r="BC385" s="48"/>
      <c r="BD385" s="48"/>
      <c r="BE385" s="48"/>
      <c r="BF385" s="48"/>
      <c r="BG385" s="48"/>
      <c r="BH385" s="48"/>
      <c r="BI385" s="2"/>
      <c r="BJ385" s="3"/>
      <c r="BK385" s="3"/>
      <c r="BL385" s="3"/>
      <c r="BM385" s="3"/>
    </row>
    <row r="386" spans="1:65" ht="15">
      <c r="A386" s="65" t="s">
        <v>639</v>
      </c>
      <c r="B386" s="66"/>
      <c r="C386" s="66" t="s">
        <v>65</v>
      </c>
      <c r="D386" s="67">
        <v>162.2696633249064</v>
      </c>
      <c r="E386" s="69"/>
      <c r="F386" s="98" t="s">
        <v>3836</v>
      </c>
      <c r="G386" s="66" t="s">
        <v>52</v>
      </c>
      <c r="H386" s="70" t="s">
        <v>1265</v>
      </c>
      <c r="I386" s="71"/>
      <c r="J386" s="71"/>
      <c r="K386" s="70" t="s">
        <v>1265</v>
      </c>
      <c r="L386" s="74">
        <v>4.2172958501362405</v>
      </c>
      <c r="M386" s="75">
        <v>5760.7216796875</v>
      </c>
      <c r="N386" s="75">
        <v>4778.81787109375</v>
      </c>
      <c r="O386" s="76"/>
      <c r="P386" s="77"/>
      <c r="Q386" s="77"/>
      <c r="R386" s="48">
        <v>0</v>
      </c>
      <c r="S386" s="81"/>
      <c r="T386" s="81"/>
      <c r="U386" s="49">
        <v>0</v>
      </c>
      <c r="V386" s="49">
        <v>0</v>
      </c>
      <c r="W386" s="49">
        <v>0</v>
      </c>
      <c r="X386" s="49">
        <v>0</v>
      </c>
      <c r="Y386" s="49">
        <v>0</v>
      </c>
      <c r="Z386" s="49"/>
      <c r="AA386" s="72">
        <v>386</v>
      </c>
      <c r="AB386" s="72"/>
      <c r="AC386" s="73"/>
      <c r="AD386" s="79" t="s">
        <v>1265</v>
      </c>
      <c r="AE386" s="79" t="s">
        <v>1858</v>
      </c>
      <c r="AF386" s="79" t="s">
        <v>2320</v>
      </c>
      <c r="AG386" s="79" t="s">
        <v>2544</v>
      </c>
      <c r="AH386" s="79" t="s">
        <v>3213</v>
      </c>
      <c r="AI386" s="79">
        <v>5967</v>
      </c>
      <c r="AJ386" s="79">
        <v>27</v>
      </c>
      <c r="AK386" s="79">
        <v>14</v>
      </c>
      <c r="AL386" s="79">
        <v>7</v>
      </c>
      <c r="AM386" s="79" t="s">
        <v>4077</v>
      </c>
      <c r="AN386" s="100" t="s">
        <v>4461</v>
      </c>
      <c r="AO386" s="79" t="str">
        <f>REPLACE(INDEX(GroupVertices[Group],MATCH(Vertices[[#This Row],[Vertex]],GroupVertices[Vertex],0)),1,1,"")</f>
        <v>1</v>
      </c>
      <c r="AP386" s="48"/>
      <c r="AQ386" s="49"/>
      <c r="AR386" s="48"/>
      <c r="AS386" s="49"/>
      <c r="AT386" s="48"/>
      <c r="AU386" s="49"/>
      <c r="AV386" s="48"/>
      <c r="AW386" s="49"/>
      <c r="AX386" s="48"/>
      <c r="AY386" s="48"/>
      <c r="AZ386" s="48"/>
      <c r="BA386" s="48"/>
      <c r="BB386" s="48"/>
      <c r="BC386" s="48"/>
      <c r="BD386" s="48"/>
      <c r="BE386" s="48"/>
      <c r="BF386" s="48"/>
      <c r="BG386" s="48"/>
      <c r="BH386" s="48"/>
      <c r="BI386" s="2"/>
      <c r="BJ386" s="3"/>
      <c r="BK386" s="3"/>
      <c r="BL386" s="3"/>
      <c r="BM386" s="3"/>
    </row>
    <row r="387" spans="1:65" ht="15">
      <c r="A387" s="65" t="s">
        <v>640</v>
      </c>
      <c r="B387" s="66"/>
      <c r="C387" s="66" t="s">
        <v>65</v>
      </c>
      <c r="D387" s="67">
        <v>162.31218941653316</v>
      </c>
      <c r="E387" s="69"/>
      <c r="F387" s="98" t="s">
        <v>3837</v>
      </c>
      <c r="G387" s="66" t="s">
        <v>52</v>
      </c>
      <c r="H387" s="70" t="s">
        <v>1266</v>
      </c>
      <c r="I387" s="71"/>
      <c r="J387" s="71"/>
      <c r="K387" s="70" t="s">
        <v>1266</v>
      </c>
      <c r="L387" s="74">
        <v>4.7246656163467655</v>
      </c>
      <c r="M387" s="75">
        <v>620.1987915039062</v>
      </c>
      <c r="N387" s="75">
        <v>4337.45361328125</v>
      </c>
      <c r="O387" s="76"/>
      <c r="P387" s="77"/>
      <c r="Q387" s="77"/>
      <c r="R387" s="48">
        <v>0</v>
      </c>
      <c r="S387" s="81"/>
      <c r="T387" s="81"/>
      <c r="U387" s="49">
        <v>0</v>
      </c>
      <c r="V387" s="49">
        <v>0</v>
      </c>
      <c r="W387" s="49">
        <v>0</v>
      </c>
      <c r="X387" s="49">
        <v>0</v>
      </c>
      <c r="Y387" s="49">
        <v>0</v>
      </c>
      <c r="Z387" s="49"/>
      <c r="AA387" s="72">
        <v>387</v>
      </c>
      <c r="AB387" s="72"/>
      <c r="AC387" s="73"/>
      <c r="AD387" s="79" t="s">
        <v>1266</v>
      </c>
      <c r="AE387" s="79" t="s">
        <v>1859</v>
      </c>
      <c r="AF387" s="79" t="s">
        <v>2345</v>
      </c>
      <c r="AG387" s="79" t="s">
        <v>2640</v>
      </c>
      <c r="AH387" s="79" t="s">
        <v>3214</v>
      </c>
      <c r="AI387" s="79">
        <v>6908</v>
      </c>
      <c r="AJ387" s="79">
        <v>58</v>
      </c>
      <c r="AK387" s="79">
        <v>119</v>
      </c>
      <c r="AL387" s="79">
        <v>10</v>
      </c>
      <c r="AM387" s="79" t="s">
        <v>4077</v>
      </c>
      <c r="AN387" s="100" t="s">
        <v>4462</v>
      </c>
      <c r="AO387" s="79" t="str">
        <f>REPLACE(INDEX(GroupVertices[Group],MATCH(Vertices[[#This Row],[Vertex]],GroupVertices[Vertex],0)),1,1,"")</f>
        <v>1</v>
      </c>
      <c r="AP387" s="48"/>
      <c r="AQ387" s="49"/>
      <c r="AR387" s="48"/>
      <c r="AS387" s="49"/>
      <c r="AT387" s="48"/>
      <c r="AU387" s="49"/>
      <c r="AV387" s="48"/>
      <c r="AW387" s="49"/>
      <c r="AX387" s="48"/>
      <c r="AY387" s="48"/>
      <c r="AZ387" s="48"/>
      <c r="BA387" s="48"/>
      <c r="BB387" s="48"/>
      <c r="BC387" s="48"/>
      <c r="BD387" s="48"/>
      <c r="BE387" s="48"/>
      <c r="BF387" s="48"/>
      <c r="BG387" s="48"/>
      <c r="BH387" s="48"/>
      <c r="BI387" s="2"/>
      <c r="BJ387" s="3"/>
      <c r="BK387" s="3"/>
      <c r="BL387" s="3"/>
      <c r="BM387" s="3"/>
    </row>
    <row r="388" spans="1:65" ht="15">
      <c r="A388" s="65" t="s">
        <v>641</v>
      </c>
      <c r="B388" s="66"/>
      <c r="C388" s="66" t="s">
        <v>65</v>
      </c>
      <c r="D388" s="67">
        <v>162.19446309486713</v>
      </c>
      <c r="E388" s="69"/>
      <c r="F388" s="98" t="s">
        <v>3838</v>
      </c>
      <c r="G388" s="66" t="s">
        <v>52</v>
      </c>
      <c r="H388" s="70" t="s">
        <v>1267</v>
      </c>
      <c r="I388" s="71"/>
      <c r="J388" s="71"/>
      <c r="K388" s="70" t="s">
        <v>1267</v>
      </c>
      <c r="L388" s="74">
        <v>3.3200978788564175</v>
      </c>
      <c r="M388" s="75">
        <v>5760.7216796875</v>
      </c>
      <c r="N388" s="75">
        <v>5220.18212890625</v>
      </c>
      <c r="O388" s="76"/>
      <c r="P388" s="77"/>
      <c r="Q388" s="77"/>
      <c r="R388" s="48">
        <v>0</v>
      </c>
      <c r="S388" s="81"/>
      <c r="T388" s="81"/>
      <c r="U388" s="49">
        <v>0</v>
      </c>
      <c r="V388" s="49">
        <v>0</v>
      </c>
      <c r="W388" s="49">
        <v>0</v>
      </c>
      <c r="X388" s="49">
        <v>0</v>
      </c>
      <c r="Y388" s="49">
        <v>0</v>
      </c>
      <c r="Z388" s="49"/>
      <c r="AA388" s="72">
        <v>388</v>
      </c>
      <c r="AB388" s="72"/>
      <c r="AC388" s="73"/>
      <c r="AD388" s="79" t="s">
        <v>1267</v>
      </c>
      <c r="AE388" s="79" t="s">
        <v>1860</v>
      </c>
      <c r="AF388" s="79" t="s">
        <v>2096</v>
      </c>
      <c r="AG388" s="79" t="s">
        <v>2544</v>
      </c>
      <c r="AH388" s="79" t="s">
        <v>3215</v>
      </c>
      <c r="AI388" s="79">
        <v>4303</v>
      </c>
      <c r="AJ388" s="79">
        <v>8</v>
      </c>
      <c r="AK388" s="79">
        <v>21</v>
      </c>
      <c r="AL388" s="79">
        <v>4</v>
      </c>
      <c r="AM388" s="79" t="s">
        <v>4077</v>
      </c>
      <c r="AN388" s="100" t="s">
        <v>4463</v>
      </c>
      <c r="AO388" s="79" t="str">
        <f>REPLACE(INDEX(GroupVertices[Group],MATCH(Vertices[[#This Row],[Vertex]],GroupVertices[Vertex],0)),1,1,"")</f>
        <v>1</v>
      </c>
      <c r="AP388" s="48"/>
      <c r="AQ388" s="49"/>
      <c r="AR388" s="48"/>
      <c r="AS388" s="49"/>
      <c r="AT388" s="48"/>
      <c r="AU388" s="49"/>
      <c r="AV388" s="48"/>
      <c r="AW388" s="49"/>
      <c r="AX388" s="48"/>
      <c r="AY388" s="48"/>
      <c r="AZ388" s="48"/>
      <c r="BA388" s="48"/>
      <c r="BB388" s="48"/>
      <c r="BC388" s="48"/>
      <c r="BD388" s="48"/>
      <c r="BE388" s="48"/>
      <c r="BF388" s="48"/>
      <c r="BG388" s="48"/>
      <c r="BH388" s="48"/>
      <c r="BI388" s="2"/>
      <c r="BJ388" s="3"/>
      <c r="BK388" s="3"/>
      <c r="BL388" s="3"/>
      <c r="BM388" s="3"/>
    </row>
    <row r="389" spans="1:65" ht="15">
      <c r="A389" s="65" t="s">
        <v>642</v>
      </c>
      <c r="B389" s="66"/>
      <c r="C389" s="66" t="s">
        <v>65</v>
      </c>
      <c r="D389" s="67">
        <v>162.02643758087316</v>
      </c>
      <c r="E389" s="69"/>
      <c r="F389" s="98" t="s">
        <v>3839</v>
      </c>
      <c r="G389" s="66" t="s">
        <v>52</v>
      </c>
      <c r="H389" s="70" t="s">
        <v>1268</v>
      </c>
      <c r="I389" s="71"/>
      <c r="J389" s="71"/>
      <c r="K389" s="70" t="s">
        <v>1268</v>
      </c>
      <c r="L389" s="74">
        <v>1.3154211617780627</v>
      </c>
      <c r="M389" s="75">
        <v>5760.7216796875</v>
      </c>
      <c r="N389" s="75">
        <v>6544.2744140625</v>
      </c>
      <c r="O389" s="76"/>
      <c r="P389" s="77"/>
      <c r="Q389" s="77"/>
      <c r="R389" s="48">
        <v>0</v>
      </c>
      <c r="S389" s="81"/>
      <c r="T389" s="81"/>
      <c r="U389" s="49">
        <v>0</v>
      </c>
      <c r="V389" s="49">
        <v>0</v>
      </c>
      <c r="W389" s="49">
        <v>0</v>
      </c>
      <c r="X389" s="49">
        <v>0</v>
      </c>
      <c r="Y389" s="49">
        <v>0</v>
      </c>
      <c r="Z389" s="49"/>
      <c r="AA389" s="72">
        <v>389</v>
      </c>
      <c r="AB389" s="72"/>
      <c r="AC389" s="73"/>
      <c r="AD389" s="79" t="s">
        <v>1268</v>
      </c>
      <c r="AE389" s="79" t="s">
        <v>1861</v>
      </c>
      <c r="AF389" s="79" t="s">
        <v>2346</v>
      </c>
      <c r="AG389" s="79" t="s">
        <v>2609</v>
      </c>
      <c r="AH389" s="79" t="s">
        <v>3216</v>
      </c>
      <c r="AI389" s="79">
        <v>585</v>
      </c>
      <c r="AJ389" s="79">
        <v>0</v>
      </c>
      <c r="AK389" s="79">
        <v>2</v>
      </c>
      <c r="AL389" s="79">
        <v>0</v>
      </c>
      <c r="AM389" s="79" t="s">
        <v>4077</v>
      </c>
      <c r="AN389" s="100" t="s">
        <v>4464</v>
      </c>
      <c r="AO389" s="79" t="str">
        <f>REPLACE(INDEX(GroupVertices[Group],MATCH(Vertices[[#This Row],[Vertex]],GroupVertices[Vertex],0)),1,1,"")</f>
        <v>1</v>
      </c>
      <c r="AP389" s="48"/>
      <c r="AQ389" s="49"/>
      <c r="AR389" s="48"/>
      <c r="AS389" s="49"/>
      <c r="AT389" s="48"/>
      <c r="AU389" s="49"/>
      <c r="AV389" s="48"/>
      <c r="AW389" s="49"/>
      <c r="AX389" s="48"/>
      <c r="AY389" s="48"/>
      <c r="AZ389" s="48"/>
      <c r="BA389" s="48"/>
      <c r="BB389" s="48"/>
      <c r="BC389" s="48"/>
      <c r="BD389" s="48"/>
      <c r="BE389" s="48"/>
      <c r="BF389" s="48"/>
      <c r="BG389" s="48"/>
      <c r="BH389" s="48"/>
      <c r="BI389" s="2"/>
      <c r="BJ389" s="3"/>
      <c r="BK389" s="3"/>
      <c r="BL389" s="3"/>
      <c r="BM389" s="3"/>
    </row>
    <row r="390" spans="1:65" ht="15">
      <c r="A390" s="65" t="s">
        <v>643</v>
      </c>
      <c r="B390" s="66"/>
      <c r="C390" s="66" t="s">
        <v>65</v>
      </c>
      <c r="D390" s="67">
        <v>164.67254567537952</v>
      </c>
      <c r="E390" s="69"/>
      <c r="F390" s="98" t="s">
        <v>3840</v>
      </c>
      <c r="G390" s="66" t="s">
        <v>52</v>
      </c>
      <c r="H390" s="70" t="s">
        <v>1269</v>
      </c>
      <c r="I390" s="71"/>
      <c r="J390" s="71"/>
      <c r="K390" s="70" t="s">
        <v>1269</v>
      </c>
      <c r="L390" s="74">
        <v>32.88557477618684</v>
      </c>
      <c r="M390" s="75">
        <v>4047.214111328125</v>
      </c>
      <c r="N390" s="75">
        <v>2130.6328125</v>
      </c>
      <c r="O390" s="76"/>
      <c r="P390" s="77"/>
      <c r="Q390" s="77"/>
      <c r="R390" s="48">
        <v>0</v>
      </c>
      <c r="S390" s="81"/>
      <c r="T390" s="81"/>
      <c r="U390" s="49">
        <v>0</v>
      </c>
      <c r="V390" s="49">
        <v>0</v>
      </c>
      <c r="W390" s="49">
        <v>0</v>
      </c>
      <c r="X390" s="49">
        <v>0</v>
      </c>
      <c r="Y390" s="49">
        <v>0</v>
      </c>
      <c r="Z390" s="49"/>
      <c r="AA390" s="72">
        <v>390</v>
      </c>
      <c r="AB390" s="72"/>
      <c r="AC390" s="73"/>
      <c r="AD390" s="79" t="s">
        <v>1269</v>
      </c>
      <c r="AE390" s="79" t="s">
        <v>1862</v>
      </c>
      <c r="AF390" s="79" t="s">
        <v>2347</v>
      </c>
      <c r="AG390" s="79" t="s">
        <v>2642</v>
      </c>
      <c r="AH390" s="79" t="s">
        <v>3217</v>
      </c>
      <c r="AI390" s="79">
        <v>59137</v>
      </c>
      <c r="AJ390" s="79">
        <v>69</v>
      </c>
      <c r="AK390" s="79">
        <v>686</v>
      </c>
      <c r="AL390" s="79">
        <v>14</v>
      </c>
      <c r="AM390" s="79" t="s">
        <v>4077</v>
      </c>
      <c r="AN390" s="100" t="s">
        <v>4465</v>
      </c>
      <c r="AO390" s="79" t="str">
        <f>REPLACE(INDEX(GroupVertices[Group],MATCH(Vertices[[#This Row],[Vertex]],GroupVertices[Vertex],0)),1,1,"")</f>
        <v>1</v>
      </c>
      <c r="AP390" s="48"/>
      <c r="AQ390" s="49"/>
      <c r="AR390" s="48"/>
      <c r="AS390" s="49"/>
      <c r="AT390" s="48"/>
      <c r="AU390" s="49"/>
      <c r="AV390" s="48"/>
      <c r="AW390" s="49"/>
      <c r="AX390" s="48"/>
      <c r="AY390" s="48"/>
      <c r="AZ390" s="48"/>
      <c r="BA390" s="48"/>
      <c r="BB390" s="48"/>
      <c r="BC390" s="48"/>
      <c r="BD390" s="48"/>
      <c r="BE390" s="48"/>
      <c r="BF390" s="48"/>
      <c r="BG390" s="48"/>
      <c r="BH390" s="48"/>
      <c r="BI390" s="2"/>
      <c r="BJ390" s="3"/>
      <c r="BK390" s="3"/>
      <c r="BL390" s="3"/>
      <c r="BM390" s="3"/>
    </row>
    <row r="391" spans="1:65" ht="15">
      <c r="A391" s="65" t="s">
        <v>644</v>
      </c>
      <c r="B391" s="66"/>
      <c r="C391" s="66" t="s">
        <v>65</v>
      </c>
      <c r="D391" s="67">
        <v>162.09919741883184</v>
      </c>
      <c r="E391" s="69"/>
      <c r="F391" s="98" t="s">
        <v>3841</v>
      </c>
      <c r="G391" s="66" t="s">
        <v>52</v>
      </c>
      <c r="H391" s="70" t="s">
        <v>1270</v>
      </c>
      <c r="I391" s="71"/>
      <c r="J391" s="71"/>
      <c r="K391" s="70" t="s">
        <v>1270</v>
      </c>
      <c r="L391" s="74">
        <v>2.1835033335091416</v>
      </c>
      <c r="M391" s="75">
        <v>962.9003295898438</v>
      </c>
      <c r="N391" s="75">
        <v>5661.54638671875</v>
      </c>
      <c r="O391" s="76"/>
      <c r="P391" s="77"/>
      <c r="Q391" s="77"/>
      <c r="R391" s="48">
        <v>0</v>
      </c>
      <c r="S391" s="81"/>
      <c r="T391" s="81"/>
      <c r="U391" s="49">
        <v>0</v>
      </c>
      <c r="V391" s="49">
        <v>0</v>
      </c>
      <c r="W391" s="49">
        <v>0</v>
      </c>
      <c r="X391" s="49">
        <v>0</v>
      </c>
      <c r="Y391" s="49">
        <v>0</v>
      </c>
      <c r="Z391" s="49"/>
      <c r="AA391" s="72">
        <v>391</v>
      </c>
      <c r="AB391" s="72"/>
      <c r="AC391" s="73"/>
      <c r="AD391" s="79" t="s">
        <v>1270</v>
      </c>
      <c r="AE391" s="79" t="s">
        <v>1863</v>
      </c>
      <c r="AF391" s="79" t="s">
        <v>2348</v>
      </c>
      <c r="AG391" s="79" t="s">
        <v>2752</v>
      </c>
      <c r="AH391" s="79" t="s">
        <v>3218</v>
      </c>
      <c r="AI391" s="79">
        <v>2195</v>
      </c>
      <c r="AJ391" s="79">
        <v>0</v>
      </c>
      <c r="AK391" s="79">
        <v>12</v>
      </c>
      <c r="AL391" s="79">
        <v>2</v>
      </c>
      <c r="AM391" s="79" t="s">
        <v>4077</v>
      </c>
      <c r="AN391" s="100" t="s">
        <v>4466</v>
      </c>
      <c r="AO391" s="79" t="str">
        <f>REPLACE(INDEX(GroupVertices[Group],MATCH(Vertices[[#This Row],[Vertex]],GroupVertices[Vertex],0)),1,1,"")</f>
        <v>1</v>
      </c>
      <c r="AP391" s="48"/>
      <c r="AQ391" s="49"/>
      <c r="AR391" s="48"/>
      <c r="AS391" s="49"/>
      <c r="AT391" s="48"/>
      <c r="AU391" s="49"/>
      <c r="AV391" s="48"/>
      <c r="AW391" s="49"/>
      <c r="AX391" s="48"/>
      <c r="AY391" s="48"/>
      <c r="AZ391" s="48"/>
      <c r="BA391" s="48"/>
      <c r="BB391" s="48"/>
      <c r="BC391" s="48"/>
      <c r="BD391" s="48"/>
      <c r="BE391" s="48"/>
      <c r="BF391" s="48"/>
      <c r="BG391" s="48"/>
      <c r="BH391" s="48"/>
      <c r="BI391" s="2"/>
      <c r="BJ391" s="3"/>
      <c r="BK391" s="3"/>
      <c r="BL391" s="3"/>
      <c r="BM391" s="3"/>
    </row>
    <row r="392" spans="1:65" ht="15">
      <c r="A392" s="65" t="s">
        <v>645</v>
      </c>
      <c r="B392" s="66"/>
      <c r="C392" s="66" t="s">
        <v>65</v>
      </c>
      <c r="D392" s="67">
        <v>647.5203881028028</v>
      </c>
      <c r="E392" s="69"/>
      <c r="F392" s="98" t="s">
        <v>3842</v>
      </c>
      <c r="G392" s="66" t="s">
        <v>52</v>
      </c>
      <c r="H392" s="70" t="s">
        <v>1271</v>
      </c>
      <c r="I392" s="71"/>
      <c r="J392" s="71"/>
      <c r="K392" s="70" t="s">
        <v>1271</v>
      </c>
      <c r="L392" s="74">
        <v>5793.640620825564</v>
      </c>
      <c r="M392" s="75">
        <v>7474.22998046875</v>
      </c>
      <c r="N392" s="75">
        <v>365.1759948730469</v>
      </c>
      <c r="O392" s="76"/>
      <c r="P392" s="77"/>
      <c r="Q392" s="77"/>
      <c r="R392" s="48">
        <v>0</v>
      </c>
      <c r="S392" s="81"/>
      <c r="T392" s="81"/>
      <c r="U392" s="49">
        <v>0</v>
      </c>
      <c r="V392" s="49">
        <v>0</v>
      </c>
      <c r="W392" s="49">
        <v>0</v>
      </c>
      <c r="X392" s="49">
        <v>0</v>
      </c>
      <c r="Y392" s="49">
        <v>0</v>
      </c>
      <c r="Z392" s="49"/>
      <c r="AA392" s="72">
        <v>392</v>
      </c>
      <c r="AB392" s="72"/>
      <c r="AC392" s="73"/>
      <c r="AD392" s="79" t="s">
        <v>1271</v>
      </c>
      <c r="AE392" s="79" t="s">
        <v>1864</v>
      </c>
      <c r="AF392" s="79" t="s">
        <v>2349</v>
      </c>
      <c r="AG392" s="79" t="s">
        <v>2624</v>
      </c>
      <c r="AH392" s="79" t="s">
        <v>3219</v>
      </c>
      <c r="AI392" s="79">
        <v>10743397</v>
      </c>
      <c r="AJ392" s="79">
        <v>4019</v>
      </c>
      <c r="AK392" s="79">
        <v>83449</v>
      </c>
      <c r="AL392" s="79">
        <v>1423</v>
      </c>
      <c r="AM392" s="79" t="s">
        <v>4077</v>
      </c>
      <c r="AN392" s="100" t="s">
        <v>4467</v>
      </c>
      <c r="AO392" s="79" t="str">
        <f>REPLACE(INDEX(GroupVertices[Group],MATCH(Vertices[[#This Row],[Vertex]],GroupVertices[Vertex],0)),1,1,"")</f>
        <v>1</v>
      </c>
      <c r="AP392" s="48"/>
      <c r="AQ392" s="49"/>
      <c r="AR392" s="48"/>
      <c r="AS392" s="49"/>
      <c r="AT392" s="48"/>
      <c r="AU392" s="49"/>
      <c r="AV392" s="48"/>
      <c r="AW392" s="49"/>
      <c r="AX392" s="48"/>
      <c r="AY392" s="48"/>
      <c r="AZ392" s="48"/>
      <c r="BA392" s="48"/>
      <c r="BB392" s="48"/>
      <c r="BC392" s="48"/>
      <c r="BD392" s="48"/>
      <c r="BE392" s="48"/>
      <c r="BF392" s="48"/>
      <c r="BG392" s="48"/>
      <c r="BH392" s="48"/>
      <c r="BI392" s="2"/>
      <c r="BJ392" s="3"/>
      <c r="BK392" s="3"/>
      <c r="BL392" s="3"/>
      <c r="BM392" s="3"/>
    </row>
    <row r="393" spans="1:65" ht="15">
      <c r="A393" s="65" t="s">
        <v>646</v>
      </c>
      <c r="B393" s="66"/>
      <c r="C393" s="66" t="s">
        <v>65</v>
      </c>
      <c r="D393" s="67">
        <v>162.22166894732123</v>
      </c>
      <c r="E393" s="69"/>
      <c r="F393" s="98" t="s">
        <v>3843</v>
      </c>
      <c r="G393" s="66" t="s">
        <v>52</v>
      </c>
      <c r="H393" s="70" t="s">
        <v>1272</v>
      </c>
      <c r="I393" s="71"/>
      <c r="J393" s="71"/>
      <c r="K393" s="70" t="s">
        <v>1272</v>
      </c>
      <c r="L393" s="74">
        <v>3.6446851256776034</v>
      </c>
      <c r="M393" s="75">
        <v>277.49725341796875</v>
      </c>
      <c r="N393" s="75">
        <v>4778.81787109375</v>
      </c>
      <c r="O393" s="76"/>
      <c r="P393" s="77"/>
      <c r="Q393" s="77"/>
      <c r="R393" s="48">
        <v>0</v>
      </c>
      <c r="S393" s="81"/>
      <c r="T393" s="81"/>
      <c r="U393" s="49">
        <v>0</v>
      </c>
      <c r="V393" s="49">
        <v>0</v>
      </c>
      <c r="W393" s="49">
        <v>0</v>
      </c>
      <c r="X393" s="49">
        <v>0</v>
      </c>
      <c r="Y393" s="49">
        <v>0</v>
      </c>
      <c r="Z393" s="49"/>
      <c r="AA393" s="72">
        <v>393</v>
      </c>
      <c r="AB393" s="72"/>
      <c r="AC393" s="73"/>
      <c r="AD393" s="79" t="s">
        <v>1272</v>
      </c>
      <c r="AE393" s="79" t="s">
        <v>1865</v>
      </c>
      <c r="AF393" s="79" t="s">
        <v>2350</v>
      </c>
      <c r="AG393" s="79" t="s">
        <v>2544</v>
      </c>
      <c r="AH393" s="79" t="s">
        <v>3220</v>
      </c>
      <c r="AI393" s="79">
        <v>4905</v>
      </c>
      <c r="AJ393" s="79">
        <v>12</v>
      </c>
      <c r="AK393" s="79">
        <v>8</v>
      </c>
      <c r="AL393" s="79">
        <v>0</v>
      </c>
      <c r="AM393" s="79" t="s">
        <v>4077</v>
      </c>
      <c r="AN393" s="100" t="s">
        <v>4468</v>
      </c>
      <c r="AO393" s="79" t="str">
        <f>REPLACE(INDEX(GroupVertices[Group],MATCH(Vertices[[#This Row],[Vertex]],GroupVertices[Vertex],0)),1,1,"")</f>
        <v>1</v>
      </c>
      <c r="AP393" s="48"/>
      <c r="AQ393" s="49"/>
      <c r="AR393" s="48"/>
      <c r="AS393" s="49"/>
      <c r="AT393" s="48"/>
      <c r="AU393" s="49"/>
      <c r="AV393" s="48"/>
      <c r="AW393" s="49"/>
      <c r="AX393" s="48"/>
      <c r="AY393" s="48"/>
      <c r="AZ393" s="48"/>
      <c r="BA393" s="48"/>
      <c r="BB393" s="48"/>
      <c r="BC393" s="48"/>
      <c r="BD393" s="48"/>
      <c r="BE393" s="48"/>
      <c r="BF393" s="48"/>
      <c r="BG393" s="48"/>
      <c r="BH393" s="48"/>
      <c r="BI393" s="2"/>
      <c r="BJ393" s="3"/>
      <c r="BK393" s="3"/>
      <c r="BL393" s="3"/>
      <c r="BM393" s="3"/>
    </row>
    <row r="394" spans="1:65" ht="15">
      <c r="A394" s="65" t="s">
        <v>647</v>
      </c>
      <c r="B394" s="66"/>
      <c r="C394" s="66" t="s">
        <v>65</v>
      </c>
      <c r="D394" s="67">
        <v>162.0006326942431</v>
      </c>
      <c r="E394" s="69"/>
      <c r="F394" s="98" t="s">
        <v>3844</v>
      </c>
      <c r="G394" s="66" t="s">
        <v>52</v>
      </c>
      <c r="H394" s="70" t="s">
        <v>1273</v>
      </c>
      <c r="I394" s="71"/>
      <c r="J394" s="71"/>
      <c r="K394" s="70" t="s">
        <v>1273</v>
      </c>
      <c r="L394" s="74">
        <v>1.0075485406237485</v>
      </c>
      <c r="M394" s="75">
        <v>9187.7373046875</v>
      </c>
      <c r="N394" s="75">
        <v>9633.8232421875</v>
      </c>
      <c r="O394" s="76"/>
      <c r="P394" s="77"/>
      <c r="Q394" s="77"/>
      <c r="R394" s="48">
        <v>0</v>
      </c>
      <c r="S394" s="81"/>
      <c r="T394" s="81"/>
      <c r="U394" s="49">
        <v>0</v>
      </c>
      <c r="V394" s="49">
        <v>0</v>
      </c>
      <c r="W394" s="49">
        <v>0</v>
      </c>
      <c r="X394" s="49">
        <v>0</v>
      </c>
      <c r="Y394" s="49">
        <v>0</v>
      </c>
      <c r="Z394" s="49"/>
      <c r="AA394" s="72">
        <v>394</v>
      </c>
      <c r="AB394" s="72"/>
      <c r="AC394" s="73"/>
      <c r="AD394" s="79" t="s">
        <v>1273</v>
      </c>
      <c r="AE394" s="79" t="s">
        <v>1866</v>
      </c>
      <c r="AF394" s="79" t="s">
        <v>2351</v>
      </c>
      <c r="AG394" s="79" t="s">
        <v>2753</v>
      </c>
      <c r="AH394" s="79" t="s">
        <v>3221</v>
      </c>
      <c r="AI394" s="79">
        <v>14</v>
      </c>
      <c r="AJ394" s="79">
        <v>0</v>
      </c>
      <c r="AK394" s="79">
        <v>0</v>
      </c>
      <c r="AL394" s="79">
        <v>0</v>
      </c>
      <c r="AM394" s="79" t="s">
        <v>4077</v>
      </c>
      <c r="AN394" s="100" t="s">
        <v>4469</v>
      </c>
      <c r="AO394" s="79" t="str">
        <f>REPLACE(INDEX(GroupVertices[Group],MATCH(Vertices[[#This Row],[Vertex]],GroupVertices[Vertex],0)),1,1,"")</f>
        <v>1</v>
      </c>
      <c r="AP394" s="48"/>
      <c r="AQ394" s="49"/>
      <c r="AR394" s="48"/>
      <c r="AS394" s="49"/>
      <c r="AT394" s="48"/>
      <c r="AU394" s="49"/>
      <c r="AV394" s="48"/>
      <c r="AW394" s="49"/>
      <c r="AX394" s="48"/>
      <c r="AY394" s="48"/>
      <c r="AZ394" s="48"/>
      <c r="BA394" s="48"/>
      <c r="BB394" s="48"/>
      <c r="BC394" s="48"/>
      <c r="BD394" s="48"/>
      <c r="BE394" s="48"/>
      <c r="BF394" s="48"/>
      <c r="BG394" s="48"/>
      <c r="BH394" s="48"/>
      <c r="BI394" s="2"/>
      <c r="BJ394" s="3"/>
      <c r="BK394" s="3"/>
      <c r="BL394" s="3"/>
      <c r="BM394" s="3"/>
    </row>
    <row r="395" spans="1:65" ht="15">
      <c r="A395" s="65" t="s">
        <v>648</v>
      </c>
      <c r="B395" s="66"/>
      <c r="C395" s="66" t="s">
        <v>65</v>
      </c>
      <c r="D395" s="67">
        <v>164.95567634917518</v>
      </c>
      <c r="E395" s="69"/>
      <c r="F395" s="98" t="s">
        <v>3845</v>
      </c>
      <c r="G395" s="66" t="s">
        <v>52</v>
      </c>
      <c r="H395" s="70" t="s">
        <v>1274</v>
      </c>
      <c r="I395" s="71"/>
      <c r="J395" s="71"/>
      <c r="K395" s="70" t="s">
        <v>1274</v>
      </c>
      <c r="L395" s="74">
        <v>36.2635467053143</v>
      </c>
      <c r="M395" s="75">
        <v>7131.5283203125</v>
      </c>
      <c r="N395" s="75">
        <v>2130.6328125</v>
      </c>
      <c r="O395" s="76"/>
      <c r="P395" s="77"/>
      <c r="Q395" s="77"/>
      <c r="R395" s="48">
        <v>0</v>
      </c>
      <c r="S395" s="81"/>
      <c r="T395" s="81"/>
      <c r="U395" s="49">
        <v>0</v>
      </c>
      <c r="V395" s="49">
        <v>0</v>
      </c>
      <c r="W395" s="49">
        <v>0</v>
      </c>
      <c r="X395" s="49">
        <v>0</v>
      </c>
      <c r="Y395" s="49">
        <v>0</v>
      </c>
      <c r="Z395" s="49"/>
      <c r="AA395" s="72">
        <v>395</v>
      </c>
      <c r="AB395" s="72"/>
      <c r="AC395" s="73"/>
      <c r="AD395" s="79" t="s">
        <v>1274</v>
      </c>
      <c r="AE395" s="79" t="s">
        <v>1867</v>
      </c>
      <c r="AF395" s="79" t="s">
        <v>2096</v>
      </c>
      <c r="AG395" s="79" t="s">
        <v>2544</v>
      </c>
      <c r="AH395" s="79" t="s">
        <v>3222</v>
      </c>
      <c r="AI395" s="79">
        <v>65402</v>
      </c>
      <c r="AJ395" s="79">
        <v>13</v>
      </c>
      <c r="AK395" s="79">
        <v>155</v>
      </c>
      <c r="AL395" s="79">
        <v>26</v>
      </c>
      <c r="AM395" s="79" t="s">
        <v>4077</v>
      </c>
      <c r="AN395" s="100" t="s">
        <v>4470</v>
      </c>
      <c r="AO395" s="79" t="str">
        <f>REPLACE(INDEX(GroupVertices[Group],MATCH(Vertices[[#This Row],[Vertex]],GroupVertices[Vertex],0)),1,1,"")</f>
        <v>1</v>
      </c>
      <c r="AP395" s="48"/>
      <c r="AQ395" s="49"/>
      <c r="AR395" s="48"/>
      <c r="AS395" s="49"/>
      <c r="AT395" s="48"/>
      <c r="AU395" s="49"/>
      <c r="AV395" s="48"/>
      <c r="AW395" s="49"/>
      <c r="AX395" s="48"/>
      <c r="AY395" s="48"/>
      <c r="AZ395" s="48"/>
      <c r="BA395" s="48"/>
      <c r="BB395" s="48"/>
      <c r="BC395" s="48"/>
      <c r="BD395" s="48"/>
      <c r="BE395" s="48"/>
      <c r="BF395" s="48"/>
      <c r="BG395" s="48"/>
      <c r="BH395" s="48"/>
      <c r="BI395" s="2"/>
      <c r="BJ395" s="3"/>
      <c r="BK395" s="3"/>
      <c r="BL395" s="3"/>
      <c r="BM395" s="3"/>
    </row>
    <row r="396" spans="1:65" ht="15">
      <c r="A396" s="65" t="s">
        <v>649</v>
      </c>
      <c r="B396" s="66"/>
      <c r="C396" s="66" t="s">
        <v>65</v>
      </c>
      <c r="D396" s="67">
        <v>166.93894683912276</v>
      </c>
      <c r="E396" s="69"/>
      <c r="F396" s="98" t="s">
        <v>3846</v>
      </c>
      <c r="G396" s="66" t="s">
        <v>52</v>
      </c>
      <c r="H396" s="70" t="s">
        <v>1275</v>
      </c>
      <c r="I396" s="71"/>
      <c r="J396" s="71"/>
      <c r="K396" s="70" t="s">
        <v>1275</v>
      </c>
      <c r="L396" s="74">
        <v>59.92552565340026</v>
      </c>
      <c r="M396" s="75">
        <v>6446.12548828125</v>
      </c>
      <c r="N396" s="75">
        <v>1689.2691650390625</v>
      </c>
      <c r="O396" s="76"/>
      <c r="P396" s="77"/>
      <c r="Q396" s="77"/>
      <c r="R396" s="48">
        <v>0</v>
      </c>
      <c r="S396" s="81"/>
      <c r="T396" s="81"/>
      <c r="U396" s="49">
        <v>0</v>
      </c>
      <c r="V396" s="49">
        <v>0</v>
      </c>
      <c r="W396" s="49">
        <v>0</v>
      </c>
      <c r="X396" s="49">
        <v>0</v>
      </c>
      <c r="Y396" s="49">
        <v>0</v>
      </c>
      <c r="Z396" s="49"/>
      <c r="AA396" s="72">
        <v>396</v>
      </c>
      <c r="AB396" s="72"/>
      <c r="AC396" s="73"/>
      <c r="AD396" s="79" t="s">
        <v>1275</v>
      </c>
      <c r="AE396" s="79" t="s">
        <v>1868</v>
      </c>
      <c r="AF396" s="79" t="s">
        <v>2352</v>
      </c>
      <c r="AG396" s="79" t="s">
        <v>2754</v>
      </c>
      <c r="AH396" s="79" t="s">
        <v>3223</v>
      </c>
      <c r="AI396" s="79">
        <v>109287</v>
      </c>
      <c r="AJ396" s="79">
        <v>140</v>
      </c>
      <c r="AK396" s="79">
        <v>659</v>
      </c>
      <c r="AL396" s="79">
        <v>53</v>
      </c>
      <c r="AM396" s="79" t="s">
        <v>4077</v>
      </c>
      <c r="AN396" s="100" t="s">
        <v>4471</v>
      </c>
      <c r="AO396" s="79" t="str">
        <f>REPLACE(INDEX(GroupVertices[Group],MATCH(Vertices[[#This Row],[Vertex]],GroupVertices[Vertex],0)),1,1,"")</f>
        <v>1</v>
      </c>
      <c r="AP396" s="48"/>
      <c r="AQ396" s="49"/>
      <c r="AR396" s="48"/>
      <c r="AS396" s="49"/>
      <c r="AT396" s="48"/>
      <c r="AU396" s="49"/>
      <c r="AV396" s="48"/>
      <c r="AW396" s="49"/>
      <c r="AX396" s="48"/>
      <c r="AY396" s="48"/>
      <c r="AZ396" s="48"/>
      <c r="BA396" s="48"/>
      <c r="BB396" s="48"/>
      <c r="BC396" s="48"/>
      <c r="BD396" s="48"/>
      <c r="BE396" s="48"/>
      <c r="BF396" s="48"/>
      <c r="BG396" s="48"/>
      <c r="BH396" s="48"/>
      <c r="BI396" s="2"/>
      <c r="BJ396" s="3"/>
      <c r="BK396" s="3"/>
      <c r="BL396" s="3"/>
      <c r="BM396" s="3"/>
    </row>
    <row r="397" spans="1:65" ht="15">
      <c r="A397" s="65" t="s">
        <v>650</v>
      </c>
      <c r="B397" s="66"/>
      <c r="C397" s="66" t="s">
        <v>65</v>
      </c>
      <c r="D397" s="67">
        <v>162.21836989876783</v>
      </c>
      <c r="E397" s="69"/>
      <c r="F397" s="98" t="s">
        <v>3847</v>
      </c>
      <c r="G397" s="66" t="s">
        <v>52</v>
      </c>
      <c r="H397" s="70" t="s">
        <v>1276</v>
      </c>
      <c r="I397" s="71"/>
      <c r="J397" s="71"/>
      <c r="K397" s="70" t="s">
        <v>1276</v>
      </c>
      <c r="L397" s="74">
        <v>3.6053248781394864</v>
      </c>
      <c r="M397" s="75">
        <v>9530.4384765625</v>
      </c>
      <c r="N397" s="75">
        <v>5220.18212890625</v>
      </c>
      <c r="O397" s="76"/>
      <c r="P397" s="77"/>
      <c r="Q397" s="77"/>
      <c r="R397" s="48">
        <v>0</v>
      </c>
      <c r="S397" s="81"/>
      <c r="T397" s="81"/>
      <c r="U397" s="49">
        <v>0</v>
      </c>
      <c r="V397" s="49">
        <v>0</v>
      </c>
      <c r="W397" s="49">
        <v>0</v>
      </c>
      <c r="X397" s="49">
        <v>0</v>
      </c>
      <c r="Y397" s="49">
        <v>0</v>
      </c>
      <c r="Z397" s="49"/>
      <c r="AA397" s="72">
        <v>397</v>
      </c>
      <c r="AB397" s="72"/>
      <c r="AC397" s="73"/>
      <c r="AD397" s="79" t="s">
        <v>1276</v>
      </c>
      <c r="AE397" s="79" t="s">
        <v>1869</v>
      </c>
      <c r="AF397" s="79" t="s">
        <v>2353</v>
      </c>
      <c r="AG397" s="79" t="s">
        <v>2531</v>
      </c>
      <c r="AH397" s="79" t="s">
        <v>3224</v>
      </c>
      <c r="AI397" s="79">
        <v>4832</v>
      </c>
      <c r="AJ397" s="79">
        <v>0</v>
      </c>
      <c r="AK397" s="79">
        <v>21</v>
      </c>
      <c r="AL397" s="79">
        <v>0</v>
      </c>
      <c r="AM397" s="79" t="s">
        <v>4077</v>
      </c>
      <c r="AN397" s="100" t="s">
        <v>4472</v>
      </c>
      <c r="AO397" s="79" t="str">
        <f>REPLACE(INDEX(GroupVertices[Group],MATCH(Vertices[[#This Row],[Vertex]],GroupVertices[Vertex],0)),1,1,"")</f>
        <v>1</v>
      </c>
      <c r="AP397" s="48"/>
      <c r="AQ397" s="49"/>
      <c r="AR397" s="48"/>
      <c r="AS397" s="49"/>
      <c r="AT397" s="48"/>
      <c r="AU397" s="49"/>
      <c r="AV397" s="48"/>
      <c r="AW397" s="49"/>
      <c r="AX397" s="48"/>
      <c r="AY397" s="48"/>
      <c r="AZ397" s="48"/>
      <c r="BA397" s="48"/>
      <c r="BB397" s="48"/>
      <c r="BC397" s="48"/>
      <c r="BD397" s="48"/>
      <c r="BE397" s="48"/>
      <c r="BF397" s="48"/>
      <c r="BG397" s="48"/>
      <c r="BH397" s="48"/>
      <c r="BI397" s="2"/>
      <c r="BJ397" s="3"/>
      <c r="BK397" s="3"/>
      <c r="BL397" s="3"/>
      <c r="BM397" s="3"/>
    </row>
    <row r="398" spans="1:65" ht="15">
      <c r="A398" s="65" t="s">
        <v>651</v>
      </c>
      <c r="B398" s="66"/>
      <c r="C398" s="66" t="s">
        <v>65</v>
      </c>
      <c r="D398" s="67">
        <v>162.02738662223786</v>
      </c>
      <c r="E398" s="69"/>
      <c r="F398" s="98" t="s">
        <v>3848</v>
      </c>
      <c r="G398" s="66" t="s">
        <v>52</v>
      </c>
      <c r="H398" s="70" t="s">
        <v>1277</v>
      </c>
      <c r="I398" s="71"/>
      <c r="J398" s="71"/>
      <c r="K398" s="70" t="s">
        <v>1277</v>
      </c>
      <c r="L398" s="74">
        <v>1.3267439727136856</v>
      </c>
      <c r="M398" s="75">
        <v>7131.5283203125</v>
      </c>
      <c r="N398" s="75">
        <v>6544.2744140625</v>
      </c>
      <c r="O398" s="76"/>
      <c r="P398" s="77"/>
      <c r="Q398" s="77"/>
      <c r="R398" s="48">
        <v>0</v>
      </c>
      <c r="S398" s="81"/>
      <c r="T398" s="81"/>
      <c r="U398" s="49">
        <v>0</v>
      </c>
      <c r="V398" s="49">
        <v>0</v>
      </c>
      <c r="W398" s="49">
        <v>0</v>
      </c>
      <c r="X398" s="49">
        <v>0</v>
      </c>
      <c r="Y398" s="49">
        <v>0</v>
      </c>
      <c r="Z398" s="49"/>
      <c r="AA398" s="72">
        <v>398</v>
      </c>
      <c r="AB398" s="72"/>
      <c r="AC398" s="73"/>
      <c r="AD398" s="79" t="s">
        <v>1277</v>
      </c>
      <c r="AE398" s="79" t="s">
        <v>1870</v>
      </c>
      <c r="AF398" s="79" t="s">
        <v>2354</v>
      </c>
      <c r="AG398" s="79" t="s">
        <v>2755</v>
      </c>
      <c r="AH398" s="79" t="s">
        <v>3225</v>
      </c>
      <c r="AI398" s="79">
        <v>606</v>
      </c>
      <c r="AJ398" s="79">
        <v>39</v>
      </c>
      <c r="AK398" s="79">
        <v>21</v>
      </c>
      <c r="AL398" s="79">
        <v>0</v>
      </c>
      <c r="AM398" s="79" t="s">
        <v>4077</v>
      </c>
      <c r="AN398" s="100" t="s">
        <v>4473</v>
      </c>
      <c r="AO398" s="79" t="str">
        <f>REPLACE(INDEX(GroupVertices[Group],MATCH(Vertices[[#This Row],[Vertex]],GroupVertices[Vertex],0)),1,1,"")</f>
        <v>1</v>
      </c>
      <c r="AP398" s="48"/>
      <c r="AQ398" s="49"/>
      <c r="AR398" s="48"/>
      <c r="AS398" s="49"/>
      <c r="AT398" s="48"/>
      <c r="AU398" s="49"/>
      <c r="AV398" s="48"/>
      <c r="AW398" s="49"/>
      <c r="AX398" s="48"/>
      <c r="AY398" s="48"/>
      <c r="AZ398" s="48"/>
      <c r="BA398" s="48"/>
      <c r="BB398" s="48"/>
      <c r="BC398" s="48"/>
      <c r="BD398" s="48"/>
      <c r="BE398" s="48"/>
      <c r="BF398" s="48"/>
      <c r="BG398" s="48"/>
      <c r="BH398" s="48"/>
      <c r="BI398" s="2"/>
      <c r="BJ398" s="3"/>
      <c r="BK398" s="3"/>
      <c r="BL398" s="3"/>
      <c r="BM398" s="3"/>
    </row>
    <row r="399" spans="1:65" ht="15">
      <c r="A399" s="65" t="s">
        <v>652</v>
      </c>
      <c r="B399" s="66"/>
      <c r="C399" s="66" t="s">
        <v>65</v>
      </c>
      <c r="D399" s="67">
        <v>162.98465301207654</v>
      </c>
      <c r="E399" s="69"/>
      <c r="F399" s="98" t="s">
        <v>3849</v>
      </c>
      <c r="G399" s="66" t="s">
        <v>52</v>
      </c>
      <c r="H399" s="70" t="s">
        <v>1278</v>
      </c>
      <c r="I399" s="71"/>
      <c r="J399" s="71"/>
      <c r="K399" s="70" t="s">
        <v>1278</v>
      </c>
      <c r="L399" s="74">
        <v>12.747685936445183</v>
      </c>
      <c r="M399" s="75">
        <v>277.49725341796875</v>
      </c>
      <c r="N399" s="75">
        <v>3013.361083984375</v>
      </c>
      <c r="O399" s="76"/>
      <c r="P399" s="77"/>
      <c r="Q399" s="77"/>
      <c r="R399" s="48">
        <v>0</v>
      </c>
      <c r="S399" s="81"/>
      <c r="T399" s="81"/>
      <c r="U399" s="49">
        <v>0</v>
      </c>
      <c r="V399" s="49">
        <v>0</v>
      </c>
      <c r="W399" s="49">
        <v>0</v>
      </c>
      <c r="X399" s="49">
        <v>0</v>
      </c>
      <c r="Y399" s="49">
        <v>0</v>
      </c>
      <c r="Z399" s="49"/>
      <c r="AA399" s="72">
        <v>399</v>
      </c>
      <c r="AB399" s="72"/>
      <c r="AC399" s="73"/>
      <c r="AD399" s="79" t="s">
        <v>1278</v>
      </c>
      <c r="AE399" s="79" t="s">
        <v>1871</v>
      </c>
      <c r="AF399" s="79" t="s">
        <v>2355</v>
      </c>
      <c r="AG399" s="79" t="s">
        <v>2700</v>
      </c>
      <c r="AH399" s="79" t="s">
        <v>3226</v>
      </c>
      <c r="AI399" s="79">
        <v>21788</v>
      </c>
      <c r="AJ399" s="79">
        <v>3</v>
      </c>
      <c r="AK399" s="79">
        <v>16</v>
      </c>
      <c r="AL399" s="79">
        <v>0</v>
      </c>
      <c r="AM399" s="79" t="s">
        <v>4077</v>
      </c>
      <c r="AN399" s="100" t="s">
        <v>4474</v>
      </c>
      <c r="AO399" s="79" t="str">
        <f>REPLACE(INDEX(GroupVertices[Group],MATCH(Vertices[[#This Row],[Vertex]],GroupVertices[Vertex],0)),1,1,"")</f>
        <v>1</v>
      </c>
      <c r="AP399" s="48"/>
      <c r="AQ399" s="49"/>
      <c r="AR399" s="48"/>
      <c r="AS399" s="49"/>
      <c r="AT399" s="48"/>
      <c r="AU399" s="49"/>
      <c r="AV399" s="48"/>
      <c r="AW399" s="49"/>
      <c r="AX399" s="48"/>
      <c r="AY399" s="48"/>
      <c r="AZ399" s="48"/>
      <c r="BA399" s="48"/>
      <c r="BB399" s="48"/>
      <c r="BC399" s="48"/>
      <c r="BD399" s="48"/>
      <c r="BE399" s="48"/>
      <c r="BF399" s="48"/>
      <c r="BG399" s="48"/>
      <c r="BH399" s="48"/>
      <c r="BI399" s="2"/>
      <c r="BJ399" s="3"/>
      <c r="BK399" s="3"/>
      <c r="BL399" s="3"/>
      <c r="BM399" s="3"/>
    </row>
    <row r="400" spans="1:65" ht="15">
      <c r="A400" s="65" t="s">
        <v>653</v>
      </c>
      <c r="B400" s="66"/>
      <c r="C400" s="66" t="s">
        <v>65</v>
      </c>
      <c r="D400" s="67">
        <v>163.27374908873585</v>
      </c>
      <c r="E400" s="69"/>
      <c r="F400" s="98" t="s">
        <v>3850</v>
      </c>
      <c r="G400" s="66" t="s">
        <v>52</v>
      </c>
      <c r="H400" s="70" t="s">
        <v>1279</v>
      </c>
      <c r="I400" s="71"/>
      <c r="J400" s="71"/>
      <c r="K400" s="70" t="s">
        <v>1279</v>
      </c>
      <c r="L400" s="74">
        <v>16.19682982002513</v>
      </c>
      <c r="M400" s="75">
        <v>7131.5283203125</v>
      </c>
      <c r="N400" s="75">
        <v>3013.361083984375</v>
      </c>
      <c r="O400" s="76"/>
      <c r="P400" s="77"/>
      <c r="Q400" s="77"/>
      <c r="R400" s="48">
        <v>0</v>
      </c>
      <c r="S400" s="81"/>
      <c r="T400" s="81"/>
      <c r="U400" s="49">
        <v>0</v>
      </c>
      <c r="V400" s="49">
        <v>0</v>
      </c>
      <c r="W400" s="49">
        <v>0</v>
      </c>
      <c r="X400" s="49">
        <v>0</v>
      </c>
      <c r="Y400" s="49">
        <v>0</v>
      </c>
      <c r="Z400" s="49"/>
      <c r="AA400" s="72">
        <v>400</v>
      </c>
      <c r="AB400" s="72"/>
      <c r="AC400" s="73"/>
      <c r="AD400" s="79" t="s">
        <v>1279</v>
      </c>
      <c r="AE400" s="79" t="s">
        <v>1872</v>
      </c>
      <c r="AF400" s="79" t="s">
        <v>2356</v>
      </c>
      <c r="AG400" s="79" t="s">
        <v>2624</v>
      </c>
      <c r="AH400" s="79" t="s">
        <v>3227</v>
      </c>
      <c r="AI400" s="79">
        <v>28185</v>
      </c>
      <c r="AJ400" s="79">
        <v>72</v>
      </c>
      <c r="AK400" s="79">
        <v>1161</v>
      </c>
      <c r="AL400" s="79">
        <v>26</v>
      </c>
      <c r="AM400" s="79" t="s">
        <v>4077</v>
      </c>
      <c r="AN400" s="100" t="s">
        <v>4475</v>
      </c>
      <c r="AO400" s="79" t="str">
        <f>REPLACE(INDEX(GroupVertices[Group],MATCH(Vertices[[#This Row],[Vertex]],GroupVertices[Vertex],0)),1,1,"")</f>
        <v>1</v>
      </c>
      <c r="AP400" s="48"/>
      <c r="AQ400" s="49"/>
      <c r="AR400" s="48"/>
      <c r="AS400" s="49"/>
      <c r="AT400" s="48"/>
      <c r="AU400" s="49"/>
      <c r="AV400" s="48"/>
      <c r="AW400" s="49"/>
      <c r="AX400" s="48"/>
      <c r="AY400" s="48"/>
      <c r="AZ400" s="48"/>
      <c r="BA400" s="48"/>
      <c r="BB400" s="48"/>
      <c r="BC400" s="48"/>
      <c r="BD400" s="48"/>
      <c r="BE400" s="48"/>
      <c r="BF400" s="48"/>
      <c r="BG400" s="48"/>
      <c r="BH400" s="48"/>
      <c r="BI400" s="2"/>
      <c r="BJ400" s="3"/>
      <c r="BK400" s="3"/>
      <c r="BL400" s="3"/>
      <c r="BM400" s="3"/>
    </row>
    <row r="401" spans="1:65" ht="15">
      <c r="A401" s="65" t="s">
        <v>654</v>
      </c>
      <c r="B401" s="66"/>
      <c r="C401" s="66" t="s">
        <v>65</v>
      </c>
      <c r="D401" s="67">
        <v>162.22939685557648</v>
      </c>
      <c r="E401" s="69"/>
      <c r="F401" s="98" t="s">
        <v>3851</v>
      </c>
      <c r="G401" s="66" t="s">
        <v>52</v>
      </c>
      <c r="H401" s="70" t="s">
        <v>1280</v>
      </c>
      <c r="I401" s="71"/>
      <c r="J401" s="71"/>
      <c r="K401" s="70" t="s">
        <v>1280</v>
      </c>
      <c r="L401" s="74">
        <v>3.7368851575819604</v>
      </c>
      <c r="M401" s="75">
        <v>1648.303466796875</v>
      </c>
      <c r="N401" s="75">
        <v>4778.81787109375</v>
      </c>
      <c r="O401" s="76"/>
      <c r="P401" s="77"/>
      <c r="Q401" s="77"/>
      <c r="R401" s="48">
        <v>0</v>
      </c>
      <c r="S401" s="81"/>
      <c r="T401" s="81"/>
      <c r="U401" s="49">
        <v>0</v>
      </c>
      <c r="V401" s="49">
        <v>0</v>
      </c>
      <c r="W401" s="49">
        <v>0</v>
      </c>
      <c r="X401" s="49">
        <v>0</v>
      </c>
      <c r="Y401" s="49">
        <v>0</v>
      </c>
      <c r="Z401" s="49"/>
      <c r="AA401" s="72">
        <v>401</v>
      </c>
      <c r="AB401" s="72"/>
      <c r="AC401" s="73"/>
      <c r="AD401" s="79" t="s">
        <v>1280</v>
      </c>
      <c r="AE401" s="79" t="s">
        <v>1873</v>
      </c>
      <c r="AF401" s="79" t="s">
        <v>2357</v>
      </c>
      <c r="AG401" s="79" t="s">
        <v>2756</v>
      </c>
      <c r="AH401" s="79" t="s">
        <v>3228</v>
      </c>
      <c r="AI401" s="79">
        <v>5076</v>
      </c>
      <c r="AJ401" s="79">
        <v>7</v>
      </c>
      <c r="AK401" s="79">
        <v>64</v>
      </c>
      <c r="AL401" s="79">
        <v>0</v>
      </c>
      <c r="AM401" s="79" t="s">
        <v>4077</v>
      </c>
      <c r="AN401" s="100" t="s">
        <v>4476</v>
      </c>
      <c r="AO401" s="79" t="str">
        <f>REPLACE(INDEX(GroupVertices[Group],MATCH(Vertices[[#This Row],[Vertex]],GroupVertices[Vertex],0)),1,1,"")</f>
        <v>1</v>
      </c>
      <c r="AP401" s="48"/>
      <c r="AQ401" s="49"/>
      <c r="AR401" s="48"/>
      <c r="AS401" s="49"/>
      <c r="AT401" s="48"/>
      <c r="AU401" s="49"/>
      <c r="AV401" s="48"/>
      <c r="AW401" s="49"/>
      <c r="AX401" s="48"/>
      <c r="AY401" s="48"/>
      <c r="AZ401" s="48"/>
      <c r="BA401" s="48"/>
      <c r="BB401" s="48"/>
      <c r="BC401" s="48"/>
      <c r="BD401" s="48"/>
      <c r="BE401" s="48"/>
      <c r="BF401" s="48"/>
      <c r="BG401" s="48"/>
      <c r="BH401" s="48"/>
      <c r="BI401" s="2"/>
      <c r="BJ401" s="3"/>
      <c r="BK401" s="3"/>
      <c r="BL401" s="3"/>
      <c r="BM401" s="3"/>
    </row>
    <row r="402" spans="1:65" ht="15">
      <c r="A402" s="65" t="s">
        <v>655</v>
      </c>
      <c r="B402" s="66"/>
      <c r="C402" s="66" t="s">
        <v>65</v>
      </c>
      <c r="D402" s="67">
        <v>162.0019432751753</v>
      </c>
      <c r="E402" s="69"/>
      <c r="F402" s="98" t="s">
        <v>3852</v>
      </c>
      <c r="G402" s="66" t="s">
        <v>52</v>
      </c>
      <c r="H402" s="70" t="s">
        <v>1281</v>
      </c>
      <c r="I402" s="71"/>
      <c r="J402" s="71"/>
      <c r="K402" s="70" t="s">
        <v>1281</v>
      </c>
      <c r="L402" s="74">
        <v>1.0231848033443705</v>
      </c>
      <c r="M402" s="75">
        <v>2333.70654296875</v>
      </c>
      <c r="N402" s="75">
        <v>8751.095703125</v>
      </c>
      <c r="O402" s="76"/>
      <c r="P402" s="77"/>
      <c r="Q402" s="77"/>
      <c r="R402" s="48">
        <v>0</v>
      </c>
      <c r="S402" s="81"/>
      <c r="T402" s="81"/>
      <c r="U402" s="49">
        <v>0</v>
      </c>
      <c r="V402" s="49">
        <v>0</v>
      </c>
      <c r="W402" s="49">
        <v>0</v>
      </c>
      <c r="X402" s="49">
        <v>0</v>
      </c>
      <c r="Y402" s="49">
        <v>0</v>
      </c>
      <c r="Z402" s="49"/>
      <c r="AA402" s="72">
        <v>402</v>
      </c>
      <c r="AB402" s="72"/>
      <c r="AC402" s="73"/>
      <c r="AD402" s="79" t="s">
        <v>1281</v>
      </c>
      <c r="AE402" s="79" t="s">
        <v>1874</v>
      </c>
      <c r="AF402" s="79" t="s">
        <v>2358</v>
      </c>
      <c r="AG402" s="79" t="s">
        <v>2757</v>
      </c>
      <c r="AH402" s="79" t="s">
        <v>3229</v>
      </c>
      <c r="AI402" s="79">
        <v>43</v>
      </c>
      <c r="AJ402" s="79">
        <v>0</v>
      </c>
      <c r="AK402" s="79">
        <v>5</v>
      </c>
      <c r="AL402" s="79">
        <v>1</v>
      </c>
      <c r="AM402" s="79" t="s">
        <v>4077</v>
      </c>
      <c r="AN402" s="100" t="s">
        <v>4477</v>
      </c>
      <c r="AO402" s="79" t="str">
        <f>REPLACE(INDEX(GroupVertices[Group],MATCH(Vertices[[#This Row],[Vertex]],GroupVertices[Vertex],0)),1,1,"")</f>
        <v>1</v>
      </c>
      <c r="AP402" s="48"/>
      <c r="AQ402" s="49"/>
      <c r="AR402" s="48"/>
      <c r="AS402" s="49"/>
      <c r="AT402" s="48"/>
      <c r="AU402" s="49"/>
      <c r="AV402" s="48"/>
      <c r="AW402" s="49"/>
      <c r="AX402" s="48"/>
      <c r="AY402" s="48"/>
      <c r="AZ402" s="48"/>
      <c r="BA402" s="48"/>
      <c r="BB402" s="48"/>
      <c r="BC402" s="48"/>
      <c r="BD402" s="48"/>
      <c r="BE402" s="48"/>
      <c r="BF402" s="48"/>
      <c r="BG402" s="48"/>
      <c r="BH402" s="48"/>
      <c r="BI402" s="2"/>
      <c r="BJ402" s="3"/>
      <c r="BK402" s="3"/>
      <c r="BL402" s="3"/>
      <c r="BM402" s="3"/>
    </row>
    <row r="403" spans="1:65" ht="15">
      <c r="A403" s="65" t="s">
        <v>656</v>
      </c>
      <c r="B403" s="66"/>
      <c r="C403" s="66" t="s">
        <v>65</v>
      </c>
      <c r="D403" s="67">
        <v>162.5926085435726</v>
      </c>
      <c r="E403" s="69"/>
      <c r="F403" s="98" t="s">
        <v>3853</v>
      </c>
      <c r="G403" s="66" t="s">
        <v>52</v>
      </c>
      <c r="H403" s="70" t="s">
        <v>1282</v>
      </c>
      <c r="I403" s="71"/>
      <c r="J403" s="71"/>
      <c r="K403" s="70" t="s">
        <v>1282</v>
      </c>
      <c r="L403" s="74">
        <v>8.070286657086731</v>
      </c>
      <c r="M403" s="75">
        <v>6788.82666015625</v>
      </c>
      <c r="N403" s="75">
        <v>3896.089599609375</v>
      </c>
      <c r="O403" s="76"/>
      <c r="P403" s="77"/>
      <c r="Q403" s="77"/>
      <c r="R403" s="48">
        <v>0</v>
      </c>
      <c r="S403" s="81"/>
      <c r="T403" s="81"/>
      <c r="U403" s="49">
        <v>0</v>
      </c>
      <c r="V403" s="49">
        <v>0</v>
      </c>
      <c r="W403" s="49">
        <v>0</v>
      </c>
      <c r="X403" s="49">
        <v>0</v>
      </c>
      <c r="Y403" s="49">
        <v>0</v>
      </c>
      <c r="Z403" s="49"/>
      <c r="AA403" s="72">
        <v>403</v>
      </c>
      <c r="AB403" s="72"/>
      <c r="AC403" s="73"/>
      <c r="AD403" s="79" t="s">
        <v>1282</v>
      </c>
      <c r="AE403" s="79" t="s">
        <v>1875</v>
      </c>
      <c r="AF403" s="79" t="s">
        <v>2359</v>
      </c>
      <c r="AG403" s="79" t="s">
        <v>2758</v>
      </c>
      <c r="AH403" s="79" t="s">
        <v>3230</v>
      </c>
      <c r="AI403" s="79">
        <v>13113</v>
      </c>
      <c r="AJ403" s="79">
        <v>55</v>
      </c>
      <c r="AK403" s="79">
        <v>98</v>
      </c>
      <c r="AL403" s="79">
        <v>16</v>
      </c>
      <c r="AM403" s="79" t="s">
        <v>4077</v>
      </c>
      <c r="AN403" s="100" t="s">
        <v>4478</v>
      </c>
      <c r="AO403" s="79" t="str">
        <f>REPLACE(INDEX(GroupVertices[Group],MATCH(Vertices[[#This Row],[Vertex]],GroupVertices[Vertex],0)),1,1,"")</f>
        <v>1</v>
      </c>
      <c r="AP403" s="48"/>
      <c r="AQ403" s="49"/>
      <c r="AR403" s="48"/>
      <c r="AS403" s="49"/>
      <c r="AT403" s="48"/>
      <c r="AU403" s="49"/>
      <c r="AV403" s="48"/>
      <c r="AW403" s="49"/>
      <c r="AX403" s="48"/>
      <c r="AY403" s="48"/>
      <c r="AZ403" s="48"/>
      <c r="BA403" s="48"/>
      <c r="BB403" s="48"/>
      <c r="BC403" s="48"/>
      <c r="BD403" s="48"/>
      <c r="BE403" s="48"/>
      <c r="BF403" s="48"/>
      <c r="BG403" s="48"/>
      <c r="BH403" s="48"/>
      <c r="BI403" s="2"/>
      <c r="BJ403" s="3"/>
      <c r="BK403" s="3"/>
      <c r="BL403" s="3"/>
      <c r="BM403" s="3"/>
    </row>
    <row r="404" spans="1:65" ht="15">
      <c r="A404" s="65" t="s">
        <v>657</v>
      </c>
      <c r="B404" s="66"/>
      <c r="C404" s="66" t="s">
        <v>65</v>
      </c>
      <c r="D404" s="67">
        <v>245.72953593829493</v>
      </c>
      <c r="E404" s="69"/>
      <c r="F404" s="98" t="s">
        <v>3854</v>
      </c>
      <c r="G404" s="66" t="s">
        <v>52</v>
      </c>
      <c r="H404" s="70" t="s">
        <v>1283</v>
      </c>
      <c r="I404" s="71"/>
      <c r="J404" s="71"/>
      <c r="K404" s="70" t="s">
        <v>1283</v>
      </c>
      <c r="L404" s="74">
        <v>999.9593082471036</v>
      </c>
      <c r="M404" s="75">
        <v>3019.109619140625</v>
      </c>
      <c r="N404" s="75">
        <v>365.1759948730469</v>
      </c>
      <c r="O404" s="76"/>
      <c r="P404" s="77"/>
      <c r="Q404" s="77"/>
      <c r="R404" s="48">
        <v>0</v>
      </c>
      <c r="S404" s="81"/>
      <c r="T404" s="81"/>
      <c r="U404" s="49">
        <v>0</v>
      </c>
      <c r="V404" s="49">
        <v>0</v>
      </c>
      <c r="W404" s="49">
        <v>0</v>
      </c>
      <c r="X404" s="49">
        <v>0</v>
      </c>
      <c r="Y404" s="49">
        <v>0</v>
      </c>
      <c r="Z404" s="49"/>
      <c r="AA404" s="72">
        <v>404</v>
      </c>
      <c r="AB404" s="72"/>
      <c r="AC404" s="73"/>
      <c r="AD404" s="79" t="s">
        <v>1283</v>
      </c>
      <c r="AE404" s="79" t="s">
        <v>1876</v>
      </c>
      <c r="AF404" s="79" t="s">
        <v>2360</v>
      </c>
      <c r="AG404" s="79" t="s">
        <v>2624</v>
      </c>
      <c r="AH404" s="79" t="s">
        <v>3231</v>
      </c>
      <c r="AI404" s="79">
        <v>1852733</v>
      </c>
      <c r="AJ404" s="79">
        <v>1218</v>
      </c>
      <c r="AK404" s="79">
        <v>39300</v>
      </c>
      <c r="AL404" s="79">
        <v>337</v>
      </c>
      <c r="AM404" s="79" t="s">
        <v>4077</v>
      </c>
      <c r="AN404" s="100" t="s">
        <v>4479</v>
      </c>
      <c r="AO404" s="79" t="str">
        <f>REPLACE(INDEX(GroupVertices[Group],MATCH(Vertices[[#This Row],[Vertex]],GroupVertices[Vertex],0)),1,1,"")</f>
        <v>1</v>
      </c>
      <c r="AP404" s="48"/>
      <c r="AQ404" s="49"/>
      <c r="AR404" s="48"/>
      <c r="AS404" s="49"/>
      <c r="AT404" s="48"/>
      <c r="AU404" s="49"/>
      <c r="AV404" s="48"/>
      <c r="AW404" s="49"/>
      <c r="AX404" s="48"/>
      <c r="AY404" s="48"/>
      <c r="AZ404" s="48"/>
      <c r="BA404" s="48"/>
      <c r="BB404" s="48"/>
      <c r="BC404" s="48"/>
      <c r="BD404" s="48"/>
      <c r="BE404" s="48"/>
      <c r="BF404" s="48"/>
      <c r="BG404" s="48"/>
      <c r="BH404" s="48"/>
      <c r="BI404" s="2"/>
      <c r="BJ404" s="3"/>
      <c r="BK404" s="3"/>
      <c r="BL404" s="3"/>
      <c r="BM404" s="3"/>
    </row>
    <row r="405" spans="1:65" ht="15">
      <c r="A405" s="65" t="s">
        <v>658</v>
      </c>
      <c r="B405" s="66"/>
      <c r="C405" s="66" t="s">
        <v>65</v>
      </c>
      <c r="D405" s="67">
        <v>163.00282037534322</v>
      </c>
      <c r="E405" s="69"/>
      <c r="F405" s="98" t="s">
        <v>3855</v>
      </c>
      <c r="G405" s="66" t="s">
        <v>52</v>
      </c>
      <c r="H405" s="70" t="s">
        <v>1284</v>
      </c>
      <c r="I405" s="71"/>
      <c r="J405" s="71"/>
      <c r="K405" s="70" t="s">
        <v>1284</v>
      </c>
      <c r="L405" s="74">
        <v>12.96443688864139</v>
      </c>
      <c r="M405" s="75">
        <v>1305.6019287109375</v>
      </c>
      <c r="N405" s="75">
        <v>3013.361083984375</v>
      </c>
      <c r="O405" s="76"/>
      <c r="P405" s="77"/>
      <c r="Q405" s="77"/>
      <c r="R405" s="48">
        <v>0</v>
      </c>
      <c r="S405" s="81"/>
      <c r="T405" s="81"/>
      <c r="U405" s="49">
        <v>0</v>
      </c>
      <c r="V405" s="49">
        <v>0</v>
      </c>
      <c r="W405" s="49">
        <v>0</v>
      </c>
      <c r="X405" s="49">
        <v>0</v>
      </c>
      <c r="Y405" s="49">
        <v>0</v>
      </c>
      <c r="Z405" s="49"/>
      <c r="AA405" s="72">
        <v>405</v>
      </c>
      <c r="AB405" s="72"/>
      <c r="AC405" s="73"/>
      <c r="AD405" s="79" t="s">
        <v>1284</v>
      </c>
      <c r="AE405" s="79" t="s">
        <v>1877</v>
      </c>
      <c r="AF405" s="79" t="s">
        <v>2361</v>
      </c>
      <c r="AG405" s="79" t="s">
        <v>2730</v>
      </c>
      <c r="AH405" s="79" t="s">
        <v>3232</v>
      </c>
      <c r="AI405" s="79">
        <v>22190</v>
      </c>
      <c r="AJ405" s="79">
        <v>165</v>
      </c>
      <c r="AK405" s="79">
        <v>525</v>
      </c>
      <c r="AL405" s="79">
        <v>24</v>
      </c>
      <c r="AM405" s="79" t="s">
        <v>4077</v>
      </c>
      <c r="AN405" s="100" t="s">
        <v>4480</v>
      </c>
      <c r="AO405" s="79" t="str">
        <f>REPLACE(INDEX(GroupVertices[Group],MATCH(Vertices[[#This Row],[Vertex]],GroupVertices[Vertex],0)),1,1,"")</f>
        <v>1</v>
      </c>
      <c r="AP405" s="48"/>
      <c r="AQ405" s="49"/>
      <c r="AR405" s="48"/>
      <c r="AS405" s="49"/>
      <c r="AT405" s="48"/>
      <c r="AU405" s="49"/>
      <c r="AV405" s="48"/>
      <c r="AW405" s="49"/>
      <c r="AX405" s="48"/>
      <c r="AY405" s="48"/>
      <c r="AZ405" s="48"/>
      <c r="BA405" s="48"/>
      <c r="BB405" s="48"/>
      <c r="BC405" s="48"/>
      <c r="BD405" s="48"/>
      <c r="BE405" s="48"/>
      <c r="BF405" s="48"/>
      <c r="BG405" s="48"/>
      <c r="BH405" s="48"/>
      <c r="BI405" s="2"/>
      <c r="BJ405" s="3"/>
      <c r="BK405" s="3"/>
      <c r="BL405" s="3"/>
      <c r="BM405" s="3"/>
    </row>
    <row r="406" spans="1:65" ht="15">
      <c r="A406" s="65" t="s">
        <v>659</v>
      </c>
      <c r="B406" s="66"/>
      <c r="C406" s="66" t="s">
        <v>65</v>
      </c>
      <c r="D406" s="67">
        <v>162.24616325301912</v>
      </c>
      <c r="E406" s="69"/>
      <c r="F406" s="98" t="s">
        <v>3856</v>
      </c>
      <c r="G406" s="66" t="s">
        <v>52</v>
      </c>
      <c r="H406" s="70" t="s">
        <v>1285</v>
      </c>
      <c r="I406" s="71"/>
      <c r="J406" s="71"/>
      <c r="K406" s="70" t="s">
        <v>1285</v>
      </c>
      <c r="L406" s="74">
        <v>3.936921484111296</v>
      </c>
      <c r="M406" s="75">
        <v>4047.214111328125</v>
      </c>
      <c r="N406" s="75">
        <v>4778.81787109375</v>
      </c>
      <c r="O406" s="76"/>
      <c r="P406" s="77"/>
      <c r="Q406" s="77"/>
      <c r="R406" s="48">
        <v>0</v>
      </c>
      <c r="S406" s="81"/>
      <c r="T406" s="81"/>
      <c r="U406" s="49">
        <v>0</v>
      </c>
      <c r="V406" s="49">
        <v>0</v>
      </c>
      <c r="W406" s="49">
        <v>0</v>
      </c>
      <c r="X406" s="49">
        <v>0</v>
      </c>
      <c r="Y406" s="49">
        <v>0</v>
      </c>
      <c r="Z406" s="49"/>
      <c r="AA406" s="72">
        <v>406</v>
      </c>
      <c r="AB406" s="72"/>
      <c r="AC406" s="73"/>
      <c r="AD406" s="79" t="s">
        <v>1285</v>
      </c>
      <c r="AE406" s="79" t="s">
        <v>1878</v>
      </c>
      <c r="AF406" s="79" t="s">
        <v>2362</v>
      </c>
      <c r="AG406" s="79" t="s">
        <v>2531</v>
      </c>
      <c r="AH406" s="79" t="s">
        <v>3233</v>
      </c>
      <c r="AI406" s="79">
        <v>5447</v>
      </c>
      <c r="AJ406" s="79">
        <v>28</v>
      </c>
      <c r="AK406" s="79">
        <v>109</v>
      </c>
      <c r="AL406" s="79">
        <v>4</v>
      </c>
      <c r="AM406" s="79" t="s">
        <v>4077</v>
      </c>
      <c r="AN406" s="100" t="s">
        <v>4481</v>
      </c>
      <c r="AO406" s="79" t="str">
        <f>REPLACE(INDEX(GroupVertices[Group],MATCH(Vertices[[#This Row],[Vertex]],GroupVertices[Vertex],0)),1,1,"")</f>
        <v>1</v>
      </c>
      <c r="AP406" s="48"/>
      <c r="AQ406" s="49"/>
      <c r="AR406" s="48"/>
      <c r="AS406" s="49"/>
      <c r="AT406" s="48"/>
      <c r="AU406" s="49"/>
      <c r="AV406" s="48"/>
      <c r="AW406" s="49"/>
      <c r="AX406" s="48"/>
      <c r="AY406" s="48"/>
      <c r="AZ406" s="48"/>
      <c r="BA406" s="48"/>
      <c r="BB406" s="48"/>
      <c r="BC406" s="48"/>
      <c r="BD406" s="48"/>
      <c r="BE406" s="48"/>
      <c r="BF406" s="48"/>
      <c r="BG406" s="48"/>
      <c r="BH406" s="48"/>
      <c r="BI406" s="2"/>
      <c r="BJ406" s="3"/>
      <c r="BK406" s="3"/>
      <c r="BL406" s="3"/>
      <c r="BM406" s="3"/>
    </row>
    <row r="407" spans="1:65" ht="15">
      <c r="A407" s="65" t="s">
        <v>660</v>
      </c>
      <c r="B407" s="66"/>
      <c r="C407" s="66" t="s">
        <v>65</v>
      </c>
      <c r="D407" s="67">
        <v>162.32592792009802</v>
      </c>
      <c r="E407" s="69"/>
      <c r="F407" s="98" t="s">
        <v>3857</v>
      </c>
      <c r="G407" s="66" t="s">
        <v>52</v>
      </c>
      <c r="H407" s="70" t="s">
        <v>1286</v>
      </c>
      <c r="I407" s="71"/>
      <c r="J407" s="71"/>
      <c r="K407" s="70" t="s">
        <v>1286</v>
      </c>
      <c r="L407" s="74">
        <v>4.888576784176733</v>
      </c>
      <c r="M407" s="75">
        <v>2333.70654296875</v>
      </c>
      <c r="N407" s="75">
        <v>4337.45361328125</v>
      </c>
      <c r="O407" s="76"/>
      <c r="P407" s="77"/>
      <c r="Q407" s="77"/>
      <c r="R407" s="48">
        <v>0</v>
      </c>
      <c r="S407" s="81"/>
      <c r="T407" s="81"/>
      <c r="U407" s="49">
        <v>0</v>
      </c>
      <c r="V407" s="49">
        <v>0</v>
      </c>
      <c r="W407" s="49">
        <v>0</v>
      </c>
      <c r="X407" s="49">
        <v>0</v>
      </c>
      <c r="Y407" s="49">
        <v>0</v>
      </c>
      <c r="Z407" s="49"/>
      <c r="AA407" s="72">
        <v>407</v>
      </c>
      <c r="AB407" s="72"/>
      <c r="AC407" s="73"/>
      <c r="AD407" s="79" t="s">
        <v>1286</v>
      </c>
      <c r="AE407" s="79" t="s">
        <v>1879</v>
      </c>
      <c r="AF407" s="79" t="s">
        <v>2363</v>
      </c>
      <c r="AG407" s="79" t="s">
        <v>2759</v>
      </c>
      <c r="AH407" s="79" t="s">
        <v>3234</v>
      </c>
      <c r="AI407" s="79">
        <v>7212</v>
      </c>
      <c r="AJ407" s="79">
        <v>0</v>
      </c>
      <c r="AK407" s="79">
        <v>28</v>
      </c>
      <c r="AL407" s="79">
        <v>2</v>
      </c>
      <c r="AM407" s="79" t="s">
        <v>4077</v>
      </c>
      <c r="AN407" s="100" t="s">
        <v>4482</v>
      </c>
      <c r="AO407" s="79" t="str">
        <f>REPLACE(INDEX(GroupVertices[Group],MATCH(Vertices[[#This Row],[Vertex]],GroupVertices[Vertex],0)),1,1,"")</f>
        <v>1</v>
      </c>
      <c r="AP407" s="48"/>
      <c r="AQ407" s="49"/>
      <c r="AR407" s="48"/>
      <c r="AS407" s="49"/>
      <c r="AT407" s="48"/>
      <c r="AU407" s="49"/>
      <c r="AV407" s="48"/>
      <c r="AW407" s="49"/>
      <c r="AX407" s="48"/>
      <c r="AY407" s="48"/>
      <c r="AZ407" s="48"/>
      <c r="BA407" s="48"/>
      <c r="BB407" s="48"/>
      <c r="BC407" s="48"/>
      <c r="BD407" s="48"/>
      <c r="BE407" s="48"/>
      <c r="BF407" s="48"/>
      <c r="BG407" s="48"/>
      <c r="BH407" s="48"/>
      <c r="BI407" s="2"/>
      <c r="BJ407" s="3"/>
      <c r="BK407" s="3"/>
      <c r="BL407" s="3"/>
      <c r="BM407" s="3"/>
    </row>
    <row r="408" spans="1:65" ht="15">
      <c r="A408" s="65" t="s">
        <v>661</v>
      </c>
      <c r="B408" s="66"/>
      <c r="C408" s="66" t="s">
        <v>65</v>
      </c>
      <c r="D408" s="67">
        <v>162.10190896558805</v>
      </c>
      <c r="E408" s="69"/>
      <c r="F408" s="98" t="s">
        <v>3858</v>
      </c>
      <c r="G408" s="66" t="s">
        <v>52</v>
      </c>
      <c r="H408" s="70" t="s">
        <v>1287</v>
      </c>
      <c r="I408" s="71"/>
      <c r="J408" s="71"/>
      <c r="K408" s="70" t="s">
        <v>1287</v>
      </c>
      <c r="L408" s="74">
        <v>2.2158542218966355</v>
      </c>
      <c r="M408" s="75">
        <v>1648.303466796875</v>
      </c>
      <c r="N408" s="75">
        <v>5661.54638671875</v>
      </c>
      <c r="O408" s="76"/>
      <c r="P408" s="77"/>
      <c r="Q408" s="77"/>
      <c r="R408" s="48">
        <v>0</v>
      </c>
      <c r="S408" s="81"/>
      <c r="T408" s="81"/>
      <c r="U408" s="49">
        <v>0</v>
      </c>
      <c r="V408" s="49">
        <v>0</v>
      </c>
      <c r="W408" s="49">
        <v>0</v>
      </c>
      <c r="X408" s="49">
        <v>0</v>
      </c>
      <c r="Y408" s="49">
        <v>0</v>
      </c>
      <c r="Z408" s="49"/>
      <c r="AA408" s="72">
        <v>408</v>
      </c>
      <c r="AB408" s="72"/>
      <c r="AC408" s="73"/>
      <c r="AD408" s="79" t="s">
        <v>1287</v>
      </c>
      <c r="AE408" s="79" t="s">
        <v>1880</v>
      </c>
      <c r="AF408" s="79" t="s">
        <v>2320</v>
      </c>
      <c r="AG408" s="79" t="s">
        <v>2544</v>
      </c>
      <c r="AH408" s="79" t="s">
        <v>3235</v>
      </c>
      <c r="AI408" s="79">
        <v>2255</v>
      </c>
      <c r="AJ408" s="79">
        <v>8</v>
      </c>
      <c r="AK408" s="79">
        <v>4</v>
      </c>
      <c r="AL408" s="79">
        <v>7</v>
      </c>
      <c r="AM408" s="79" t="s">
        <v>4077</v>
      </c>
      <c r="AN408" s="100" t="s">
        <v>4483</v>
      </c>
      <c r="AO408" s="79" t="str">
        <f>REPLACE(INDEX(GroupVertices[Group],MATCH(Vertices[[#This Row],[Vertex]],GroupVertices[Vertex],0)),1,1,"")</f>
        <v>1</v>
      </c>
      <c r="AP408" s="48"/>
      <c r="AQ408" s="49"/>
      <c r="AR408" s="48"/>
      <c r="AS408" s="49"/>
      <c r="AT408" s="48"/>
      <c r="AU408" s="49"/>
      <c r="AV408" s="48"/>
      <c r="AW408" s="49"/>
      <c r="AX408" s="48"/>
      <c r="AY408" s="48"/>
      <c r="AZ408" s="48"/>
      <c r="BA408" s="48"/>
      <c r="BB408" s="48"/>
      <c r="BC408" s="48"/>
      <c r="BD408" s="48"/>
      <c r="BE408" s="48"/>
      <c r="BF408" s="48"/>
      <c r="BG408" s="48"/>
      <c r="BH408" s="48"/>
      <c r="BI408" s="2"/>
      <c r="BJ408" s="3"/>
      <c r="BK408" s="3"/>
      <c r="BL408" s="3"/>
      <c r="BM408" s="3"/>
    </row>
    <row r="409" spans="1:65" ht="15">
      <c r="A409" s="65" t="s">
        <v>662</v>
      </c>
      <c r="B409" s="66"/>
      <c r="C409" s="66" t="s">
        <v>65</v>
      </c>
      <c r="D409" s="67">
        <v>335.9641177372153</v>
      </c>
      <c r="E409" s="69"/>
      <c r="F409" s="98" t="s">
        <v>3859</v>
      </c>
      <c r="G409" s="66" t="s">
        <v>52</v>
      </c>
      <c r="H409" s="70" t="s">
        <v>1288</v>
      </c>
      <c r="I409" s="71"/>
      <c r="J409" s="71"/>
      <c r="K409" s="70" t="s">
        <v>1288</v>
      </c>
      <c r="L409" s="74">
        <v>2076.528936917278</v>
      </c>
      <c r="M409" s="75">
        <v>5760.7216796875</v>
      </c>
      <c r="N409" s="75">
        <v>365.1759948730469</v>
      </c>
      <c r="O409" s="76"/>
      <c r="P409" s="77"/>
      <c r="Q409" s="77"/>
      <c r="R409" s="48">
        <v>0</v>
      </c>
      <c r="S409" s="81"/>
      <c r="T409" s="81"/>
      <c r="U409" s="49">
        <v>0</v>
      </c>
      <c r="V409" s="49">
        <v>0</v>
      </c>
      <c r="W409" s="49">
        <v>0</v>
      </c>
      <c r="X409" s="49">
        <v>0</v>
      </c>
      <c r="Y409" s="49">
        <v>0</v>
      </c>
      <c r="Z409" s="49"/>
      <c r="AA409" s="72">
        <v>409</v>
      </c>
      <c r="AB409" s="72"/>
      <c r="AC409" s="73"/>
      <c r="AD409" s="79" t="s">
        <v>1288</v>
      </c>
      <c r="AE409" s="79" t="s">
        <v>1881</v>
      </c>
      <c r="AF409" s="79" t="s">
        <v>2364</v>
      </c>
      <c r="AG409" s="79" t="s">
        <v>2624</v>
      </c>
      <c r="AH409" s="79" t="s">
        <v>3236</v>
      </c>
      <c r="AI409" s="79">
        <v>3849407</v>
      </c>
      <c r="AJ409" s="79">
        <v>930</v>
      </c>
      <c r="AK409" s="79">
        <v>33792</v>
      </c>
      <c r="AL409" s="79">
        <v>1457</v>
      </c>
      <c r="AM409" s="79" t="s">
        <v>4077</v>
      </c>
      <c r="AN409" s="100" t="s">
        <v>4484</v>
      </c>
      <c r="AO409" s="79" t="str">
        <f>REPLACE(INDEX(GroupVertices[Group],MATCH(Vertices[[#This Row],[Vertex]],GroupVertices[Vertex],0)),1,1,"")</f>
        <v>1</v>
      </c>
      <c r="AP409" s="48"/>
      <c r="AQ409" s="49"/>
      <c r="AR409" s="48"/>
      <c r="AS409" s="49"/>
      <c r="AT409" s="48"/>
      <c r="AU409" s="49"/>
      <c r="AV409" s="48"/>
      <c r="AW409" s="49"/>
      <c r="AX409" s="48"/>
      <c r="AY409" s="48"/>
      <c r="AZ409" s="48"/>
      <c r="BA409" s="48"/>
      <c r="BB409" s="48"/>
      <c r="BC409" s="48"/>
      <c r="BD409" s="48"/>
      <c r="BE409" s="48"/>
      <c r="BF409" s="48"/>
      <c r="BG409" s="48"/>
      <c r="BH409" s="48"/>
      <c r="BI409" s="2"/>
      <c r="BJ409" s="3"/>
      <c r="BK409" s="3"/>
      <c r="BL409" s="3"/>
      <c r="BM409" s="3"/>
    </row>
    <row r="410" spans="1:65" ht="15">
      <c r="A410" s="65" t="s">
        <v>663</v>
      </c>
      <c r="B410" s="66"/>
      <c r="C410" s="66" t="s">
        <v>65</v>
      </c>
      <c r="D410" s="67">
        <v>162.53277374515193</v>
      </c>
      <c r="E410" s="69"/>
      <c r="F410" s="98" t="s">
        <v>3860</v>
      </c>
      <c r="G410" s="66" t="s">
        <v>52</v>
      </c>
      <c r="H410" s="70" t="s">
        <v>1289</v>
      </c>
      <c r="I410" s="71"/>
      <c r="J410" s="71"/>
      <c r="K410" s="70" t="s">
        <v>1289</v>
      </c>
      <c r="L410" s="74">
        <v>7.3564103866693715</v>
      </c>
      <c r="M410" s="75">
        <v>4732.6171875</v>
      </c>
      <c r="N410" s="75">
        <v>3896.089599609375</v>
      </c>
      <c r="O410" s="76"/>
      <c r="P410" s="77"/>
      <c r="Q410" s="77"/>
      <c r="R410" s="48">
        <v>0</v>
      </c>
      <c r="S410" s="81"/>
      <c r="T410" s="81"/>
      <c r="U410" s="49">
        <v>0</v>
      </c>
      <c r="V410" s="49">
        <v>0</v>
      </c>
      <c r="W410" s="49">
        <v>0</v>
      </c>
      <c r="X410" s="49">
        <v>0</v>
      </c>
      <c r="Y410" s="49">
        <v>0</v>
      </c>
      <c r="Z410" s="49"/>
      <c r="AA410" s="72">
        <v>410</v>
      </c>
      <c r="AB410" s="72"/>
      <c r="AC410" s="73"/>
      <c r="AD410" s="79" t="s">
        <v>1289</v>
      </c>
      <c r="AE410" s="79" t="s">
        <v>1882</v>
      </c>
      <c r="AF410" s="79" t="s">
        <v>2344</v>
      </c>
      <c r="AG410" s="79" t="s">
        <v>2544</v>
      </c>
      <c r="AH410" s="79" t="s">
        <v>3237</v>
      </c>
      <c r="AI410" s="79">
        <v>11789</v>
      </c>
      <c r="AJ410" s="79">
        <v>0</v>
      </c>
      <c r="AK410" s="79">
        <v>12</v>
      </c>
      <c r="AL410" s="79">
        <v>11</v>
      </c>
      <c r="AM410" s="79" t="s">
        <v>4077</v>
      </c>
      <c r="AN410" s="100" t="s">
        <v>4485</v>
      </c>
      <c r="AO410" s="79" t="str">
        <f>REPLACE(INDEX(GroupVertices[Group],MATCH(Vertices[[#This Row],[Vertex]],GroupVertices[Vertex],0)),1,1,"")</f>
        <v>1</v>
      </c>
      <c r="AP410" s="48"/>
      <c r="AQ410" s="49"/>
      <c r="AR410" s="48"/>
      <c r="AS410" s="49"/>
      <c r="AT410" s="48"/>
      <c r="AU410" s="49"/>
      <c r="AV410" s="48"/>
      <c r="AW410" s="49"/>
      <c r="AX410" s="48"/>
      <c r="AY410" s="48"/>
      <c r="AZ410" s="48"/>
      <c r="BA410" s="48"/>
      <c r="BB410" s="48"/>
      <c r="BC410" s="48"/>
      <c r="BD410" s="48"/>
      <c r="BE410" s="48"/>
      <c r="BF410" s="48"/>
      <c r="BG410" s="48"/>
      <c r="BH410" s="48"/>
      <c r="BI410" s="2"/>
      <c r="BJ410" s="3"/>
      <c r="BK410" s="3"/>
      <c r="BL410" s="3"/>
      <c r="BM410" s="3"/>
    </row>
    <row r="411" spans="1:65" ht="15">
      <c r="A411" s="65" t="s">
        <v>664</v>
      </c>
      <c r="B411" s="66"/>
      <c r="C411" s="66" t="s">
        <v>65</v>
      </c>
      <c r="D411" s="67">
        <v>178.76942533652462</v>
      </c>
      <c r="E411" s="69"/>
      <c r="F411" s="98" t="s">
        <v>3861</v>
      </c>
      <c r="G411" s="66" t="s">
        <v>52</v>
      </c>
      <c r="H411" s="70" t="s">
        <v>1290</v>
      </c>
      <c r="I411" s="71"/>
      <c r="J411" s="71"/>
      <c r="K411" s="70" t="s">
        <v>1290</v>
      </c>
      <c r="L411" s="74">
        <v>201.07245168803493</v>
      </c>
      <c r="M411" s="75">
        <v>4047.214111328125</v>
      </c>
      <c r="N411" s="75">
        <v>806.5403442382812</v>
      </c>
      <c r="O411" s="76"/>
      <c r="P411" s="77"/>
      <c r="Q411" s="77"/>
      <c r="R411" s="48">
        <v>0</v>
      </c>
      <c r="S411" s="81"/>
      <c r="T411" s="81"/>
      <c r="U411" s="49">
        <v>0</v>
      </c>
      <c r="V411" s="49">
        <v>0</v>
      </c>
      <c r="W411" s="49">
        <v>0</v>
      </c>
      <c r="X411" s="49">
        <v>0</v>
      </c>
      <c r="Y411" s="49">
        <v>0</v>
      </c>
      <c r="Z411" s="49"/>
      <c r="AA411" s="72">
        <v>411</v>
      </c>
      <c r="AB411" s="72"/>
      <c r="AC411" s="73"/>
      <c r="AD411" s="79" t="s">
        <v>1290</v>
      </c>
      <c r="AE411" s="79" t="s">
        <v>1883</v>
      </c>
      <c r="AF411" s="79" t="s">
        <v>2365</v>
      </c>
      <c r="AG411" s="79" t="s">
        <v>2760</v>
      </c>
      <c r="AH411" s="79" t="s">
        <v>3238</v>
      </c>
      <c r="AI411" s="79">
        <v>371067</v>
      </c>
      <c r="AJ411" s="79">
        <v>1141</v>
      </c>
      <c r="AK411" s="79">
        <v>4140</v>
      </c>
      <c r="AL411" s="79">
        <v>595</v>
      </c>
      <c r="AM411" s="79" t="s">
        <v>4077</v>
      </c>
      <c r="AN411" s="100" t="s">
        <v>4486</v>
      </c>
      <c r="AO411" s="79" t="str">
        <f>REPLACE(INDEX(GroupVertices[Group],MATCH(Vertices[[#This Row],[Vertex]],GroupVertices[Vertex],0)),1,1,"")</f>
        <v>1</v>
      </c>
      <c r="AP411" s="48"/>
      <c r="AQ411" s="49"/>
      <c r="AR411" s="48"/>
      <c r="AS411" s="49"/>
      <c r="AT411" s="48"/>
      <c r="AU411" s="49"/>
      <c r="AV411" s="48"/>
      <c r="AW411" s="49"/>
      <c r="AX411" s="48"/>
      <c r="AY411" s="48"/>
      <c r="AZ411" s="48"/>
      <c r="BA411" s="48"/>
      <c r="BB411" s="48"/>
      <c r="BC411" s="48"/>
      <c r="BD411" s="48"/>
      <c r="BE411" s="48"/>
      <c r="BF411" s="48"/>
      <c r="BG411" s="48"/>
      <c r="BH411" s="48"/>
      <c r="BI411" s="2"/>
      <c r="BJ411" s="3"/>
      <c r="BK411" s="3"/>
      <c r="BL411" s="3"/>
      <c r="BM411" s="3"/>
    </row>
    <row r="412" spans="1:65" ht="15">
      <c r="A412" s="65" t="s">
        <v>665</v>
      </c>
      <c r="B412" s="66"/>
      <c r="C412" s="66" t="s">
        <v>65</v>
      </c>
      <c r="D412" s="67">
        <v>162.68547901997323</v>
      </c>
      <c r="E412" s="69"/>
      <c r="F412" s="98" t="s">
        <v>3862</v>
      </c>
      <c r="G412" s="66" t="s">
        <v>52</v>
      </c>
      <c r="H412" s="70" t="s">
        <v>1291</v>
      </c>
      <c r="I412" s="71"/>
      <c r="J412" s="71"/>
      <c r="K412" s="70" t="s">
        <v>1291</v>
      </c>
      <c r="L412" s="74">
        <v>9.178304584358388</v>
      </c>
      <c r="M412" s="75">
        <v>962.9003295898438</v>
      </c>
      <c r="N412" s="75">
        <v>3454.725341796875</v>
      </c>
      <c r="O412" s="76"/>
      <c r="P412" s="77"/>
      <c r="Q412" s="77"/>
      <c r="R412" s="48">
        <v>0</v>
      </c>
      <c r="S412" s="81"/>
      <c r="T412" s="81"/>
      <c r="U412" s="49">
        <v>0</v>
      </c>
      <c r="V412" s="49">
        <v>0</v>
      </c>
      <c r="W412" s="49">
        <v>0</v>
      </c>
      <c r="X412" s="49">
        <v>0</v>
      </c>
      <c r="Y412" s="49">
        <v>0</v>
      </c>
      <c r="Z412" s="49"/>
      <c r="AA412" s="72">
        <v>412</v>
      </c>
      <c r="AB412" s="72"/>
      <c r="AC412" s="73"/>
      <c r="AD412" s="79" t="s">
        <v>1291</v>
      </c>
      <c r="AE412" s="79" t="s">
        <v>1884</v>
      </c>
      <c r="AF412" s="79" t="s">
        <v>2366</v>
      </c>
      <c r="AG412" s="79" t="s">
        <v>2761</v>
      </c>
      <c r="AH412" s="79" t="s">
        <v>3239</v>
      </c>
      <c r="AI412" s="79">
        <v>15168</v>
      </c>
      <c r="AJ412" s="79">
        <v>6</v>
      </c>
      <c r="AK412" s="79">
        <v>44</v>
      </c>
      <c r="AL412" s="79">
        <v>10</v>
      </c>
      <c r="AM412" s="79" t="s">
        <v>4077</v>
      </c>
      <c r="AN412" s="100" t="s">
        <v>4487</v>
      </c>
      <c r="AO412" s="79" t="str">
        <f>REPLACE(INDEX(GroupVertices[Group],MATCH(Vertices[[#This Row],[Vertex]],GroupVertices[Vertex],0)),1,1,"")</f>
        <v>1</v>
      </c>
      <c r="AP412" s="48"/>
      <c r="AQ412" s="49"/>
      <c r="AR412" s="48"/>
      <c r="AS412" s="49"/>
      <c r="AT412" s="48"/>
      <c r="AU412" s="49"/>
      <c r="AV412" s="48"/>
      <c r="AW412" s="49"/>
      <c r="AX412" s="48"/>
      <c r="AY412" s="48"/>
      <c r="AZ412" s="48"/>
      <c r="BA412" s="48"/>
      <c r="BB412" s="48"/>
      <c r="BC412" s="48"/>
      <c r="BD412" s="48"/>
      <c r="BE412" s="48"/>
      <c r="BF412" s="48"/>
      <c r="BG412" s="48"/>
      <c r="BH412" s="48"/>
      <c r="BI412" s="2"/>
      <c r="BJ412" s="3"/>
      <c r="BK412" s="3"/>
      <c r="BL412" s="3"/>
      <c r="BM412" s="3"/>
    </row>
    <row r="413" spans="1:65" ht="15">
      <c r="A413" s="65" t="s">
        <v>666</v>
      </c>
      <c r="B413" s="66"/>
      <c r="C413" s="66" t="s">
        <v>65</v>
      </c>
      <c r="D413" s="67">
        <v>169.82642778737892</v>
      </c>
      <c r="E413" s="69"/>
      <c r="F413" s="98" t="s">
        <v>3863</v>
      </c>
      <c r="G413" s="66" t="s">
        <v>52</v>
      </c>
      <c r="H413" s="70" t="s">
        <v>1292</v>
      </c>
      <c r="I413" s="71"/>
      <c r="J413" s="71"/>
      <c r="K413" s="70" t="s">
        <v>1292</v>
      </c>
      <c r="L413" s="74">
        <v>94.3754475157691</v>
      </c>
      <c r="M413" s="75">
        <v>5075.31884765625</v>
      </c>
      <c r="N413" s="75">
        <v>1247.90478515625</v>
      </c>
      <c r="O413" s="76"/>
      <c r="P413" s="77"/>
      <c r="Q413" s="77"/>
      <c r="R413" s="48">
        <v>0</v>
      </c>
      <c r="S413" s="81"/>
      <c r="T413" s="81"/>
      <c r="U413" s="49">
        <v>0</v>
      </c>
      <c r="V413" s="49">
        <v>0</v>
      </c>
      <c r="W413" s="49">
        <v>0</v>
      </c>
      <c r="X413" s="49">
        <v>0</v>
      </c>
      <c r="Y413" s="49">
        <v>0</v>
      </c>
      <c r="Z413" s="49"/>
      <c r="AA413" s="72">
        <v>413</v>
      </c>
      <c r="AB413" s="72"/>
      <c r="AC413" s="73"/>
      <c r="AD413" s="79" t="s">
        <v>1292</v>
      </c>
      <c r="AE413" s="79" t="s">
        <v>1885</v>
      </c>
      <c r="AF413" s="79" t="s">
        <v>2367</v>
      </c>
      <c r="AG413" s="79" t="s">
        <v>2624</v>
      </c>
      <c r="AH413" s="79" t="s">
        <v>3240</v>
      </c>
      <c r="AI413" s="79">
        <v>173180</v>
      </c>
      <c r="AJ413" s="79">
        <v>232</v>
      </c>
      <c r="AK413" s="79">
        <v>4564</v>
      </c>
      <c r="AL413" s="79">
        <v>163</v>
      </c>
      <c r="AM413" s="79" t="s">
        <v>4077</v>
      </c>
      <c r="AN413" s="100" t="s">
        <v>4488</v>
      </c>
      <c r="AO413" s="79" t="str">
        <f>REPLACE(INDEX(GroupVertices[Group],MATCH(Vertices[[#This Row],[Vertex]],GroupVertices[Vertex],0)),1,1,"")</f>
        <v>1</v>
      </c>
      <c r="AP413" s="48"/>
      <c r="AQ413" s="49"/>
      <c r="AR413" s="48"/>
      <c r="AS413" s="49"/>
      <c r="AT413" s="48"/>
      <c r="AU413" s="49"/>
      <c r="AV413" s="48"/>
      <c r="AW413" s="49"/>
      <c r="AX413" s="48"/>
      <c r="AY413" s="48"/>
      <c r="AZ413" s="48"/>
      <c r="BA413" s="48"/>
      <c r="BB413" s="48"/>
      <c r="BC413" s="48"/>
      <c r="BD413" s="48"/>
      <c r="BE413" s="48"/>
      <c r="BF413" s="48"/>
      <c r="BG413" s="48"/>
      <c r="BH413" s="48"/>
      <c r="BI413" s="2"/>
      <c r="BJ413" s="3"/>
      <c r="BK413" s="3"/>
      <c r="BL413" s="3"/>
      <c r="BM413" s="3"/>
    </row>
    <row r="414" spans="1:65" ht="15">
      <c r="A414" s="65" t="s">
        <v>667</v>
      </c>
      <c r="B414" s="66"/>
      <c r="C414" s="66" t="s">
        <v>65</v>
      </c>
      <c r="D414" s="67">
        <v>163.30606168758084</v>
      </c>
      <c r="E414" s="69"/>
      <c r="F414" s="98" t="s">
        <v>3864</v>
      </c>
      <c r="G414" s="66" t="s">
        <v>52</v>
      </c>
      <c r="H414" s="70" t="s">
        <v>1293</v>
      </c>
      <c r="I414" s="71"/>
      <c r="J414" s="71"/>
      <c r="K414" s="70" t="s">
        <v>1293</v>
      </c>
      <c r="L414" s="74">
        <v>16.582344573309427</v>
      </c>
      <c r="M414" s="75">
        <v>8159.6328125</v>
      </c>
      <c r="N414" s="75">
        <v>3013.361083984375</v>
      </c>
      <c r="O414" s="76"/>
      <c r="P414" s="77"/>
      <c r="Q414" s="77"/>
      <c r="R414" s="48">
        <v>0</v>
      </c>
      <c r="S414" s="81"/>
      <c r="T414" s="81"/>
      <c r="U414" s="49">
        <v>0</v>
      </c>
      <c r="V414" s="49">
        <v>0</v>
      </c>
      <c r="W414" s="49">
        <v>0</v>
      </c>
      <c r="X414" s="49">
        <v>0</v>
      </c>
      <c r="Y414" s="49">
        <v>0</v>
      </c>
      <c r="Z414" s="49"/>
      <c r="AA414" s="72">
        <v>414</v>
      </c>
      <c r="AB414" s="72"/>
      <c r="AC414" s="73"/>
      <c r="AD414" s="79" t="s">
        <v>1293</v>
      </c>
      <c r="AE414" s="79" t="s">
        <v>1886</v>
      </c>
      <c r="AF414" s="79" t="s">
        <v>2368</v>
      </c>
      <c r="AG414" s="79" t="s">
        <v>2762</v>
      </c>
      <c r="AH414" s="79" t="s">
        <v>3241</v>
      </c>
      <c r="AI414" s="79">
        <v>28900</v>
      </c>
      <c r="AJ414" s="79">
        <v>423</v>
      </c>
      <c r="AK414" s="79">
        <v>901</v>
      </c>
      <c r="AL414" s="79">
        <v>36</v>
      </c>
      <c r="AM414" s="79" t="s">
        <v>4077</v>
      </c>
      <c r="AN414" s="100" t="s">
        <v>4489</v>
      </c>
      <c r="AO414" s="79" t="str">
        <f>REPLACE(INDEX(GroupVertices[Group],MATCH(Vertices[[#This Row],[Vertex]],GroupVertices[Vertex],0)),1,1,"")</f>
        <v>1</v>
      </c>
      <c r="AP414" s="48"/>
      <c r="AQ414" s="49"/>
      <c r="AR414" s="48"/>
      <c r="AS414" s="49"/>
      <c r="AT414" s="48"/>
      <c r="AU414" s="49"/>
      <c r="AV414" s="48"/>
      <c r="AW414" s="49"/>
      <c r="AX414" s="48"/>
      <c r="AY414" s="48"/>
      <c r="AZ414" s="48"/>
      <c r="BA414" s="48"/>
      <c r="BB414" s="48"/>
      <c r="BC414" s="48"/>
      <c r="BD414" s="48"/>
      <c r="BE414" s="48"/>
      <c r="BF414" s="48"/>
      <c r="BG414" s="48"/>
      <c r="BH414" s="48"/>
      <c r="BI414" s="2"/>
      <c r="BJ414" s="3"/>
      <c r="BK414" s="3"/>
      <c r="BL414" s="3"/>
      <c r="BM414" s="3"/>
    </row>
    <row r="415" spans="1:65" ht="15">
      <c r="A415" s="65" t="s">
        <v>668</v>
      </c>
      <c r="B415" s="66"/>
      <c r="C415" s="66" t="s">
        <v>65</v>
      </c>
      <c r="D415" s="67">
        <v>162.41938589829584</v>
      </c>
      <c r="E415" s="69"/>
      <c r="F415" s="98" t="s">
        <v>3865</v>
      </c>
      <c r="G415" s="66" t="s">
        <v>52</v>
      </c>
      <c r="H415" s="70" t="s">
        <v>1294</v>
      </c>
      <c r="I415" s="71"/>
      <c r="J415" s="71"/>
      <c r="K415" s="70" t="s">
        <v>1294</v>
      </c>
      <c r="L415" s="74">
        <v>6.003604070599014</v>
      </c>
      <c r="M415" s="75">
        <v>9187.7373046875</v>
      </c>
      <c r="N415" s="75">
        <v>4337.45361328125</v>
      </c>
      <c r="O415" s="76"/>
      <c r="P415" s="77"/>
      <c r="Q415" s="77"/>
      <c r="R415" s="48">
        <v>0</v>
      </c>
      <c r="S415" s="81"/>
      <c r="T415" s="81"/>
      <c r="U415" s="49">
        <v>0</v>
      </c>
      <c r="V415" s="49">
        <v>0</v>
      </c>
      <c r="W415" s="49">
        <v>0</v>
      </c>
      <c r="X415" s="49">
        <v>0</v>
      </c>
      <c r="Y415" s="49">
        <v>0</v>
      </c>
      <c r="Z415" s="49"/>
      <c r="AA415" s="72">
        <v>415</v>
      </c>
      <c r="AB415" s="72"/>
      <c r="AC415" s="73"/>
      <c r="AD415" s="79" t="s">
        <v>1294</v>
      </c>
      <c r="AE415" s="79" t="s">
        <v>1887</v>
      </c>
      <c r="AF415" s="79" t="s">
        <v>2369</v>
      </c>
      <c r="AG415" s="79" t="s">
        <v>2763</v>
      </c>
      <c r="AH415" s="79" t="s">
        <v>3242</v>
      </c>
      <c r="AI415" s="79">
        <v>9280</v>
      </c>
      <c r="AJ415" s="79">
        <v>37</v>
      </c>
      <c r="AK415" s="79">
        <v>142</v>
      </c>
      <c r="AL415" s="79">
        <v>4</v>
      </c>
      <c r="AM415" s="79" t="s">
        <v>4077</v>
      </c>
      <c r="AN415" s="100" t="s">
        <v>4490</v>
      </c>
      <c r="AO415" s="79" t="str">
        <f>REPLACE(INDEX(GroupVertices[Group],MATCH(Vertices[[#This Row],[Vertex]],GroupVertices[Vertex],0)),1,1,"")</f>
        <v>1</v>
      </c>
      <c r="AP415" s="48"/>
      <c r="AQ415" s="49"/>
      <c r="AR415" s="48"/>
      <c r="AS415" s="49"/>
      <c r="AT415" s="48"/>
      <c r="AU415" s="49"/>
      <c r="AV415" s="48"/>
      <c r="AW415" s="49"/>
      <c r="AX415" s="48"/>
      <c r="AY415" s="48"/>
      <c r="AZ415" s="48"/>
      <c r="BA415" s="48"/>
      <c r="BB415" s="48"/>
      <c r="BC415" s="48"/>
      <c r="BD415" s="48"/>
      <c r="BE415" s="48"/>
      <c r="BF415" s="48"/>
      <c r="BG415" s="48"/>
      <c r="BH415" s="48"/>
      <c r="BI415" s="2"/>
      <c r="BJ415" s="3"/>
      <c r="BK415" s="3"/>
      <c r="BL415" s="3"/>
      <c r="BM415" s="3"/>
    </row>
    <row r="416" spans="1:65" ht="15">
      <c r="A416" s="65" t="s">
        <v>669</v>
      </c>
      <c r="B416" s="66"/>
      <c r="C416" s="66" t="s">
        <v>65</v>
      </c>
      <c r="D416" s="67">
        <v>162.00641732732305</v>
      </c>
      <c r="E416" s="69"/>
      <c r="F416" s="98" t="s">
        <v>3866</v>
      </c>
      <c r="G416" s="66" t="s">
        <v>52</v>
      </c>
      <c r="H416" s="70" t="s">
        <v>1295</v>
      </c>
      <c r="I416" s="71"/>
      <c r="J416" s="71"/>
      <c r="K416" s="70" t="s">
        <v>1295</v>
      </c>
      <c r="L416" s="74">
        <v>1.0765637691837349</v>
      </c>
      <c r="M416" s="75">
        <v>3361.811279296875</v>
      </c>
      <c r="N416" s="75">
        <v>7868.3671875</v>
      </c>
      <c r="O416" s="76"/>
      <c r="P416" s="77"/>
      <c r="Q416" s="77"/>
      <c r="R416" s="48">
        <v>0</v>
      </c>
      <c r="S416" s="81"/>
      <c r="T416" s="81"/>
      <c r="U416" s="49">
        <v>0</v>
      </c>
      <c r="V416" s="49">
        <v>0</v>
      </c>
      <c r="W416" s="49">
        <v>0</v>
      </c>
      <c r="X416" s="49">
        <v>0</v>
      </c>
      <c r="Y416" s="49">
        <v>0</v>
      </c>
      <c r="Z416" s="49"/>
      <c r="AA416" s="72">
        <v>416</v>
      </c>
      <c r="AB416" s="72"/>
      <c r="AC416" s="73"/>
      <c r="AD416" s="79" t="s">
        <v>1295</v>
      </c>
      <c r="AE416" s="79" t="s">
        <v>1888</v>
      </c>
      <c r="AF416" s="79"/>
      <c r="AG416" s="79" t="s">
        <v>2686</v>
      </c>
      <c r="AH416" s="79" t="s">
        <v>3076</v>
      </c>
      <c r="AI416" s="79">
        <v>142</v>
      </c>
      <c r="AJ416" s="79">
        <v>0</v>
      </c>
      <c r="AK416" s="79">
        <v>1</v>
      </c>
      <c r="AL416" s="79">
        <v>0</v>
      </c>
      <c r="AM416" s="79" t="s">
        <v>4077</v>
      </c>
      <c r="AN416" s="100" t="s">
        <v>4491</v>
      </c>
      <c r="AO416" s="79" t="str">
        <f>REPLACE(INDEX(GroupVertices[Group],MATCH(Vertices[[#This Row],[Vertex]],GroupVertices[Vertex],0)),1,1,"")</f>
        <v>1</v>
      </c>
      <c r="AP416" s="48"/>
      <c r="AQ416" s="49"/>
      <c r="AR416" s="48"/>
      <c r="AS416" s="49"/>
      <c r="AT416" s="48"/>
      <c r="AU416" s="49"/>
      <c r="AV416" s="48"/>
      <c r="AW416" s="49"/>
      <c r="AX416" s="48"/>
      <c r="AY416" s="48"/>
      <c r="AZ416" s="48"/>
      <c r="BA416" s="48"/>
      <c r="BB416" s="48"/>
      <c r="BC416" s="48"/>
      <c r="BD416" s="48"/>
      <c r="BE416" s="48"/>
      <c r="BF416" s="48"/>
      <c r="BG416" s="48"/>
      <c r="BH416" s="48"/>
      <c r="BI416" s="2"/>
      <c r="BJ416" s="3"/>
      <c r="BK416" s="3"/>
      <c r="BL416" s="3"/>
      <c r="BM416" s="3"/>
    </row>
    <row r="417" spans="1:65" ht="15">
      <c r="A417" s="65" t="s">
        <v>670</v>
      </c>
      <c r="B417" s="66"/>
      <c r="C417" s="66" t="s">
        <v>65</v>
      </c>
      <c r="D417" s="67">
        <v>182.78843474615275</v>
      </c>
      <c r="E417" s="69"/>
      <c r="F417" s="98" t="s">
        <v>3867</v>
      </c>
      <c r="G417" s="66" t="s">
        <v>52</v>
      </c>
      <c r="H417" s="70" t="s">
        <v>1296</v>
      </c>
      <c r="I417" s="71"/>
      <c r="J417" s="71"/>
      <c r="K417" s="70" t="s">
        <v>1296</v>
      </c>
      <c r="L417" s="74">
        <v>249.02239927450483</v>
      </c>
      <c r="M417" s="75">
        <v>5418.02001953125</v>
      </c>
      <c r="N417" s="75">
        <v>806.5403442382812</v>
      </c>
      <c r="O417" s="76"/>
      <c r="P417" s="77"/>
      <c r="Q417" s="77"/>
      <c r="R417" s="48">
        <v>0</v>
      </c>
      <c r="S417" s="81"/>
      <c r="T417" s="81"/>
      <c r="U417" s="49">
        <v>0</v>
      </c>
      <c r="V417" s="49">
        <v>0</v>
      </c>
      <c r="W417" s="49">
        <v>0</v>
      </c>
      <c r="X417" s="49">
        <v>0</v>
      </c>
      <c r="Y417" s="49">
        <v>0</v>
      </c>
      <c r="Z417" s="49"/>
      <c r="AA417" s="72">
        <v>417</v>
      </c>
      <c r="AB417" s="72"/>
      <c r="AC417" s="73"/>
      <c r="AD417" s="79" t="s">
        <v>1296</v>
      </c>
      <c r="AE417" s="79" t="s">
        <v>1889</v>
      </c>
      <c r="AF417" s="79"/>
      <c r="AG417" s="79" t="s">
        <v>2642</v>
      </c>
      <c r="AH417" s="79" t="s">
        <v>3243</v>
      </c>
      <c r="AI417" s="79">
        <v>459998</v>
      </c>
      <c r="AJ417" s="79">
        <v>943</v>
      </c>
      <c r="AK417" s="79">
        <v>6561</v>
      </c>
      <c r="AL417" s="79">
        <v>223</v>
      </c>
      <c r="AM417" s="79" t="s">
        <v>4077</v>
      </c>
      <c r="AN417" s="100" t="s">
        <v>4492</v>
      </c>
      <c r="AO417" s="79" t="str">
        <f>REPLACE(INDEX(GroupVertices[Group],MATCH(Vertices[[#This Row],[Vertex]],GroupVertices[Vertex],0)),1,1,"")</f>
        <v>1</v>
      </c>
      <c r="AP417" s="48"/>
      <c r="AQ417" s="49"/>
      <c r="AR417" s="48"/>
      <c r="AS417" s="49"/>
      <c r="AT417" s="48"/>
      <c r="AU417" s="49"/>
      <c r="AV417" s="48"/>
      <c r="AW417" s="49"/>
      <c r="AX417" s="48"/>
      <c r="AY417" s="48"/>
      <c r="AZ417" s="48"/>
      <c r="BA417" s="48"/>
      <c r="BB417" s="48"/>
      <c r="BC417" s="48"/>
      <c r="BD417" s="48"/>
      <c r="BE417" s="48"/>
      <c r="BF417" s="48"/>
      <c r="BG417" s="48"/>
      <c r="BH417" s="48"/>
      <c r="BI417" s="2"/>
      <c r="BJ417" s="3"/>
      <c r="BK417" s="3"/>
      <c r="BL417" s="3"/>
      <c r="BM417" s="3"/>
    </row>
    <row r="418" spans="1:65" ht="15">
      <c r="A418" s="65" t="s">
        <v>671</v>
      </c>
      <c r="B418" s="66"/>
      <c r="C418" s="66" t="s">
        <v>65</v>
      </c>
      <c r="D418" s="67">
        <v>188.93618912919982</v>
      </c>
      <c r="E418" s="69"/>
      <c r="F418" s="98" t="s">
        <v>3868</v>
      </c>
      <c r="G418" s="66" t="s">
        <v>52</v>
      </c>
      <c r="H418" s="70" t="s">
        <v>1297</v>
      </c>
      <c r="I418" s="71"/>
      <c r="J418" s="71"/>
      <c r="K418" s="70" t="s">
        <v>1297</v>
      </c>
      <c r="L418" s="74">
        <v>322.3699509710498</v>
      </c>
      <c r="M418" s="75">
        <v>6788.82666015625</v>
      </c>
      <c r="N418" s="75">
        <v>806.5403442382812</v>
      </c>
      <c r="O418" s="76"/>
      <c r="P418" s="77"/>
      <c r="Q418" s="77"/>
      <c r="R418" s="48">
        <v>0</v>
      </c>
      <c r="S418" s="81"/>
      <c r="T418" s="81"/>
      <c r="U418" s="49">
        <v>0</v>
      </c>
      <c r="V418" s="49">
        <v>0</v>
      </c>
      <c r="W418" s="49">
        <v>0</v>
      </c>
      <c r="X418" s="49">
        <v>0</v>
      </c>
      <c r="Y418" s="49">
        <v>0</v>
      </c>
      <c r="Z418" s="49"/>
      <c r="AA418" s="72">
        <v>418</v>
      </c>
      <c r="AB418" s="72"/>
      <c r="AC418" s="73"/>
      <c r="AD418" s="79" t="s">
        <v>1297</v>
      </c>
      <c r="AE418" s="79" t="s">
        <v>1890</v>
      </c>
      <c r="AF418" s="79" t="s">
        <v>2370</v>
      </c>
      <c r="AG418" s="79" t="s">
        <v>2624</v>
      </c>
      <c r="AH418" s="79" t="s">
        <v>3244</v>
      </c>
      <c r="AI418" s="79">
        <v>596033</v>
      </c>
      <c r="AJ418" s="79">
        <v>169</v>
      </c>
      <c r="AK418" s="79">
        <v>3233</v>
      </c>
      <c r="AL418" s="79">
        <v>507</v>
      </c>
      <c r="AM418" s="79" t="s">
        <v>4077</v>
      </c>
      <c r="AN418" s="100" t="s">
        <v>4493</v>
      </c>
      <c r="AO418" s="79" t="str">
        <f>REPLACE(INDEX(GroupVertices[Group],MATCH(Vertices[[#This Row],[Vertex]],GroupVertices[Vertex],0)),1,1,"")</f>
        <v>1</v>
      </c>
      <c r="AP418" s="48"/>
      <c r="AQ418" s="49"/>
      <c r="AR418" s="48"/>
      <c r="AS418" s="49"/>
      <c r="AT418" s="48"/>
      <c r="AU418" s="49"/>
      <c r="AV418" s="48"/>
      <c r="AW418" s="49"/>
      <c r="AX418" s="48"/>
      <c r="AY418" s="48"/>
      <c r="AZ418" s="48"/>
      <c r="BA418" s="48"/>
      <c r="BB418" s="48"/>
      <c r="BC418" s="48"/>
      <c r="BD418" s="48"/>
      <c r="BE418" s="48"/>
      <c r="BF418" s="48"/>
      <c r="BG418" s="48"/>
      <c r="BH418" s="48"/>
      <c r="BI418" s="2"/>
      <c r="BJ418" s="3"/>
      <c r="BK418" s="3"/>
      <c r="BL418" s="3"/>
      <c r="BM418" s="3"/>
    </row>
    <row r="419" spans="1:65" ht="15">
      <c r="A419" s="65" t="s">
        <v>672</v>
      </c>
      <c r="B419" s="66"/>
      <c r="C419" s="66" t="s">
        <v>65</v>
      </c>
      <c r="D419" s="67">
        <v>164.8520500706415</v>
      </c>
      <c r="E419" s="69"/>
      <c r="F419" s="98" t="s">
        <v>3869</v>
      </c>
      <c r="G419" s="66" t="s">
        <v>52</v>
      </c>
      <c r="H419" s="70" t="s">
        <v>1298</v>
      </c>
      <c r="I419" s="71"/>
      <c r="J419" s="71"/>
      <c r="K419" s="70" t="s">
        <v>1298</v>
      </c>
      <c r="L419" s="74">
        <v>35.02720358743892</v>
      </c>
      <c r="M419" s="75">
        <v>5075.31884765625</v>
      </c>
      <c r="N419" s="75">
        <v>2130.6328125</v>
      </c>
      <c r="O419" s="76"/>
      <c r="P419" s="77"/>
      <c r="Q419" s="77"/>
      <c r="R419" s="48">
        <v>0</v>
      </c>
      <c r="S419" s="81"/>
      <c r="T419" s="81"/>
      <c r="U419" s="49">
        <v>0</v>
      </c>
      <c r="V419" s="49">
        <v>0</v>
      </c>
      <c r="W419" s="49">
        <v>0</v>
      </c>
      <c r="X419" s="49">
        <v>0</v>
      </c>
      <c r="Y419" s="49">
        <v>0</v>
      </c>
      <c r="Z419" s="49"/>
      <c r="AA419" s="72">
        <v>419</v>
      </c>
      <c r="AB419" s="72"/>
      <c r="AC419" s="73"/>
      <c r="AD419" s="79" t="s">
        <v>1298</v>
      </c>
      <c r="AE419" s="79" t="s">
        <v>1891</v>
      </c>
      <c r="AF419" s="79" t="s">
        <v>2371</v>
      </c>
      <c r="AG419" s="79" t="s">
        <v>2624</v>
      </c>
      <c r="AH419" s="79" t="s">
        <v>3245</v>
      </c>
      <c r="AI419" s="79">
        <v>63109</v>
      </c>
      <c r="AJ419" s="79">
        <v>120</v>
      </c>
      <c r="AK419" s="79">
        <v>1731</v>
      </c>
      <c r="AL419" s="79">
        <v>49</v>
      </c>
      <c r="AM419" s="79" t="s">
        <v>4077</v>
      </c>
      <c r="AN419" s="100" t="s">
        <v>4494</v>
      </c>
      <c r="AO419" s="79" t="str">
        <f>REPLACE(INDEX(GroupVertices[Group],MATCH(Vertices[[#This Row],[Vertex]],GroupVertices[Vertex],0)),1,1,"")</f>
        <v>1</v>
      </c>
      <c r="AP419" s="48"/>
      <c r="AQ419" s="49"/>
      <c r="AR419" s="48"/>
      <c r="AS419" s="49"/>
      <c r="AT419" s="48"/>
      <c r="AU419" s="49"/>
      <c r="AV419" s="48"/>
      <c r="AW419" s="49"/>
      <c r="AX419" s="48"/>
      <c r="AY419" s="48"/>
      <c r="AZ419" s="48"/>
      <c r="BA419" s="48"/>
      <c r="BB419" s="48"/>
      <c r="BC419" s="48"/>
      <c r="BD419" s="48"/>
      <c r="BE419" s="48"/>
      <c r="BF419" s="48"/>
      <c r="BG419" s="48"/>
      <c r="BH419" s="48"/>
      <c r="BI419" s="2"/>
      <c r="BJ419" s="3"/>
      <c r="BK419" s="3"/>
      <c r="BL419" s="3"/>
      <c r="BM419" s="3"/>
    </row>
    <row r="420" spans="1:65" ht="15">
      <c r="A420" s="65" t="s">
        <v>673</v>
      </c>
      <c r="B420" s="66"/>
      <c r="C420" s="66" t="s">
        <v>65</v>
      </c>
      <c r="D420" s="67">
        <v>166.81986474407864</v>
      </c>
      <c r="E420" s="69"/>
      <c r="F420" s="98" t="s">
        <v>3870</v>
      </c>
      <c r="G420" s="66" t="s">
        <v>52</v>
      </c>
      <c r="H420" s="70" t="s">
        <v>1299</v>
      </c>
      <c r="I420" s="71"/>
      <c r="J420" s="71"/>
      <c r="K420" s="70" t="s">
        <v>1299</v>
      </c>
      <c r="L420" s="74">
        <v>58.50478247171616</v>
      </c>
      <c r="M420" s="75">
        <v>6103.42333984375</v>
      </c>
      <c r="N420" s="75">
        <v>1689.2691650390625</v>
      </c>
      <c r="O420" s="76"/>
      <c r="P420" s="77"/>
      <c r="Q420" s="77"/>
      <c r="R420" s="48">
        <v>0</v>
      </c>
      <c r="S420" s="81"/>
      <c r="T420" s="81"/>
      <c r="U420" s="49">
        <v>0</v>
      </c>
      <c r="V420" s="49">
        <v>0</v>
      </c>
      <c r="W420" s="49">
        <v>0</v>
      </c>
      <c r="X420" s="49">
        <v>0</v>
      </c>
      <c r="Y420" s="49">
        <v>0</v>
      </c>
      <c r="Z420" s="49"/>
      <c r="AA420" s="72">
        <v>420</v>
      </c>
      <c r="AB420" s="72"/>
      <c r="AC420" s="73"/>
      <c r="AD420" s="79" t="s">
        <v>1299</v>
      </c>
      <c r="AE420" s="79" t="s">
        <v>1892</v>
      </c>
      <c r="AF420" s="79" t="s">
        <v>2372</v>
      </c>
      <c r="AG420" s="79" t="s">
        <v>2624</v>
      </c>
      <c r="AH420" s="79" t="s">
        <v>3246</v>
      </c>
      <c r="AI420" s="79">
        <v>106652</v>
      </c>
      <c r="AJ420" s="79">
        <v>177</v>
      </c>
      <c r="AK420" s="79">
        <v>2269</v>
      </c>
      <c r="AL420" s="79">
        <v>20</v>
      </c>
      <c r="AM420" s="79" t="s">
        <v>4077</v>
      </c>
      <c r="AN420" s="100" t="s">
        <v>4495</v>
      </c>
      <c r="AO420" s="79" t="str">
        <f>REPLACE(INDEX(GroupVertices[Group],MATCH(Vertices[[#This Row],[Vertex]],GroupVertices[Vertex],0)),1,1,"")</f>
        <v>1</v>
      </c>
      <c r="AP420" s="48"/>
      <c r="AQ420" s="49"/>
      <c r="AR420" s="48"/>
      <c r="AS420" s="49"/>
      <c r="AT420" s="48"/>
      <c r="AU420" s="49"/>
      <c r="AV420" s="48"/>
      <c r="AW420" s="49"/>
      <c r="AX420" s="48"/>
      <c r="AY420" s="48"/>
      <c r="AZ420" s="48"/>
      <c r="BA420" s="48"/>
      <c r="BB420" s="48"/>
      <c r="BC420" s="48"/>
      <c r="BD420" s="48"/>
      <c r="BE420" s="48"/>
      <c r="BF420" s="48"/>
      <c r="BG420" s="48"/>
      <c r="BH420" s="48"/>
      <c r="BI420" s="2"/>
      <c r="BJ420" s="3"/>
      <c r="BK420" s="3"/>
      <c r="BL420" s="3"/>
      <c r="BM420" s="3"/>
    </row>
    <row r="421" spans="1:65" ht="15">
      <c r="A421" s="65" t="s">
        <v>674</v>
      </c>
      <c r="B421" s="66"/>
      <c r="C421" s="66" t="s">
        <v>65</v>
      </c>
      <c r="D421" s="67">
        <v>162.22668530882027</v>
      </c>
      <c r="E421" s="69"/>
      <c r="F421" s="98" t="s">
        <v>3871</v>
      </c>
      <c r="G421" s="66" t="s">
        <v>52</v>
      </c>
      <c r="H421" s="70" t="s">
        <v>1300</v>
      </c>
      <c r="I421" s="71"/>
      <c r="J421" s="71"/>
      <c r="K421" s="70" t="s">
        <v>1300</v>
      </c>
      <c r="L421" s="74">
        <v>3.704534269194467</v>
      </c>
      <c r="M421" s="75">
        <v>1305.6019287109375</v>
      </c>
      <c r="N421" s="75">
        <v>4778.81787109375</v>
      </c>
      <c r="O421" s="76"/>
      <c r="P421" s="77"/>
      <c r="Q421" s="77"/>
      <c r="R421" s="48">
        <v>0</v>
      </c>
      <c r="S421" s="81"/>
      <c r="T421" s="81"/>
      <c r="U421" s="49">
        <v>0</v>
      </c>
      <c r="V421" s="49">
        <v>0</v>
      </c>
      <c r="W421" s="49">
        <v>0</v>
      </c>
      <c r="X421" s="49">
        <v>0</v>
      </c>
      <c r="Y421" s="49">
        <v>0</v>
      </c>
      <c r="Z421" s="49"/>
      <c r="AA421" s="72">
        <v>421</v>
      </c>
      <c r="AB421" s="72"/>
      <c r="AC421" s="73"/>
      <c r="AD421" s="79" t="s">
        <v>1300</v>
      </c>
      <c r="AE421" s="79" t="s">
        <v>1893</v>
      </c>
      <c r="AF421" s="79" t="s">
        <v>2373</v>
      </c>
      <c r="AG421" s="79" t="s">
        <v>2640</v>
      </c>
      <c r="AH421" s="79" t="s">
        <v>3247</v>
      </c>
      <c r="AI421" s="79">
        <v>5016</v>
      </c>
      <c r="AJ421" s="79">
        <v>5</v>
      </c>
      <c r="AK421" s="79">
        <v>37</v>
      </c>
      <c r="AL421" s="79">
        <v>1</v>
      </c>
      <c r="AM421" s="79" t="s">
        <v>4077</v>
      </c>
      <c r="AN421" s="100" t="s">
        <v>4496</v>
      </c>
      <c r="AO421" s="79" t="str">
        <f>REPLACE(INDEX(GroupVertices[Group],MATCH(Vertices[[#This Row],[Vertex]],GroupVertices[Vertex],0)),1,1,"")</f>
        <v>1</v>
      </c>
      <c r="AP421" s="48"/>
      <c r="AQ421" s="49"/>
      <c r="AR421" s="48"/>
      <c r="AS421" s="49"/>
      <c r="AT421" s="48"/>
      <c r="AU421" s="49"/>
      <c r="AV421" s="48"/>
      <c r="AW421" s="49"/>
      <c r="AX421" s="48"/>
      <c r="AY421" s="48"/>
      <c r="AZ421" s="48"/>
      <c r="BA421" s="48"/>
      <c r="BB421" s="48"/>
      <c r="BC421" s="48"/>
      <c r="BD421" s="48"/>
      <c r="BE421" s="48"/>
      <c r="BF421" s="48"/>
      <c r="BG421" s="48"/>
      <c r="BH421" s="48"/>
      <c r="BI421" s="2"/>
      <c r="BJ421" s="3"/>
      <c r="BK421" s="3"/>
      <c r="BL421" s="3"/>
      <c r="BM421" s="3"/>
    </row>
    <row r="422" spans="1:65" ht="15">
      <c r="A422" s="65" t="s">
        <v>675</v>
      </c>
      <c r="B422" s="66"/>
      <c r="C422" s="66" t="s">
        <v>65</v>
      </c>
      <c r="D422" s="67">
        <v>162.18533422078787</v>
      </c>
      <c r="E422" s="69"/>
      <c r="F422" s="98" t="s">
        <v>3872</v>
      </c>
      <c r="G422" s="66" t="s">
        <v>52</v>
      </c>
      <c r="H422" s="70" t="s">
        <v>1301</v>
      </c>
      <c r="I422" s="71"/>
      <c r="J422" s="71"/>
      <c r="K422" s="70" t="s">
        <v>1301</v>
      </c>
      <c r="L422" s="74">
        <v>3.211183221285189</v>
      </c>
      <c r="M422" s="75">
        <v>4732.6171875</v>
      </c>
      <c r="N422" s="75">
        <v>5220.18212890625</v>
      </c>
      <c r="O422" s="76"/>
      <c r="P422" s="77"/>
      <c r="Q422" s="77"/>
      <c r="R422" s="48">
        <v>0</v>
      </c>
      <c r="S422" s="81"/>
      <c r="T422" s="81"/>
      <c r="U422" s="49">
        <v>0</v>
      </c>
      <c r="V422" s="49">
        <v>0</v>
      </c>
      <c r="W422" s="49">
        <v>0</v>
      </c>
      <c r="X422" s="49">
        <v>0</v>
      </c>
      <c r="Y422" s="49">
        <v>0</v>
      </c>
      <c r="Z422" s="49"/>
      <c r="AA422" s="72">
        <v>422</v>
      </c>
      <c r="AB422" s="72"/>
      <c r="AC422" s="73"/>
      <c r="AD422" s="79" t="s">
        <v>1301</v>
      </c>
      <c r="AE422" s="79" t="s">
        <v>1894</v>
      </c>
      <c r="AF422" s="79" t="s">
        <v>2110</v>
      </c>
      <c r="AG422" s="79" t="s">
        <v>2559</v>
      </c>
      <c r="AH422" s="79" t="s">
        <v>3248</v>
      </c>
      <c r="AI422" s="79">
        <v>4101</v>
      </c>
      <c r="AJ422" s="79">
        <v>0</v>
      </c>
      <c r="AK422" s="79">
        <v>10</v>
      </c>
      <c r="AL422" s="79">
        <v>0</v>
      </c>
      <c r="AM422" s="79" t="s">
        <v>4077</v>
      </c>
      <c r="AN422" s="100" t="s">
        <v>4497</v>
      </c>
      <c r="AO422" s="79" t="str">
        <f>REPLACE(INDEX(GroupVertices[Group],MATCH(Vertices[[#This Row],[Vertex]],GroupVertices[Vertex],0)),1,1,"")</f>
        <v>1</v>
      </c>
      <c r="AP422" s="48"/>
      <c r="AQ422" s="49"/>
      <c r="AR422" s="48"/>
      <c r="AS422" s="49"/>
      <c r="AT422" s="48"/>
      <c r="AU422" s="49"/>
      <c r="AV422" s="48"/>
      <c r="AW422" s="49"/>
      <c r="AX422" s="48"/>
      <c r="AY422" s="48"/>
      <c r="AZ422" s="48"/>
      <c r="BA422" s="48"/>
      <c r="BB422" s="48"/>
      <c r="BC422" s="48"/>
      <c r="BD422" s="48"/>
      <c r="BE422" s="48"/>
      <c r="BF422" s="48"/>
      <c r="BG422" s="48"/>
      <c r="BH422" s="48"/>
      <c r="BI422" s="2"/>
      <c r="BJ422" s="3"/>
      <c r="BK422" s="3"/>
      <c r="BL422" s="3"/>
      <c r="BM422" s="3"/>
    </row>
    <row r="423" spans="1:65" ht="15">
      <c r="A423" s="65" t="s">
        <v>676</v>
      </c>
      <c r="B423" s="66"/>
      <c r="C423" s="66" t="s">
        <v>65</v>
      </c>
      <c r="D423" s="67">
        <v>162.5128438764937</v>
      </c>
      <c r="E423" s="69"/>
      <c r="F423" s="98" t="s">
        <v>3873</v>
      </c>
      <c r="G423" s="66" t="s">
        <v>52</v>
      </c>
      <c r="H423" s="70" t="s">
        <v>1302</v>
      </c>
      <c r="I423" s="71"/>
      <c r="J423" s="71"/>
      <c r="K423" s="70" t="s">
        <v>1302</v>
      </c>
      <c r="L423" s="74">
        <v>7.118631357021294</v>
      </c>
      <c r="M423" s="75">
        <v>3704.5126953125</v>
      </c>
      <c r="N423" s="75">
        <v>3896.089599609375</v>
      </c>
      <c r="O423" s="76"/>
      <c r="P423" s="77"/>
      <c r="Q423" s="77"/>
      <c r="R423" s="48">
        <v>0</v>
      </c>
      <c r="S423" s="81"/>
      <c r="T423" s="81"/>
      <c r="U423" s="49">
        <v>0</v>
      </c>
      <c r="V423" s="49">
        <v>0</v>
      </c>
      <c r="W423" s="49">
        <v>0</v>
      </c>
      <c r="X423" s="49">
        <v>0</v>
      </c>
      <c r="Y423" s="49">
        <v>0</v>
      </c>
      <c r="Z423" s="49"/>
      <c r="AA423" s="72">
        <v>423</v>
      </c>
      <c r="AB423" s="72"/>
      <c r="AC423" s="73"/>
      <c r="AD423" s="79" t="s">
        <v>1302</v>
      </c>
      <c r="AE423" s="79" t="s">
        <v>1895</v>
      </c>
      <c r="AF423" s="79" t="s">
        <v>2374</v>
      </c>
      <c r="AG423" s="79" t="s">
        <v>2642</v>
      </c>
      <c r="AH423" s="79" t="s">
        <v>3249</v>
      </c>
      <c r="AI423" s="79">
        <v>11348</v>
      </c>
      <c r="AJ423" s="79">
        <v>42</v>
      </c>
      <c r="AK423" s="79">
        <v>16</v>
      </c>
      <c r="AL423" s="79">
        <v>4</v>
      </c>
      <c r="AM423" s="79" t="s">
        <v>4077</v>
      </c>
      <c r="AN423" s="100" t="s">
        <v>4498</v>
      </c>
      <c r="AO423" s="79" t="str">
        <f>REPLACE(INDEX(GroupVertices[Group],MATCH(Vertices[[#This Row],[Vertex]],GroupVertices[Vertex],0)),1,1,"")</f>
        <v>1</v>
      </c>
      <c r="AP423" s="48"/>
      <c r="AQ423" s="49"/>
      <c r="AR423" s="48"/>
      <c r="AS423" s="49"/>
      <c r="AT423" s="48"/>
      <c r="AU423" s="49"/>
      <c r="AV423" s="48"/>
      <c r="AW423" s="49"/>
      <c r="AX423" s="48"/>
      <c r="AY423" s="48"/>
      <c r="AZ423" s="48"/>
      <c r="BA423" s="48"/>
      <c r="BB423" s="48"/>
      <c r="BC423" s="48"/>
      <c r="BD423" s="48"/>
      <c r="BE423" s="48"/>
      <c r="BF423" s="48"/>
      <c r="BG423" s="48"/>
      <c r="BH423" s="48"/>
      <c r="BI423" s="2"/>
      <c r="BJ423" s="3"/>
      <c r="BK423" s="3"/>
      <c r="BL423" s="3"/>
      <c r="BM423" s="3"/>
    </row>
    <row r="424" spans="1:65" ht="15">
      <c r="A424" s="65" t="s">
        <v>677</v>
      </c>
      <c r="B424" s="66"/>
      <c r="C424" s="66" t="s">
        <v>65</v>
      </c>
      <c r="D424" s="67">
        <v>225.13759794707653</v>
      </c>
      <c r="E424" s="69"/>
      <c r="F424" s="98" t="s">
        <v>3874</v>
      </c>
      <c r="G424" s="66" t="s">
        <v>52</v>
      </c>
      <c r="H424" s="70" t="s">
        <v>1303</v>
      </c>
      <c r="I424" s="71"/>
      <c r="J424" s="71"/>
      <c r="K424" s="70" t="s">
        <v>1303</v>
      </c>
      <c r="L424" s="74">
        <v>754.2812700177459</v>
      </c>
      <c r="M424" s="75">
        <v>1305.6019287109375</v>
      </c>
      <c r="N424" s="75">
        <v>365.1759948730469</v>
      </c>
      <c r="O424" s="76"/>
      <c r="P424" s="77"/>
      <c r="Q424" s="77"/>
      <c r="R424" s="48">
        <v>0</v>
      </c>
      <c r="S424" s="81"/>
      <c r="T424" s="81"/>
      <c r="U424" s="49">
        <v>0</v>
      </c>
      <c r="V424" s="49">
        <v>0</v>
      </c>
      <c r="W424" s="49">
        <v>0</v>
      </c>
      <c r="X424" s="49">
        <v>0</v>
      </c>
      <c r="Y424" s="49">
        <v>0</v>
      </c>
      <c r="Z424" s="49"/>
      <c r="AA424" s="72">
        <v>424</v>
      </c>
      <c r="AB424" s="72"/>
      <c r="AC424" s="73"/>
      <c r="AD424" s="79" t="s">
        <v>1303</v>
      </c>
      <c r="AE424" s="79" t="s">
        <v>1896</v>
      </c>
      <c r="AF424" s="79" t="s">
        <v>2375</v>
      </c>
      <c r="AG424" s="79" t="s">
        <v>2764</v>
      </c>
      <c r="AH424" s="79" t="s">
        <v>3250</v>
      </c>
      <c r="AI424" s="79">
        <v>1397083</v>
      </c>
      <c r="AJ424" s="79">
        <v>606</v>
      </c>
      <c r="AK424" s="79">
        <v>4019</v>
      </c>
      <c r="AL424" s="79">
        <v>442</v>
      </c>
      <c r="AM424" s="79" t="s">
        <v>4077</v>
      </c>
      <c r="AN424" s="100" t="s">
        <v>4499</v>
      </c>
      <c r="AO424" s="79" t="str">
        <f>REPLACE(INDEX(GroupVertices[Group],MATCH(Vertices[[#This Row],[Vertex]],GroupVertices[Vertex],0)),1,1,"")</f>
        <v>1</v>
      </c>
      <c r="AP424" s="48"/>
      <c r="AQ424" s="49"/>
      <c r="AR424" s="48"/>
      <c r="AS424" s="49"/>
      <c r="AT424" s="48"/>
      <c r="AU424" s="49"/>
      <c r="AV424" s="48"/>
      <c r="AW424" s="49"/>
      <c r="AX424" s="48"/>
      <c r="AY424" s="48"/>
      <c r="AZ424" s="48"/>
      <c r="BA424" s="48"/>
      <c r="BB424" s="48"/>
      <c r="BC424" s="48"/>
      <c r="BD424" s="48"/>
      <c r="BE424" s="48"/>
      <c r="BF424" s="48"/>
      <c r="BG424" s="48"/>
      <c r="BH424" s="48"/>
      <c r="BI424" s="2"/>
      <c r="BJ424" s="3"/>
      <c r="BK424" s="3"/>
      <c r="BL424" s="3"/>
      <c r="BM424" s="3"/>
    </row>
    <row r="425" spans="1:65" ht="15">
      <c r="A425" s="65" t="s">
        <v>678</v>
      </c>
      <c r="B425" s="66"/>
      <c r="C425" s="66" t="s">
        <v>65</v>
      </c>
      <c r="D425" s="67">
        <v>162.00058750179718</v>
      </c>
      <c r="E425" s="69"/>
      <c r="F425" s="98" t="s">
        <v>3875</v>
      </c>
      <c r="G425" s="66" t="s">
        <v>52</v>
      </c>
      <c r="H425" s="70" t="s">
        <v>1304</v>
      </c>
      <c r="I425" s="71"/>
      <c r="J425" s="71"/>
      <c r="K425" s="70" t="s">
        <v>1304</v>
      </c>
      <c r="L425" s="74">
        <v>1.0070093591506237</v>
      </c>
      <c r="M425" s="75">
        <v>8159.6328125</v>
      </c>
      <c r="N425" s="75">
        <v>9633.8232421875</v>
      </c>
      <c r="O425" s="76"/>
      <c r="P425" s="77"/>
      <c r="Q425" s="77"/>
      <c r="R425" s="48">
        <v>0</v>
      </c>
      <c r="S425" s="81"/>
      <c r="T425" s="81"/>
      <c r="U425" s="49">
        <v>0</v>
      </c>
      <c r="V425" s="49">
        <v>0</v>
      </c>
      <c r="W425" s="49">
        <v>0</v>
      </c>
      <c r="X425" s="49">
        <v>0</v>
      </c>
      <c r="Y425" s="49">
        <v>0</v>
      </c>
      <c r="Z425" s="49"/>
      <c r="AA425" s="72">
        <v>425</v>
      </c>
      <c r="AB425" s="72"/>
      <c r="AC425" s="73"/>
      <c r="AD425" s="79" t="s">
        <v>1304</v>
      </c>
      <c r="AE425" s="79" t="s">
        <v>1897</v>
      </c>
      <c r="AF425" s="79" t="s">
        <v>2376</v>
      </c>
      <c r="AG425" s="79" t="s">
        <v>2765</v>
      </c>
      <c r="AH425" s="79" t="s">
        <v>3251</v>
      </c>
      <c r="AI425" s="79">
        <v>13</v>
      </c>
      <c r="AJ425" s="79">
        <v>0</v>
      </c>
      <c r="AK425" s="79">
        <v>0</v>
      </c>
      <c r="AL425" s="79">
        <v>0</v>
      </c>
      <c r="AM425" s="79" t="s">
        <v>4077</v>
      </c>
      <c r="AN425" s="100" t="s">
        <v>4500</v>
      </c>
      <c r="AO425" s="79" t="str">
        <f>REPLACE(INDEX(GroupVertices[Group],MATCH(Vertices[[#This Row],[Vertex]],GroupVertices[Vertex],0)),1,1,"")</f>
        <v>1</v>
      </c>
      <c r="AP425" s="48"/>
      <c r="AQ425" s="49"/>
      <c r="AR425" s="48"/>
      <c r="AS425" s="49"/>
      <c r="AT425" s="48"/>
      <c r="AU425" s="49"/>
      <c r="AV425" s="48"/>
      <c r="AW425" s="49"/>
      <c r="AX425" s="48"/>
      <c r="AY425" s="48"/>
      <c r="AZ425" s="48"/>
      <c r="BA425" s="48"/>
      <c r="BB425" s="48"/>
      <c r="BC425" s="48"/>
      <c r="BD425" s="48"/>
      <c r="BE425" s="48"/>
      <c r="BF425" s="48"/>
      <c r="BG425" s="48"/>
      <c r="BH425" s="48"/>
      <c r="BI425" s="2"/>
      <c r="BJ425" s="3"/>
      <c r="BK425" s="3"/>
      <c r="BL425" s="3"/>
      <c r="BM425" s="3"/>
    </row>
    <row r="426" spans="1:65" ht="15">
      <c r="A426" s="65" t="s">
        <v>679</v>
      </c>
      <c r="B426" s="66"/>
      <c r="C426" s="66" t="s">
        <v>65</v>
      </c>
      <c r="D426" s="67">
        <v>162.312324993871</v>
      </c>
      <c r="E426" s="69"/>
      <c r="F426" s="98" t="s">
        <v>3876</v>
      </c>
      <c r="G426" s="66" t="s">
        <v>52</v>
      </c>
      <c r="H426" s="70" t="s">
        <v>1305</v>
      </c>
      <c r="I426" s="71"/>
      <c r="J426" s="71"/>
      <c r="K426" s="70" t="s">
        <v>1305</v>
      </c>
      <c r="L426" s="74">
        <v>4.72628316076614</v>
      </c>
      <c r="M426" s="75">
        <v>962.9003295898438</v>
      </c>
      <c r="N426" s="75">
        <v>4337.45361328125</v>
      </c>
      <c r="O426" s="76"/>
      <c r="P426" s="77"/>
      <c r="Q426" s="77"/>
      <c r="R426" s="48">
        <v>0</v>
      </c>
      <c r="S426" s="81"/>
      <c r="T426" s="81"/>
      <c r="U426" s="49">
        <v>0</v>
      </c>
      <c r="V426" s="49">
        <v>0</v>
      </c>
      <c r="W426" s="49">
        <v>0</v>
      </c>
      <c r="X426" s="49">
        <v>0</v>
      </c>
      <c r="Y426" s="49">
        <v>0</v>
      </c>
      <c r="Z426" s="49"/>
      <c r="AA426" s="72">
        <v>426</v>
      </c>
      <c r="AB426" s="72"/>
      <c r="AC426" s="73"/>
      <c r="AD426" s="79" t="s">
        <v>1305</v>
      </c>
      <c r="AE426" s="79" t="s">
        <v>1898</v>
      </c>
      <c r="AF426" s="79" t="s">
        <v>2273</v>
      </c>
      <c r="AG426" s="79" t="s">
        <v>2708</v>
      </c>
      <c r="AH426" s="79" t="s">
        <v>3252</v>
      </c>
      <c r="AI426" s="79">
        <v>6911</v>
      </c>
      <c r="AJ426" s="79">
        <v>110</v>
      </c>
      <c r="AK426" s="79">
        <v>268</v>
      </c>
      <c r="AL426" s="79">
        <v>7</v>
      </c>
      <c r="AM426" s="79" t="s">
        <v>4077</v>
      </c>
      <c r="AN426" s="100" t="s">
        <v>4501</v>
      </c>
      <c r="AO426" s="79" t="str">
        <f>REPLACE(INDEX(GroupVertices[Group],MATCH(Vertices[[#This Row],[Vertex]],GroupVertices[Vertex],0)),1,1,"")</f>
        <v>1</v>
      </c>
      <c r="AP426" s="48"/>
      <c r="AQ426" s="49"/>
      <c r="AR426" s="48"/>
      <c r="AS426" s="49"/>
      <c r="AT426" s="48"/>
      <c r="AU426" s="49"/>
      <c r="AV426" s="48"/>
      <c r="AW426" s="49"/>
      <c r="AX426" s="48"/>
      <c r="AY426" s="48"/>
      <c r="AZ426" s="48"/>
      <c r="BA426" s="48"/>
      <c r="BB426" s="48"/>
      <c r="BC426" s="48"/>
      <c r="BD426" s="48"/>
      <c r="BE426" s="48"/>
      <c r="BF426" s="48"/>
      <c r="BG426" s="48"/>
      <c r="BH426" s="48"/>
      <c r="BI426" s="2"/>
      <c r="BJ426" s="3"/>
      <c r="BK426" s="3"/>
      <c r="BL426" s="3"/>
      <c r="BM426" s="3"/>
    </row>
    <row r="427" spans="1:65" ht="15">
      <c r="A427" s="65" t="s">
        <v>680</v>
      </c>
      <c r="B427" s="66"/>
      <c r="C427" s="66" t="s">
        <v>65</v>
      </c>
      <c r="D427" s="67">
        <v>167.83655920032453</v>
      </c>
      <c r="E427" s="69"/>
      <c r="F427" s="98" t="s">
        <v>3877</v>
      </c>
      <c r="G427" s="66" t="s">
        <v>52</v>
      </c>
      <c r="H427" s="70" t="s">
        <v>1306</v>
      </c>
      <c r="I427" s="71"/>
      <c r="J427" s="71"/>
      <c r="K427" s="70" t="s">
        <v>1306</v>
      </c>
      <c r="L427" s="74">
        <v>70.6347480726069</v>
      </c>
      <c r="M427" s="75">
        <v>8845.0361328125</v>
      </c>
      <c r="N427" s="75">
        <v>1689.2691650390625</v>
      </c>
      <c r="O427" s="76"/>
      <c r="P427" s="77"/>
      <c r="Q427" s="77"/>
      <c r="R427" s="48">
        <v>0</v>
      </c>
      <c r="S427" s="81"/>
      <c r="T427" s="81"/>
      <c r="U427" s="49">
        <v>0</v>
      </c>
      <c r="V427" s="49">
        <v>0</v>
      </c>
      <c r="W427" s="49">
        <v>0</v>
      </c>
      <c r="X427" s="49">
        <v>0</v>
      </c>
      <c r="Y427" s="49">
        <v>0</v>
      </c>
      <c r="Z427" s="49"/>
      <c r="AA427" s="72">
        <v>427</v>
      </c>
      <c r="AB427" s="72"/>
      <c r="AC427" s="73"/>
      <c r="AD427" s="79" t="s">
        <v>1306</v>
      </c>
      <c r="AE427" s="79" t="s">
        <v>1899</v>
      </c>
      <c r="AF427" s="79" t="s">
        <v>2377</v>
      </c>
      <c r="AG427" s="79" t="s">
        <v>2624</v>
      </c>
      <c r="AH427" s="79" t="s">
        <v>3253</v>
      </c>
      <c r="AI427" s="79">
        <v>129149</v>
      </c>
      <c r="AJ427" s="79">
        <v>191</v>
      </c>
      <c r="AK427" s="79">
        <v>2244</v>
      </c>
      <c r="AL427" s="79">
        <v>68</v>
      </c>
      <c r="AM427" s="79" t="s">
        <v>4077</v>
      </c>
      <c r="AN427" s="100" t="s">
        <v>4502</v>
      </c>
      <c r="AO427" s="79" t="str">
        <f>REPLACE(INDEX(GroupVertices[Group],MATCH(Vertices[[#This Row],[Vertex]],GroupVertices[Vertex],0)),1,1,"")</f>
        <v>1</v>
      </c>
      <c r="AP427" s="48"/>
      <c r="AQ427" s="49"/>
      <c r="AR427" s="48"/>
      <c r="AS427" s="49"/>
      <c r="AT427" s="48"/>
      <c r="AU427" s="49"/>
      <c r="AV427" s="48"/>
      <c r="AW427" s="49"/>
      <c r="AX427" s="48"/>
      <c r="AY427" s="48"/>
      <c r="AZ427" s="48"/>
      <c r="BA427" s="48"/>
      <c r="BB427" s="48"/>
      <c r="BC427" s="48"/>
      <c r="BD427" s="48"/>
      <c r="BE427" s="48"/>
      <c r="BF427" s="48"/>
      <c r="BG427" s="48"/>
      <c r="BH427" s="48"/>
      <c r="BI427" s="2"/>
      <c r="BJ427" s="3"/>
      <c r="BK427" s="3"/>
      <c r="BL427" s="3"/>
      <c r="BM427" s="3"/>
    </row>
    <row r="428" spans="1:65" ht="15">
      <c r="A428" s="65" t="s">
        <v>681</v>
      </c>
      <c r="B428" s="66"/>
      <c r="C428" s="66" t="s">
        <v>65</v>
      </c>
      <c r="D428" s="67">
        <v>162.00795387048493</v>
      </c>
      <c r="E428" s="69"/>
      <c r="F428" s="98" t="s">
        <v>3878</v>
      </c>
      <c r="G428" s="66" t="s">
        <v>52</v>
      </c>
      <c r="H428" s="70" t="s">
        <v>1307</v>
      </c>
      <c r="I428" s="71"/>
      <c r="J428" s="71"/>
      <c r="K428" s="70" t="s">
        <v>1307</v>
      </c>
      <c r="L428" s="74">
        <v>1.0948959392699813</v>
      </c>
      <c r="M428" s="75">
        <v>620.1987915039062</v>
      </c>
      <c r="N428" s="75">
        <v>7427.0029296875</v>
      </c>
      <c r="O428" s="76"/>
      <c r="P428" s="77"/>
      <c r="Q428" s="77"/>
      <c r="R428" s="48">
        <v>0</v>
      </c>
      <c r="S428" s="81"/>
      <c r="T428" s="81"/>
      <c r="U428" s="49">
        <v>0</v>
      </c>
      <c r="V428" s="49">
        <v>0</v>
      </c>
      <c r="W428" s="49">
        <v>0</v>
      </c>
      <c r="X428" s="49">
        <v>0</v>
      </c>
      <c r="Y428" s="49">
        <v>0</v>
      </c>
      <c r="Z428" s="49"/>
      <c r="AA428" s="72">
        <v>428</v>
      </c>
      <c r="AB428" s="72"/>
      <c r="AC428" s="73"/>
      <c r="AD428" s="79" t="s">
        <v>1307</v>
      </c>
      <c r="AE428" s="79" t="s">
        <v>1900</v>
      </c>
      <c r="AF428" s="79" t="s">
        <v>2378</v>
      </c>
      <c r="AG428" s="79" t="s">
        <v>2766</v>
      </c>
      <c r="AH428" s="79" t="s">
        <v>3254</v>
      </c>
      <c r="AI428" s="79">
        <v>176</v>
      </c>
      <c r="AJ428" s="79">
        <v>0</v>
      </c>
      <c r="AK428" s="79">
        <v>2</v>
      </c>
      <c r="AL428" s="79">
        <v>0</v>
      </c>
      <c r="AM428" s="79" t="s">
        <v>4077</v>
      </c>
      <c r="AN428" s="100" t="s">
        <v>4503</v>
      </c>
      <c r="AO428" s="79" t="str">
        <f>REPLACE(INDEX(GroupVertices[Group],MATCH(Vertices[[#This Row],[Vertex]],GroupVertices[Vertex],0)),1,1,"")</f>
        <v>1</v>
      </c>
      <c r="AP428" s="48"/>
      <c r="AQ428" s="49"/>
      <c r="AR428" s="48"/>
      <c r="AS428" s="49"/>
      <c r="AT428" s="48"/>
      <c r="AU428" s="49"/>
      <c r="AV428" s="48"/>
      <c r="AW428" s="49"/>
      <c r="AX428" s="48"/>
      <c r="AY428" s="48"/>
      <c r="AZ428" s="48"/>
      <c r="BA428" s="48"/>
      <c r="BB428" s="48"/>
      <c r="BC428" s="48"/>
      <c r="BD428" s="48"/>
      <c r="BE428" s="48"/>
      <c r="BF428" s="48"/>
      <c r="BG428" s="48"/>
      <c r="BH428" s="48"/>
      <c r="BI428" s="2"/>
      <c r="BJ428" s="3"/>
      <c r="BK428" s="3"/>
      <c r="BL428" s="3"/>
      <c r="BM428" s="3"/>
    </row>
    <row r="429" spans="1:65" ht="15">
      <c r="A429" s="65" t="s">
        <v>682</v>
      </c>
      <c r="B429" s="66"/>
      <c r="C429" s="66" t="s">
        <v>65</v>
      </c>
      <c r="D429" s="67">
        <v>228.48586107410688</v>
      </c>
      <c r="E429" s="69"/>
      <c r="F429" s="98" t="s">
        <v>3879</v>
      </c>
      <c r="G429" s="66" t="s">
        <v>52</v>
      </c>
      <c r="H429" s="70" t="s">
        <v>1308</v>
      </c>
      <c r="I429" s="71"/>
      <c r="J429" s="71"/>
      <c r="K429" s="70" t="s">
        <v>1308</v>
      </c>
      <c r="L429" s="74">
        <v>794.2286861800961</v>
      </c>
      <c r="M429" s="75">
        <v>1991.0050048828125</v>
      </c>
      <c r="N429" s="75">
        <v>365.1759948730469</v>
      </c>
      <c r="O429" s="76"/>
      <c r="P429" s="77"/>
      <c r="Q429" s="77"/>
      <c r="R429" s="48">
        <v>0</v>
      </c>
      <c r="S429" s="81"/>
      <c r="T429" s="81"/>
      <c r="U429" s="49">
        <v>0</v>
      </c>
      <c r="V429" s="49">
        <v>0</v>
      </c>
      <c r="W429" s="49">
        <v>0</v>
      </c>
      <c r="X429" s="49">
        <v>0</v>
      </c>
      <c r="Y429" s="49">
        <v>0</v>
      </c>
      <c r="Z429" s="49"/>
      <c r="AA429" s="72">
        <v>429</v>
      </c>
      <c r="AB429" s="72"/>
      <c r="AC429" s="73"/>
      <c r="AD429" s="79" t="s">
        <v>1308</v>
      </c>
      <c r="AE429" s="79" t="s">
        <v>1901</v>
      </c>
      <c r="AF429" s="79" t="s">
        <v>2379</v>
      </c>
      <c r="AG429" s="79" t="s">
        <v>2624</v>
      </c>
      <c r="AH429" s="79" t="s">
        <v>3255</v>
      </c>
      <c r="AI429" s="79">
        <v>1471172</v>
      </c>
      <c r="AJ429" s="79">
        <v>568</v>
      </c>
      <c r="AK429" s="79">
        <v>15328</v>
      </c>
      <c r="AL429" s="79">
        <v>382</v>
      </c>
      <c r="AM429" s="79" t="s">
        <v>4077</v>
      </c>
      <c r="AN429" s="100" t="s">
        <v>4504</v>
      </c>
      <c r="AO429" s="79" t="str">
        <f>REPLACE(INDEX(GroupVertices[Group],MATCH(Vertices[[#This Row],[Vertex]],GroupVertices[Vertex],0)),1,1,"")</f>
        <v>1</v>
      </c>
      <c r="AP429" s="48"/>
      <c r="AQ429" s="49"/>
      <c r="AR429" s="48"/>
      <c r="AS429" s="49"/>
      <c r="AT429" s="48"/>
      <c r="AU429" s="49"/>
      <c r="AV429" s="48"/>
      <c r="AW429" s="49"/>
      <c r="AX429" s="48"/>
      <c r="AY429" s="48"/>
      <c r="AZ429" s="48"/>
      <c r="BA429" s="48"/>
      <c r="BB429" s="48"/>
      <c r="BC429" s="48"/>
      <c r="BD429" s="48"/>
      <c r="BE429" s="48"/>
      <c r="BF429" s="48"/>
      <c r="BG429" s="48"/>
      <c r="BH429" s="48"/>
      <c r="BI429" s="2"/>
      <c r="BJ429" s="3"/>
      <c r="BK429" s="3"/>
      <c r="BL429" s="3"/>
      <c r="BM429" s="3"/>
    </row>
    <row r="430" spans="1:65" ht="15">
      <c r="A430" s="65" t="s">
        <v>683</v>
      </c>
      <c r="B430" s="66"/>
      <c r="C430" s="66" t="s">
        <v>65</v>
      </c>
      <c r="D430" s="67">
        <v>166.72161636661147</v>
      </c>
      <c r="E430" s="69"/>
      <c r="F430" s="98" t="s">
        <v>3880</v>
      </c>
      <c r="G430" s="66" t="s">
        <v>52</v>
      </c>
      <c r="H430" s="70" t="s">
        <v>1309</v>
      </c>
      <c r="I430" s="71"/>
      <c r="J430" s="71"/>
      <c r="K430" s="70" t="s">
        <v>1309</v>
      </c>
      <c r="L430" s="74">
        <v>57.33260194914264</v>
      </c>
      <c r="M430" s="75">
        <v>5418.02001953125</v>
      </c>
      <c r="N430" s="75">
        <v>1689.2691650390625</v>
      </c>
      <c r="O430" s="76"/>
      <c r="P430" s="77"/>
      <c r="Q430" s="77"/>
      <c r="R430" s="48">
        <v>0</v>
      </c>
      <c r="S430" s="81"/>
      <c r="T430" s="81"/>
      <c r="U430" s="49">
        <v>0</v>
      </c>
      <c r="V430" s="49">
        <v>0</v>
      </c>
      <c r="W430" s="49">
        <v>0</v>
      </c>
      <c r="X430" s="49">
        <v>0</v>
      </c>
      <c r="Y430" s="49">
        <v>0</v>
      </c>
      <c r="Z430" s="49"/>
      <c r="AA430" s="72">
        <v>430</v>
      </c>
      <c r="AB430" s="72"/>
      <c r="AC430" s="73"/>
      <c r="AD430" s="79" t="s">
        <v>1309</v>
      </c>
      <c r="AE430" s="79" t="s">
        <v>1902</v>
      </c>
      <c r="AF430" s="79" t="s">
        <v>2380</v>
      </c>
      <c r="AG430" s="79" t="s">
        <v>2624</v>
      </c>
      <c r="AH430" s="79" t="s">
        <v>3256</v>
      </c>
      <c r="AI430" s="79">
        <v>104478</v>
      </c>
      <c r="AJ430" s="79">
        <v>180</v>
      </c>
      <c r="AK430" s="79">
        <v>2080</v>
      </c>
      <c r="AL430" s="79">
        <v>70</v>
      </c>
      <c r="AM430" s="79" t="s">
        <v>4077</v>
      </c>
      <c r="AN430" s="100" t="s">
        <v>4505</v>
      </c>
      <c r="AO430" s="79" t="str">
        <f>REPLACE(INDEX(GroupVertices[Group],MATCH(Vertices[[#This Row],[Vertex]],GroupVertices[Vertex],0)),1,1,"")</f>
        <v>1</v>
      </c>
      <c r="AP430" s="48"/>
      <c r="AQ430" s="49"/>
      <c r="AR430" s="48"/>
      <c r="AS430" s="49"/>
      <c r="AT430" s="48"/>
      <c r="AU430" s="49"/>
      <c r="AV430" s="48"/>
      <c r="AW430" s="49"/>
      <c r="AX430" s="48"/>
      <c r="AY430" s="48"/>
      <c r="AZ430" s="48"/>
      <c r="BA430" s="48"/>
      <c r="BB430" s="48"/>
      <c r="BC430" s="48"/>
      <c r="BD430" s="48"/>
      <c r="BE430" s="48"/>
      <c r="BF430" s="48"/>
      <c r="BG430" s="48"/>
      <c r="BH430" s="48"/>
      <c r="BI430" s="2"/>
      <c r="BJ430" s="3"/>
      <c r="BK430" s="3"/>
      <c r="BL430" s="3"/>
      <c r="BM430" s="3"/>
    </row>
    <row r="431" spans="1:65" ht="15">
      <c r="A431" s="65" t="s">
        <v>684</v>
      </c>
      <c r="B431" s="66"/>
      <c r="C431" s="66" t="s">
        <v>65</v>
      </c>
      <c r="D431" s="67">
        <v>165.76389805231344</v>
      </c>
      <c r="E431" s="69"/>
      <c r="F431" s="98" t="s">
        <v>3881</v>
      </c>
      <c r="G431" s="66" t="s">
        <v>52</v>
      </c>
      <c r="H431" s="70" t="s">
        <v>1310</v>
      </c>
      <c r="I431" s="71"/>
      <c r="J431" s="71"/>
      <c r="K431" s="70" t="s">
        <v>1310</v>
      </c>
      <c r="L431" s="74">
        <v>45.906268170679894</v>
      </c>
      <c r="M431" s="75">
        <v>3019.109619140625</v>
      </c>
      <c r="N431" s="75">
        <v>1689.2691650390625</v>
      </c>
      <c r="O431" s="76"/>
      <c r="P431" s="77"/>
      <c r="Q431" s="77"/>
      <c r="R431" s="48">
        <v>0</v>
      </c>
      <c r="S431" s="81"/>
      <c r="T431" s="81"/>
      <c r="U431" s="49">
        <v>0</v>
      </c>
      <c r="V431" s="49">
        <v>0</v>
      </c>
      <c r="W431" s="49">
        <v>0</v>
      </c>
      <c r="X431" s="49">
        <v>0</v>
      </c>
      <c r="Y431" s="49">
        <v>0</v>
      </c>
      <c r="Z431" s="49"/>
      <c r="AA431" s="72">
        <v>431</v>
      </c>
      <c r="AB431" s="72"/>
      <c r="AC431" s="73"/>
      <c r="AD431" s="79" t="s">
        <v>1310</v>
      </c>
      <c r="AE431" s="79" t="s">
        <v>1903</v>
      </c>
      <c r="AF431" s="79" t="s">
        <v>2381</v>
      </c>
      <c r="AG431" s="79" t="s">
        <v>2624</v>
      </c>
      <c r="AH431" s="79" t="s">
        <v>3257</v>
      </c>
      <c r="AI431" s="79">
        <v>83286</v>
      </c>
      <c r="AJ431" s="79">
        <v>83</v>
      </c>
      <c r="AK431" s="79">
        <v>883</v>
      </c>
      <c r="AL431" s="79">
        <v>61</v>
      </c>
      <c r="AM431" s="79" t="s">
        <v>4077</v>
      </c>
      <c r="AN431" s="100" t="s">
        <v>4506</v>
      </c>
      <c r="AO431" s="79" t="str">
        <f>REPLACE(INDEX(GroupVertices[Group],MATCH(Vertices[[#This Row],[Vertex]],GroupVertices[Vertex],0)),1,1,"")</f>
        <v>1</v>
      </c>
      <c r="AP431" s="48"/>
      <c r="AQ431" s="49"/>
      <c r="AR431" s="48"/>
      <c r="AS431" s="49"/>
      <c r="AT431" s="48"/>
      <c r="AU431" s="49"/>
      <c r="AV431" s="48"/>
      <c r="AW431" s="49"/>
      <c r="AX431" s="48"/>
      <c r="AY431" s="48"/>
      <c r="AZ431" s="48"/>
      <c r="BA431" s="48"/>
      <c r="BB431" s="48"/>
      <c r="BC431" s="48"/>
      <c r="BD431" s="48"/>
      <c r="BE431" s="48"/>
      <c r="BF431" s="48"/>
      <c r="BG431" s="48"/>
      <c r="BH431" s="48"/>
      <c r="BI431" s="2"/>
      <c r="BJ431" s="3"/>
      <c r="BK431" s="3"/>
      <c r="BL431" s="3"/>
      <c r="BM431" s="3"/>
    </row>
    <row r="432" spans="1:65" ht="15">
      <c r="A432" s="65" t="s">
        <v>685</v>
      </c>
      <c r="B432" s="66"/>
      <c r="C432" s="66" t="s">
        <v>65</v>
      </c>
      <c r="D432" s="67">
        <v>162.00808944782273</v>
      </c>
      <c r="E432" s="69"/>
      <c r="F432" s="98" t="s">
        <v>3882</v>
      </c>
      <c r="G432" s="66" t="s">
        <v>52</v>
      </c>
      <c r="H432" s="70" t="s">
        <v>1311</v>
      </c>
      <c r="I432" s="71"/>
      <c r="J432" s="71"/>
      <c r="K432" s="70" t="s">
        <v>1311</v>
      </c>
      <c r="L432" s="74">
        <v>1.096513483689356</v>
      </c>
      <c r="M432" s="75">
        <v>1305.6019287109375</v>
      </c>
      <c r="N432" s="75">
        <v>7427.0029296875</v>
      </c>
      <c r="O432" s="76"/>
      <c r="P432" s="77"/>
      <c r="Q432" s="77"/>
      <c r="R432" s="48">
        <v>0</v>
      </c>
      <c r="S432" s="81"/>
      <c r="T432" s="81"/>
      <c r="U432" s="49">
        <v>0</v>
      </c>
      <c r="V432" s="49">
        <v>0</v>
      </c>
      <c r="W432" s="49">
        <v>0</v>
      </c>
      <c r="X432" s="49">
        <v>0</v>
      </c>
      <c r="Y432" s="49">
        <v>0</v>
      </c>
      <c r="Z432" s="49"/>
      <c r="AA432" s="72">
        <v>432</v>
      </c>
      <c r="AB432" s="72"/>
      <c r="AC432" s="73"/>
      <c r="AD432" s="79" t="s">
        <v>1311</v>
      </c>
      <c r="AE432" s="79" t="s">
        <v>1311</v>
      </c>
      <c r="AF432" s="79" t="s">
        <v>2382</v>
      </c>
      <c r="AG432" s="79" t="s">
        <v>2700</v>
      </c>
      <c r="AH432" s="79" t="s">
        <v>3258</v>
      </c>
      <c r="AI432" s="79">
        <v>179</v>
      </c>
      <c r="AJ432" s="79">
        <v>0</v>
      </c>
      <c r="AK432" s="79">
        <v>0</v>
      </c>
      <c r="AL432" s="79">
        <v>0</v>
      </c>
      <c r="AM432" s="79" t="s">
        <v>4077</v>
      </c>
      <c r="AN432" s="100" t="s">
        <v>4507</v>
      </c>
      <c r="AO432" s="79" t="str">
        <f>REPLACE(INDEX(GroupVertices[Group],MATCH(Vertices[[#This Row],[Vertex]],GroupVertices[Vertex],0)),1,1,"")</f>
        <v>1</v>
      </c>
      <c r="AP432" s="48"/>
      <c r="AQ432" s="49"/>
      <c r="AR432" s="48"/>
      <c r="AS432" s="49"/>
      <c r="AT432" s="48"/>
      <c r="AU432" s="49"/>
      <c r="AV432" s="48"/>
      <c r="AW432" s="49"/>
      <c r="AX432" s="48"/>
      <c r="AY432" s="48"/>
      <c r="AZ432" s="48"/>
      <c r="BA432" s="48"/>
      <c r="BB432" s="48"/>
      <c r="BC432" s="48"/>
      <c r="BD432" s="48"/>
      <c r="BE432" s="48"/>
      <c r="BF432" s="48"/>
      <c r="BG432" s="48"/>
      <c r="BH432" s="48"/>
      <c r="BI432" s="2"/>
      <c r="BJ432" s="3"/>
      <c r="BK432" s="3"/>
      <c r="BL432" s="3"/>
      <c r="BM432" s="3"/>
    </row>
    <row r="433" spans="1:65" ht="15">
      <c r="A433" s="65" t="s">
        <v>686</v>
      </c>
      <c r="B433" s="66"/>
      <c r="C433" s="66" t="s">
        <v>65</v>
      </c>
      <c r="D433" s="67">
        <v>327.39639825913093</v>
      </c>
      <c r="E433" s="69"/>
      <c r="F433" s="98" t="s">
        <v>3883</v>
      </c>
      <c r="G433" s="66" t="s">
        <v>52</v>
      </c>
      <c r="H433" s="70" t="s">
        <v>1312</v>
      </c>
      <c r="I433" s="71"/>
      <c r="J433" s="71"/>
      <c r="K433" s="70" t="s">
        <v>1312</v>
      </c>
      <c r="L433" s="74">
        <v>1974.309295697841</v>
      </c>
      <c r="M433" s="75">
        <v>5075.31884765625</v>
      </c>
      <c r="N433" s="75">
        <v>365.1759948730469</v>
      </c>
      <c r="O433" s="76"/>
      <c r="P433" s="77"/>
      <c r="Q433" s="77"/>
      <c r="R433" s="48">
        <v>0</v>
      </c>
      <c r="S433" s="81"/>
      <c r="T433" s="81"/>
      <c r="U433" s="49">
        <v>0</v>
      </c>
      <c r="V433" s="49">
        <v>0</v>
      </c>
      <c r="W433" s="49">
        <v>0</v>
      </c>
      <c r="X433" s="49">
        <v>0</v>
      </c>
      <c r="Y433" s="49">
        <v>0</v>
      </c>
      <c r="Z433" s="49"/>
      <c r="AA433" s="72">
        <v>433</v>
      </c>
      <c r="AB433" s="72"/>
      <c r="AC433" s="73"/>
      <c r="AD433" s="79" t="s">
        <v>1312</v>
      </c>
      <c r="AE433" s="79" t="s">
        <v>1904</v>
      </c>
      <c r="AF433" s="79" t="s">
        <v>2383</v>
      </c>
      <c r="AG433" s="79" t="s">
        <v>2624</v>
      </c>
      <c r="AH433" s="79" t="s">
        <v>3259</v>
      </c>
      <c r="AI433" s="79">
        <v>3659824</v>
      </c>
      <c r="AJ433" s="79">
        <v>3475</v>
      </c>
      <c r="AK433" s="79">
        <v>59380</v>
      </c>
      <c r="AL433" s="79">
        <v>1270</v>
      </c>
      <c r="AM433" s="79" t="s">
        <v>4077</v>
      </c>
      <c r="AN433" s="100" t="s">
        <v>4508</v>
      </c>
      <c r="AO433" s="79" t="str">
        <f>REPLACE(INDEX(GroupVertices[Group],MATCH(Vertices[[#This Row],[Vertex]],GroupVertices[Vertex],0)),1,1,"")</f>
        <v>1</v>
      </c>
      <c r="AP433" s="48"/>
      <c r="AQ433" s="49"/>
      <c r="AR433" s="48"/>
      <c r="AS433" s="49"/>
      <c r="AT433" s="48"/>
      <c r="AU433" s="49"/>
      <c r="AV433" s="48"/>
      <c r="AW433" s="49"/>
      <c r="AX433" s="48"/>
      <c r="AY433" s="48"/>
      <c r="AZ433" s="48"/>
      <c r="BA433" s="48"/>
      <c r="BB433" s="48"/>
      <c r="BC433" s="48"/>
      <c r="BD433" s="48"/>
      <c r="BE433" s="48"/>
      <c r="BF433" s="48"/>
      <c r="BG433" s="48"/>
      <c r="BH433" s="48"/>
      <c r="BI433" s="2"/>
      <c r="BJ433" s="3"/>
      <c r="BK433" s="3"/>
      <c r="BL433" s="3"/>
      <c r="BM433" s="3"/>
    </row>
    <row r="434" spans="1:65" ht="15">
      <c r="A434" s="65" t="s">
        <v>687</v>
      </c>
      <c r="B434" s="66"/>
      <c r="C434" s="66" t="s">
        <v>65</v>
      </c>
      <c r="D434" s="67">
        <v>162.02643758087316</v>
      </c>
      <c r="E434" s="69"/>
      <c r="F434" s="98" t="s">
        <v>3884</v>
      </c>
      <c r="G434" s="66" t="s">
        <v>52</v>
      </c>
      <c r="H434" s="70" t="s">
        <v>1313</v>
      </c>
      <c r="I434" s="71"/>
      <c r="J434" s="71"/>
      <c r="K434" s="70" t="s">
        <v>1313</v>
      </c>
      <c r="L434" s="74">
        <v>1.3154211617780627</v>
      </c>
      <c r="M434" s="75">
        <v>6103.42333984375</v>
      </c>
      <c r="N434" s="75">
        <v>6544.2744140625</v>
      </c>
      <c r="O434" s="76"/>
      <c r="P434" s="77"/>
      <c r="Q434" s="77"/>
      <c r="R434" s="48">
        <v>0</v>
      </c>
      <c r="S434" s="81"/>
      <c r="T434" s="81"/>
      <c r="U434" s="49">
        <v>0</v>
      </c>
      <c r="V434" s="49">
        <v>0</v>
      </c>
      <c r="W434" s="49">
        <v>0</v>
      </c>
      <c r="X434" s="49">
        <v>0</v>
      </c>
      <c r="Y434" s="49">
        <v>0</v>
      </c>
      <c r="Z434" s="49"/>
      <c r="AA434" s="72">
        <v>434</v>
      </c>
      <c r="AB434" s="72"/>
      <c r="AC434" s="73"/>
      <c r="AD434" s="79" t="s">
        <v>1313</v>
      </c>
      <c r="AE434" s="79" t="s">
        <v>1313</v>
      </c>
      <c r="AF434" s="79" t="s">
        <v>2384</v>
      </c>
      <c r="AG434" s="79" t="s">
        <v>2767</v>
      </c>
      <c r="AH434" s="79" t="s">
        <v>3260</v>
      </c>
      <c r="AI434" s="79">
        <v>585</v>
      </c>
      <c r="AJ434" s="79">
        <v>9</v>
      </c>
      <c r="AK434" s="79">
        <v>43</v>
      </c>
      <c r="AL434" s="79">
        <v>4</v>
      </c>
      <c r="AM434" s="79" t="s">
        <v>4077</v>
      </c>
      <c r="AN434" s="100" t="s">
        <v>4509</v>
      </c>
      <c r="AO434" s="79" t="str">
        <f>REPLACE(INDEX(GroupVertices[Group],MATCH(Vertices[[#This Row],[Vertex]],GroupVertices[Vertex],0)),1,1,"")</f>
        <v>1</v>
      </c>
      <c r="AP434" s="48"/>
      <c r="AQ434" s="49"/>
      <c r="AR434" s="48"/>
      <c r="AS434" s="49"/>
      <c r="AT434" s="48"/>
      <c r="AU434" s="49"/>
      <c r="AV434" s="48"/>
      <c r="AW434" s="49"/>
      <c r="AX434" s="48"/>
      <c r="AY434" s="48"/>
      <c r="AZ434" s="48"/>
      <c r="BA434" s="48"/>
      <c r="BB434" s="48"/>
      <c r="BC434" s="48"/>
      <c r="BD434" s="48"/>
      <c r="BE434" s="48"/>
      <c r="BF434" s="48"/>
      <c r="BG434" s="48"/>
      <c r="BH434" s="48"/>
      <c r="BI434" s="2"/>
      <c r="BJ434" s="3"/>
      <c r="BK434" s="3"/>
      <c r="BL434" s="3"/>
      <c r="BM434" s="3"/>
    </row>
    <row r="435" spans="1:65" ht="15">
      <c r="A435" s="65" t="s">
        <v>688</v>
      </c>
      <c r="B435" s="66"/>
      <c r="C435" s="66" t="s">
        <v>65</v>
      </c>
      <c r="D435" s="67">
        <v>162.01387408090267</v>
      </c>
      <c r="E435" s="69"/>
      <c r="F435" s="98" t="s">
        <v>3885</v>
      </c>
      <c r="G435" s="66" t="s">
        <v>52</v>
      </c>
      <c r="H435" s="70" t="s">
        <v>1314</v>
      </c>
      <c r="I435" s="71"/>
      <c r="J435" s="71"/>
      <c r="K435" s="70" t="s">
        <v>1314</v>
      </c>
      <c r="L435" s="74">
        <v>1.1655287122493423</v>
      </c>
      <c r="M435" s="75">
        <v>620.1987915039062</v>
      </c>
      <c r="N435" s="75">
        <v>6985.638671875</v>
      </c>
      <c r="O435" s="76"/>
      <c r="P435" s="77"/>
      <c r="Q435" s="77"/>
      <c r="R435" s="48">
        <v>0</v>
      </c>
      <c r="S435" s="81"/>
      <c r="T435" s="81"/>
      <c r="U435" s="49">
        <v>0</v>
      </c>
      <c r="V435" s="49">
        <v>0</v>
      </c>
      <c r="W435" s="49">
        <v>0</v>
      </c>
      <c r="X435" s="49">
        <v>0</v>
      </c>
      <c r="Y435" s="49">
        <v>0</v>
      </c>
      <c r="Z435" s="49"/>
      <c r="AA435" s="72">
        <v>435</v>
      </c>
      <c r="AB435" s="72"/>
      <c r="AC435" s="73"/>
      <c r="AD435" s="79" t="s">
        <v>1314</v>
      </c>
      <c r="AE435" s="79" t="s">
        <v>1905</v>
      </c>
      <c r="AF435" s="79" t="s">
        <v>2385</v>
      </c>
      <c r="AG435" s="79" t="s">
        <v>2664</v>
      </c>
      <c r="AH435" s="79" t="s">
        <v>3261</v>
      </c>
      <c r="AI435" s="79">
        <v>307</v>
      </c>
      <c r="AJ435" s="79">
        <v>0</v>
      </c>
      <c r="AK435" s="79">
        <v>3</v>
      </c>
      <c r="AL435" s="79">
        <v>0</v>
      </c>
      <c r="AM435" s="79" t="s">
        <v>4077</v>
      </c>
      <c r="AN435" s="100" t="s">
        <v>4510</v>
      </c>
      <c r="AO435" s="79" t="str">
        <f>REPLACE(INDEX(GroupVertices[Group],MATCH(Vertices[[#This Row],[Vertex]],GroupVertices[Vertex],0)),1,1,"")</f>
        <v>1</v>
      </c>
      <c r="AP435" s="48"/>
      <c r="AQ435" s="49"/>
      <c r="AR435" s="48"/>
      <c r="AS435" s="49"/>
      <c r="AT435" s="48"/>
      <c r="AU435" s="49"/>
      <c r="AV435" s="48"/>
      <c r="AW435" s="49"/>
      <c r="AX435" s="48"/>
      <c r="AY435" s="48"/>
      <c r="AZ435" s="48"/>
      <c r="BA435" s="48"/>
      <c r="BB435" s="48"/>
      <c r="BC435" s="48"/>
      <c r="BD435" s="48"/>
      <c r="BE435" s="48"/>
      <c r="BF435" s="48"/>
      <c r="BG435" s="48"/>
      <c r="BH435" s="48"/>
      <c r="BI435" s="2"/>
      <c r="BJ435" s="3"/>
      <c r="BK435" s="3"/>
      <c r="BL435" s="3"/>
      <c r="BM435" s="3"/>
    </row>
    <row r="436" spans="1:65" ht="15">
      <c r="A436" s="65" t="s">
        <v>689</v>
      </c>
      <c r="B436" s="66"/>
      <c r="C436" s="66" t="s">
        <v>65</v>
      </c>
      <c r="D436" s="67">
        <v>176.18586358719517</v>
      </c>
      <c r="E436" s="69"/>
      <c r="F436" s="98" t="s">
        <v>3886</v>
      </c>
      <c r="G436" s="66" t="s">
        <v>52</v>
      </c>
      <c r="H436" s="70" t="s">
        <v>1315</v>
      </c>
      <c r="I436" s="71"/>
      <c r="J436" s="71"/>
      <c r="K436" s="70" t="s">
        <v>1315</v>
      </c>
      <c r="L436" s="74">
        <v>170.248525232431</v>
      </c>
      <c r="M436" s="75">
        <v>2333.70654296875</v>
      </c>
      <c r="N436" s="75">
        <v>806.5403442382812</v>
      </c>
      <c r="O436" s="76"/>
      <c r="P436" s="77"/>
      <c r="Q436" s="77"/>
      <c r="R436" s="48">
        <v>0</v>
      </c>
      <c r="S436" s="81"/>
      <c r="T436" s="81"/>
      <c r="U436" s="49">
        <v>0</v>
      </c>
      <c r="V436" s="49">
        <v>0</v>
      </c>
      <c r="W436" s="49">
        <v>0</v>
      </c>
      <c r="X436" s="49">
        <v>0</v>
      </c>
      <c r="Y436" s="49">
        <v>0</v>
      </c>
      <c r="Z436" s="49"/>
      <c r="AA436" s="72">
        <v>436</v>
      </c>
      <c r="AB436" s="72"/>
      <c r="AC436" s="73"/>
      <c r="AD436" s="79" t="s">
        <v>1315</v>
      </c>
      <c r="AE436" s="79" t="s">
        <v>1906</v>
      </c>
      <c r="AF436" s="79" t="s">
        <v>2386</v>
      </c>
      <c r="AG436" s="79" t="s">
        <v>2768</v>
      </c>
      <c r="AH436" s="79" t="s">
        <v>3262</v>
      </c>
      <c r="AI436" s="79">
        <v>313899</v>
      </c>
      <c r="AJ436" s="79">
        <v>761</v>
      </c>
      <c r="AK436" s="79">
        <v>1357</v>
      </c>
      <c r="AL436" s="79">
        <v>76</v>
      </c>
      <c r="AM436" s="79" t="s">
        <v>4077</v>
      </c>
      <c r="AN436" s="100" t="s">
        <v>4511</v>
      </c>
      <c r="AO436" s="79" t="str">
        <f>REPLACE(INDEX(GroupVertices[Group],MATCH(Vertices[[#This Row],[Vertex]],GroupVertices[Vertex],0)),1,1,"")</f>
        <v>1</v>
      </c>
      <c r="AP436" s="48"/>
      <c r="AQ436" s="49"/>
      <c r="AR436" s="48"/>
      <c r="AS436" s="49"/>
      <c r="AT436" s="48"/>
      <c r="AU436" s="49"/>
      <c r="AV436" s="48"/>
      <c r="AW436" s="49"/>
      <c r="AX436" s="48"/>
      <c r="AY436" s="48"/>
      <c r="AZ436" s="48"/>
      <c r="BA436" s="48"/>
      <c r="BB436" s="48"/>
      <c r="BC436" s="48"/>
      <c r="BD436" s="48"/>
      <c r="BE436" s="48"/>
      <c r="BF436" s="48"/>
      <c r="BG436" s="48"/>
      <c r="BH436" s="48"/>
      <c r="BI436" s="2"/>
      <c r="BJ436" s="3"/>
      <c r="BK436" s="3"/>
      <c r="BL436" s="3"/>
      <c r="BM436" s="3"/>
    </row>
    <row r="437" spans="1:65" ht="15">
      <c r="A437" s="65" t="s">
        <v>690</v>
      </c>
      <c r="B437" s="66"/>
      <c r="C437" s="66" t="s">
        <v>65</v>
      </c>
      <c r="D437" s="67">
        <v>162.55740362818761</v>
      </c>
      <c r="E437" s="69"/>
      <c r="F437" s="98" t="s">
        <v>3887</v>
      </c>
      <c r="G437" s="66" t="s">
        <v>52</v>
      </c>
      <c r="H437" s="70" t="s">
        <v>1316</v>
      </c>
      <c r="I437" s="71"/>
      <c r="J437" s="71"/>
      <c r="K437" s="70" t="s">
        <v>1316</v>
      </c>
      <c r="L437" s="74">
        <v>7.650264289522439</v>
      </c>
      <c r="M437" s="75">
        <v>6446.12548828125</v>
      </c>
      <c r="N437" s="75">
        <v>3896.089599609375</v>
      </c>
      <c r="O437" s="76"/>
      <c r="P437" s="77"/>
      <c r="Q437" s="77"/>
      <c r="R437" s="48">
        <v>0</v>
      </c>
      <c r="S437" s="81"/>
      <c r="T437" s="81"/>
      <c r="U437" s="49">
        <v>0</v>
      </c>
      <c r="V437" s="49">
        <v>0</v>
      </c>
      <c r="W437" s="49">
        <v>0</v>
      </c>
      <c r="X437" s="49">
        <v>0</v>
      </c>
      <c r="Y437" s="49">
        <v>0</v>
      </c>
      <c r="Z437" s="49"/>
      <c r="AA437" s="72">
        <v>437</v>
      </c>
      <c r="AB437" s="72"/>
      <c r="AC437" s="73"/>
      <c r="AD437" s="79" t="s">
        <v>1316</v>
      </c>
      <c r="AE437" s="79" t="s">
        <v>1907</v>
      </c>
      <c r="AF437" s="79" t="s">
        <v>2387</v>
      </c>
      <c r="AG437" s="79" t="s">
        <v>2544</v>
      </c>
      <c r="AH437" s="79" t="s">
        <v>3263</v>
      </c>
      <c r="AI437" s="79">
        <v>12334</v>
      </c>
      <c r="AJ437" s="79">
        <v>14</v>
      </c>
      <c r="AK437" s="79">
        <v>48</v>
      </c>
      <c r="AL437" s="79">
        <v>11</v>
      </c>
      <c r="AM437" s="79" t="s">
        <v>4077</v>
      </c>
      <c r="AN437" s="100" t="s">
        <v>4512</v>
      </c>
      <c r="AO437" s="79" t="str">
        <f>REPLACE(INDEX(GroupVertices[Group],MATCH(Vertices[[#This Row],[Vertex]],GroupVertices[Vertex],0)),1,1,"")</f>
        <v>1</v>
      </c>
      <c r="AP437" s="48"/>
      <c r="AQ437" s="49"/>
      <c r="AR437" s="48"/>
      <c r="AS437" s="49"/>
      <c r="AT437" s="48"/>
      <c r="AU437" s="49"/>
      <c r="AV437" s="48"/>
      <c r="AW437" s="49"/>
      <c r="AX437" s="48"/>
      <c r="AY437" s="48"/>
      <c r="AZ437" s="48"/>
      <c r="BA437" s="48"/>
      <c r="BB437" s="48"/>
      <c r="BC437" s="48"/>
      <c r="BD437" s="48"/>
      <c r="BE437" s="48"/>
      <c r="BF437" s="48"/>
      <c r="BG437" s="48"/>
      <c r="BH437" s="48"/>
      <c r="BI437" s="2"/>
      <c r="BJ437" s="3"/>
      <c r="BK437" s="3"/>
      <c r="BL437" s="3"/>
      <c r="BM437" s="3"/>
    </row>
    <row r="438" spans="1:65" ht="15">
      <c r="A438" s="65" t="s">
        <v>691</v>
      </c>
      <c r="B438" s="66"/>
      <c r="C438" s="66" t="s">
        <v>65</v>
      </c>
      <c r="D438" s="67">
        <v>198.3493236934287</v>
      </c>
      <c r="E438" s="69"/>
      <c r="F438" s="98" t="s">
        <v>3888</v>
      </c>
      <c r="G438" s="66" t="s">
        <v>52</v>
      </c>
      <c r="H438" s="70" t="s">
        <v>1317</v>
      </c>
      <c r="I438" s="71"/>
      <c r="J438" s="71"/>
      <c r="K438" s="70" t="s">
        <v>1317</v>
      </c>
      <c r="L438" s="74">
        <v>434.6760600082339</v>
      </c>
      <c r="M438" s="75">
        <v>9187.7373046875</v>
      </c>
      <c r="N438" s="75">
        <v>806.5403442382812</v>
      </c>
      <c r="O438" s="76"/>
      <c r="P438" s="77"/>
      <c r="Q438" s="77"/>
      <c r="R438" s="48">
        <v>0</v>
      </c>
      <c r="S438" s="81"/>
      <c r="T438" s="81"/>
      <c r="U438" s="49">
        <v>0</v>
      </c>
      <c r="V438" s="49">
        <v>0</v>
      </c>
      <c r="W438" s="49">
        <v>0</v>
      </c>
      <c r="X438" s="49">
        <v>0</v>
      </c>
      <c r="Y438" s="49">
        <v>0</v>
      </c>
      <c r="Z438" s="49"/>
      <c r="AA438" s="72">
        <v>438</v>
      </c>
      <c r="AB438" s="72"/>
      <c r="AC438" s="73"/>
      <c r="AD438" s="79" t="s">
        <v>1317</v>
      </c>
      <c r="AE438" s="79" t="s">
        <v>1908</v>
      </c>
      <c r="AF438" s="79" t="s">
        <v>2388</v>
      </c>
      <c r="AG438" s="79" t="s">
        <v>2769</v>
      </c>
      <c r="AH438" s="79" t="s">
        <v>3264</v>
      </c>
      <c r="AI438" s="79">
        <v>804323</v>
      </c>
      <c r="AJ438" s="79">
        <v>2539</v>
      </c>
      <c r="AK438" s="79">
        <v>16083</v>
      </c>
      <c r="AL438" s="79">
        <v>451</v>
      </c>
      <c r="AM438" s="79" t="s">
        <v>4077</v>
      </c>
      <c r="AN438" s="100" t="s">
        <v>4513</v>
      </c>
      <c r="AO438" s="79" t="str">
        <f>REPLACE(INDEX(GroupVertices[Group],MATCH(Vertices[[#This Row],[Vertex]],GroupVertices[Vertex],0)),1,1,"")</f>
        <v>1</v>
      </c>
      <c r="AP438" s="48"/>
      <c r="AQ438" s="49"/>
      <c r="AR438" s="48"/>
      <c r="AS438" s="49"/>
      <c r="AT438" s="48"/>
      <c r="AU438" s="49"/>
      <c r="AV438" s="48"/>
      <c r="AW438" s="49"/>
      <c r="AX438" s="48"/>
      <c r="AY438" s="48"/>
      <c r="AZ438" s="48"/>
      <c r="BA438" s="48"/>
      <c r="BB438" s="48"/>
      <c r="BC438" s="48"/>
      <c r="BD438" s="48"/>
      <c r="BE438" s="48"/>
      <c r="BF438" s="48"/>
      <c r="BG438" s="48"/>
      <c r="BH438" s="48"/>
      <c r="BI438" s="2"/>
      <c r="BJ438" s="3"/>
      <c r="BK438" s="3"/>
      <c r="BL438" s="3"/>
      <c r="BM438" s="3"/>
    </row>
    <row r="439" spans="1:65" ht="15">
      <c r="A439" s="65" t="s">
        <v>692</v>
      </c>
      <c r="B439" s="66"/>
      <c r="C439" s="66" t="s">
        <v>65</v>
      </c>
      <c r="D439" s="67">
        <v>175.9902706811796</v>
      </c>
      <c r="E439" s="69"/>
      <c r="F439" s="98" t="s">
        <v>3889</v>
      </c>
      <c r="G439" s="66" t="s">
        <v>52</v>
      </c>
      <c r="H439" s="70" t="s">
        <v>1318</v>
      </c>
      <c r="I439" s="71"/>
      <c r="J439" s="71"/>
      <c r="K439" s="70" t="s">
        <v>1318</v>
      </c>
      <c r="L439" s="74">
        <v>167.91494781674646</v>
      </c>
      <c r="M439" s="75">
        <v>1991.0050048828125</v>
      </c>
      <c r="N439" s="75">
        <v>806.5403442382812</v>
      </c>
      <c r="O439" s="76"/>
      <c r="P439" s="77"/>
      <c r="Q439" s="77"/>
      <c r="R439" s="48">
        <v>0</v>
      </c>
      <c r="S439" s="81"/>
      <c r="T439" s="81"/>
      <c r="U439" s="49">
        <v>0</v>
      </c>
      <c r="V439" s="49">
        <v>0</v>
      </c>
      <c r="W439" s="49">
        <v>0</v>
      </c>
      <c r="X439" s="49">
        <v>0</v>
      </c>
      <c r="Y439" s="49">
        <v>0</v>
      </c>
      <c r="Z439" s="49"/>
      <c r="AA439" s="72">
        <v>439</v>
      </c>
      <c r="AB439" s="72"/>
      <c r="AC439" s="73"/>
      <c r="AD439" s="79" t="s">
        <v>1318</v>
      </c>
      <c r="AE439" s="79" t="s">
        <v>1909</v>
      </c>
      <c r="AF439" s="79" t="s">
        <v>2389</v>
      </c>
      <c r="AG439" s="79" t="s">
        <v>2624</v>
      </c>
      <c r="AH439" s="79" t="s">
        <v>3265</v>
      </c>
      <c r="AI439" s="79">
        <v>309571</v>
      </c>
      <c r="AJ439" s="79">
        <v>325</v>
      </c>
      <c r="AK439" s="79">
        <v>5668</v>
      </c>
      <c r="AL439" s="79">
        <v>549</v>
      </c>
      <c r="AM439" s="79" t="s">
        <v>4077</v>
      </c>
      <c r="AN439" s="100" t="s">
        <v>4514</v>
      </c>
      <c r="AO439" s="79" t="str">
        <f>REPLACE(INDEX(GroupVertices[Group],MATCH(Vertices[[#This Row],[Vertex]],GroupVertices[Vertex],0)),1,1,"")</f>
        <v>1</v>
      </c>
      <c r="AP439" s="48"/>
      <c r="AQ439" s="49"/>
      <c r="AR439" s="48"/>
      <c r="AS439" s="49"/>
      <c r="AT439" s="48"/>
      <c r="AU439" s="49"/>
      <c r="AV439" s="48"/>
      <c r="AW439" s="49"/>
      <c r="AX439" s="48"/>
      <c r="AY439" s="48"/>
      <c r="AZ439" s="48"/>
      <c r="BA439" s="48"/>
      <c r="BB439" s="48"/>
      <c r="BC439" s="48"/>
      <c r="BD439" s="48"/>
      <c r="BE439" s="48"/>
      <c r="BF439" s="48"/>
      <c r="BG439" s="48"/>
      <c r="BH439" s="48"/>
      <c r="BI439" s="2"/>
      <c r="BJ439" s="3"/>
      <c r="BK439" s="3"/>
      <c r="BL439" s="3"/>
      <c r="BM439" s="3"/>
    </row>
    <row r="440" spans="1:65" ht="15">
      <c r="A440" s="65" t="s">
        <v>693</v>
      </c>
      <c r="B440" s="66"/>
      <c r="C440" s="66" t="s">
        <v>65</v>
      </c>
      <c r="D440" s="67">
        <v>164.22279045341398</v>
      </c>
      <c r="E440" s="69"/>
      <c r="F440" s="98" t="s">
        <v>3890</v>
      </c>
      <c r="G440" s="66" t="s">
        <v>52</v>
      </c>
      <c r="H440" s="70" t="s">
        <v>1319</v>
      </c>
      <c r="I440" s="71"/>
      <c r="J440" s="71"/>
      <c r="K440" s="70" t="s">
        <v>1319</v>
      </c>
      <c r="L440" s="74">
        <v>27.519640755647895</v>
      </c>
      <c r="M440" s="75">
        <v>1648.303466796875</v>
      </c>
      <c r="N440" s="75">
        <v>2130.6328125</v>
      </c>
      <c r="O440" s="76"/>
      <c r="P440" s="77"/>
      <c r="Q440" s="77"/>
      <c r="R440" s="48">
        <v>0</v>
      </c>
      <c r="S440" s="81"/>
      <c r="T440" s="81"/>
      <c r="U440" s="49">
        <v>0</v>
      </c>
      <c r="V440" s="49">
        <v>0</v>
      </c>
      <c r="W440" s="49">
        <v>0</v>
      </c>
      <c r="X440" s="49">
        <v>0</v>
      </c>
      <c r="Y440" s="49">
        <v>0</v>
      </c>
      <c r="Z440" s="49"/>
      <c r="AA440" s="72">
        <v>440</v>
      </c>
      <c r="AB440" s="72"/>
      <c r="AC440" s="73"/>
      <c r="AD440" s="79" t="s">
        <v>1319</v>
      </c>
      <c r="AE440" s="79" t="s">
        <v>1910</v>
      </c>
      <c r="AF440" s="79" t="s">
        <v>2390</v>
      </c>
      <c r="AG440" s="79" t="s">
        <v>2624</v>
      </c>
      <c r="AH440" s="79" t="s">
        <v>3266</v>
      </c>
      <c r="AI440" s="79">
        <v>49185</v>
      </c>
      <c r="AJ440" s="79">
        <v>117</v>
      </c>
      <c r="AK440" s="79">
        <v>1345</v>
      </c>
      <c r="AL440" s="79">
        <v>16</v>
      </c>
      <c r="AM440" s="79" t="s">
        <v>4077</v>
      </c>
      <c r="AN440" s="100" t="s">
        <v>4515</v>
      </c>
      <c r="AO440" s="79" t="str">
        <f>REPLACE(INDEX(GroupVertices[Group],MATCH(Vertices[[#This Row],[Vertex]],GroupVertices[Vertex],0)),1,1,"")</f>
        <v>1</v>
      </c>
      <c r="AP440" s="48"/>
      <c r="AQ440" s="49"/>
      <c r="AR440" s="48"/>
      <c r="AS440" s="49"/>
      <c r="AT440" s="48"/>
      <c r="AU440" s="49"/>
      <c r="AV440" s="48"/>
      <c r="AW440" s="49"/>
      <c r="AX440" s="48"/>
      <c r="AY440" s="48"/>
      <c r="AZ440" s="48"/>
      <c r="BA440" s="48"/>
      <c r="BB440" s="48"/>
      <c r="BC440" s="48"/>
      <c r="BD440" s="48"/>
      <c r="BE440" s="48"/>
      <c r="BF440" s="48"/>
      <c r="BG440" s="48"/>
      <c r="BH440" s="48"/>
      <c r="BI440" s="2"/>
      <c r="BJ440" s="3"/>
      <c r="BK440" s="3"/>
      <c r="BL440" s="3"/>
      <c r="BM440" s="3"/>
    </row>
    <row r="441" spans="1:65" ht="15">
      <c r="A441" s="65" t="s">
        <v>694</v>
      </c>
      <c r="B441" s="66"/>
      <c r="C441" s="66" t="s">
        <v>65</v>
      </c>
      <c r="D441" s="67">
        <v>162.73586859719305</v>
      </c>
      <c r="E441" s="69"/>
      <c r="F441" s="98" t="s">
        <v>3891</v>
      </c>
      <c r="G441" s="66" t="s">
        <v>52</v>
      </c>
      <c r="H441" s="70" t="s">
        <v>1320</v>
      </c>
      <c r="I441" s="71"/>
      <c r="J441" s="71"/>
      <c r="K441" s="70" t="s">
        <v>1320</v>
      </c>
      <c r="L441" s="74">
        <v>9.779491926892645</v>
      </c>
      <c r="M441" s="75">
        <v>3361.811279296875</v>
      </c>
      <c r="N441" s="75">
        <v>3454.725341796875</v>
      </c>
      <c r="O441" s="76"/>
      <c r="P441" s="77"/>
      <c r="Q441" s="77"/>
      <c r="R441" s="48">
        <v>0</v>
      </c>
      <c r="S441" s="81"/>
      <c r="T441" s="81"/>
      <c r="U441" s="49">
        <v>0</v>
      </c>
      <c r="V441" s="49">
        <v>0</v>
      </c>
      <c r="W441" s="49">
        <v>0</v>
      </c>
      <c r="X441" s="49">
        <v>0</v>
      </c>
      <c r="Y441" s="49">
        <v>0</v>
      </c>
      <c r="Z441" s="49"/>
      <c r="AA441" s="72">
        <v>441</v>
      </c>
      <c r="AB441" s="72"/>
      <c r="AC441" s="73"/>
      <c r="AD441" s="79" t="s">
        <v>1320</v>
      </c>
      <c r="AE441" s="79"/>
      <c r="AF441" s="79"/>
      <c r="AG441" s="79" t="s">
        <v>2770</v>
      </c>
      <c r="AH441" s="79" t="s">
        <v>3267</v>
      </c>
      <c r="AI441" s="79">
        <v>16283</v>
      </c>
      <c r="AJ441" s="79">
        <v>0</v>
      </c>
      <c r="AK441" s="79">
        <v>901</v>
      </c>
      <c r="AL441" s="79">
        <v>13</v>
      </c>
      <c r="AM441" s="79" t="s">
        <v>4077</v>
      </c>
      <c r="AN441" s="100" t="s">
        <v>4516</v>
      </c>
      <c r="AO441" s="79" t="str">
        <f>REPLACE(INDEX(GroupVertices[Group],MATCH(Vertices[[#This Row],[Vertex]],GroupVertices[Vertex],0)),1,1,"")</f>
        <v>1</v>
      </c>
      <c r="AP441" s="48"/>
      <c r="AQ441" s="49"/>
      <c r="AR441" s="48"/>
      <c r="AS441" s="49"/>
      <c r="AT441" s="48"/>
      <c r="AU441" s="49"/>
      <c r="AV441" s="48"/>
      <c r="AW441" s="49"/>
      <c r="AX441" s="48"/>
      <c r="AY441" s="48"/>
      <c r="AZ441" s="48"/>
      <c r="BA441" s="48"/>
      <c r="BB441" s="48"/>
      <c r="BC441" s="48"/>
      <c r="BD441" s="48"/>
      <c r="BE441" s="48"/>
      <c r="BF441" s="48"/>
      <c r="BG441" s="48"/>
      <c r="BH441" s="48"/>
      <c r="BI441" s="2"/>
      <c r="BJ441" s="3"/>
      <c r="BK441" s="3"/>
      <c r="BL441" s="3"/>
      <c r="BM441" s="3"/>
    </row>
    <row r="442" spans="1:65" ht="15">
      <c r="A442" s="65" t="s">
        <v>695</v>
      </c>
      <c r="B442" s="66"/>
      <c r="C442" s="66" t="s">
        <v>65</v>
      </c>
      <c r="D442" s="67">
        <v>165.538071399966</v>
      </c>
      <c r="E442" s="69"/>
      <c r="F442" s="98" t="s">
        <v>3892</v>
      </c>
      <c r="G442" s="66" t="s">
        <v>52</v>
      </c>
      <c r="H442" s="70" t="s">
        <v>1321</v>
      </c>
      <c r="I442" s="71"/>
      <c r="J442" s="71"/>
      <c r="K442" s="70" t="s">
        <v>1321</v>
      </c>
      <c r="L442" s="74">
        <v>43.211978349474805</v>
      </c>
      <c r="M442" s="75">
        <v>1648.303466796875</v>
      </c>
      <c r="N442" s="75">
        <v>1689.2691650390625</v>
      </c>
      <c r="O442" s="76"/>
      <c r="P442" s="77"/>
      <c r="Q442" s="77"/>
      <c r="R442" s="48">
        <v>0</v>
      </c>
      <c r="S442" s="81"/>
      <c r="T442" s="81"/>
      <c r="U442" s="49">
        <v>0</v>
      </c>
      <c r="V442" s="49">
        <v>0</v>
      </c>
      <c r="W442" s="49">
        <v>0</v>
      </c>
      <c r="X442" s="49">
        <v>0</v>
      </c>
      <c r="Y442" s="49">
        <v>0</v>
      </c>
      <c r="Z442" s="49"/>
      <c r="AA442" s="72">
        <v>442</v>
      </c>
      <c r="AB442" s="72"/>
      <c r="AC442" s="73"/>
      <c r="AD442" s="79" t="s">
        <v>1321</v>
      </c>
      <c r="AE442" s="79" t="s">
        <v>1911</v>
      </c>
      <c r="AF442" s="79" t="s">
        <v>2391</v>
      </c>
      <c r="AG442" s="79" t="s">
        <v>2624</v>
      </c>
      <c r="AH442" s="79" t="s">
        <v>3268</v>
      </c>
      <c r="AI442" s="79">
        <v>78289</v>
      </c>
      <c r="AJ442" s="79">
        <v>154</v>
      </c>
      <c r="AK442" s="79">
        <v>1911</v>
      </c>
      <c r="AL442" s="79">
        <v>42</v>
      </c>
      <c r="AM442" s="79" t="s">
        <v>4077</v>
      </c>
      <c r="AN442" s="100" t="s">
        <v>4517</v>
      </c>
      <c r="AO442" s="79" t="str">
        <f>REPLACE(INDEX(GroupVertices[Group],MATCH(Vertices[[#This Row],[Vertex]],GroupVertices[Vertex],0)),1,1,"")</f>
        <v>1</v>
      </c>
      <c r="AP442" s="48"/>
      <c r="AQ442" s="49"/>
      <c r="AR442" s="48"/>
      <c r="AS442" s="49"/>
      <c r="AT442" s="48"/>
      <c r="AU442" s="49"/>
      <c r="AV442" s="48"/>
      <c r="AW442" s="49"/>
      <c r="AX442" s="48"/>
      <c r="AY442" s="48"/>
      <c r="AZ442" s="48"/>
      <c r="BA442" s="48"/>
      <c r="BB442" s="48"/>
      <c r="BC442" s="48"/>
      <c r="BD442" s="48"/>
      <c r="BE442" s="48"/>
      <c r="BF442" s="48"/>
      <c r="BG442" s="48"/>
      <c r="BH442" s="48"/>
      <c r="BI442" s="2"/>
      <c r="BJ442" s="3"/>
      <c r="BK442" s="3"/>
      <c r="BL442" s="3"/>
      <c r="BM442" s="3"/>
    </row>
    <row r="443" spans="1:65" ht="15">
      <c r="A443" s="65" t="s">
        <v>696</v>
      </c>
      <c r="B443" s="66"/>
      <c r="C443" s="66" t="s">
        <v>65</v>
      </c>
      <c r="D443" s="67">
        <v>195.03608471199954</v>
      </c>
      <c r="E443" s="69"/>
      <c r="F443" s="98" t="s">
        <v>3893</v>
      </c>
      <c r="G443" s="66" t="s">
        <v>52</v>
      </c>
      <c r="H443" s="70" t="s">
        <v>1322</v>
      </c>
      <c r="I443" s="71"/>
      <c r="J443" s="71"/>
      <c r="K443" s="70" t="s">
        <v>1322</v>
      </c>
      <c r="L443" s="74">
        <v>395.1465094875554</v>
      </c>
      <c r="M443" s="75">
        <v>8502.333984375</v>
      </c>
      <c r="N443" s="75">
        <v>806.5403442382812</v>
      </c>
      <c r="O443" s="76"/>
      <c r="P443" s="77"/>
      <c r="Q443" s="77"/>
      <c r="R443" s="48">
        <v>0</v>
      </c>
      <c r="S443" s="81"/>
      <c r="T443" s="81"/>
      <c r="U443" s="49">
        <v>0</v>
      </c>
      <c r="V443" s="49">
        <v>0</v>
      </c>
      <c r="W443" s="49">
        <v>0</v>
      </c>
      <c r="X443" s="49">
        <v>0</v>
      </c>
      <c r="Y443" s="49">
        <v>0</v>
      </c>
      <c r="Z443" s="49"/>
      <c r="AA443" s="72">
        <v>443</v>
      </c>
      <c r="AB443" s="72"/>
      <c r="AC443" s="73"/>
      <c r="AD443" s="79" t="s">
        <v>1322</v>
      </c>
      <c r="AE443" s="79" t="s">
        <v>1912</v>
      </c>
      <c r="AF443" s="79" t="s">
        <v>2392</v>
      </c>
      <c r="AG443" s="79" t="s">
        <v>2771</v>
      </c>
      <c r="AH443" s="79" t="s">
        <v>3269</v>
      </c>
      <c r="AI443" s="79">
        <v>731009</v>
      </c>
      <c r="AJ443" s="79">
        <v>208</v>
      </c>
      <c r="AK443" s="79">
        <v>573</v>
      </c>
      <c r="AL443" s="79">
        <v>171</v>
      </c>
      <c r="AM443" s="79" t="s">
        <v>4077</v>
      </c>
      <c r="AN443" s="100" t="s">
        <v>4518</v>
      </c>
      <c r="AO443" s="79" t="str">
        <f>REPLACE(INDEX(GroupVertices[Group],MATCH(Vertices[[#This Row],[Vertex]],GroupVertices[Vertex],0)),1,1,"")</f>
        <v>1</v>
      </c>
      <c r="AP443" s="48"/>
      <c r="AQ443" s="49"/>
      <c r="AR443" s="48"/>
      <c r="AS443" s="49"/>
      <c r="AT443" s="48"/>
      <c r="AU443" s="49"/>
      <c r="AV443" s="48"/>
      <c r="AW443" s="49"/>
      <c r="AX443" s="48"/>
      <c r="AY443" s="48"/>
      <c r="AZ443" s="48"/>
      <c r="BA443" s="48"/>
      <c r="BB443" s="48"/>
      <c r="BC443" s="48"/>
      <c r="BD443" s="48"/>
      <c r="BE443" s="48"/>
      <c r="BF443" s="48"/>
      <c r="BG443" s="48"/>
      <c r="BH443" s="48"/>
      <c r="BI443" s="2"/>
      <c r="BJ443" s="3"/>
      <c r="BK443" s="3"/>
      <c r="BL443" s="3"/>
      <c r="BM443" s="3"/>
    </row>
    <row r="444" spans="1:65" ht="15">
      <c r="A444" s="65" t="s">
        <v>697</v>
      </c>
      <c r="B444" s="66"/>
      <c r="C444" s="66" t="s">
        <v>65</v>
      </c>
      <c r="D444" s="67">
        <v>167.8431121049854</v>
      </c>
      <c r="E444" s="69"/>
      <c r="F444" s="98" t="s">
        <v>3894</v>
      </c>
      <c r="G444" s="66" t="s">
        <v>52</v>
      </c>
      <c r="H444" s="70" t="s">
        <v>1323</v>
      </c>
      <c r="I444" s="71"/>
      <c r="J444" s="71"/>
      <c r="K444" s="70" t="s">
        <v>1323</v>
      </c>
      <c r="L444" s="74">
        <v>70.71292938621</v>
      </c>
      <c r="M444" s="75">
        <v>9187.7373046875</v>
      </c>
      <c r="N444" s="75">
        <v>1689.2691650390625</v>
      </c>
      <c r="O444" s="76"/>
      <c r="P444" s="77"/>
      <c r="Q444" s="77"/>
      <c r="R444" s="48">
        <v>0</v>
      </c>
      <c r="S444" s="81"/>
      <c r="T444" s="81"/>
      <c r="U444" s="49">
        <v>0</v>
      </c>
      <c r="V444" s="49">
        <v>0</v>
      </c>
      <c r="W444" s="49">
        <v>0</v>
      </c>
      <c r="X444" s="49">
        <v>0</v>
      </c>
      <c r="Y444" s="49">
        <v>0</v>
      </c>
      <c r="Z444" s="49"/>
      <c r="AA444" s="72">
        <v>444</v>
      </c>
      <c r="AB444" s="72"/>
      <c r="AC444" s="73"/>
      <c r="AD444" s="79" t="s">
        <v>1323</v>
      </c>
      <c r="AE444" s="79" t="s">
        <v>1913</v>
      </c>
      <c r="AF444" s="79" t="s">
        <v>2393</v>
      </c>
      <c r="AG444" s="79" t="s">
        <v>2624</v>
      </c>
      <c r="AH444" s="79" t="s">
        <v>3270</v>
      </c>
      <c r="AI444" s="79">
        <v>129294</v>
      </c>
      <c r="AJ444" s="79">
        <v>235</v>
      </c>
      <c r="AK444" s="79">
        <v>3834</v>
      </c>
      <c r="AL444" s="79">
        <v>28</v>
      </c>
      <c r="AM444" s="79" t="s">
        <v>4077</v>
      </c>
      <c r="AN444" s="100" t="s">
        <v>4519</v>
      </c>
      <c r="AO444" s="79" t="str">
        <f>REPLACE(INDEX(GroupVertices[Group],MATCH(Vertices[[#This Row],[Vertex]],GroupVertices[Vertex],0)),1,1,"")</f>
        <v>1</v>
      </c>
      <c r="AP444" s="48"/>
      <c r="AQ444" s="49"/>
      <c r="AR444" s="48"/>
      <c r="AS444" s="49"/>
      <c r="AT444" s="48"/>
      <c r="AU444" s="49"/>
      <c r="AV444" s="48"/>
      <c r="AW444" s="49"/>
      <c r="AX444" s="48"/>
      <c r="AY444" s="48"/>
      <c r="AZ444" s="48"/>
      <c r="BA444" s="48"/>
      <c r="BB444" s="48"/>
      <c r="BC444" s="48"/>
      <c r="BD444" s="48"/>
      <c r="BE444" s="48"/>
      <c r="BF444" s="48"/>
      <c r="BG444" s="48"/>
      <c r="BH444" s="48"/>
      <c r="BI444" s="2"/>
      <c r="BJ444" s="3"/>
      <c r="BK444" s="3"/>
      <c r="BL444" s="3"/>
      <c r="BM444" s="3"/>
    </row>
    <row r="445" spans="1:65" ht="15">
      <c r="A445" s="65" t="s">
        <v>698</v>
      </c>
      <c r="B445" s="66"/>
      <c r="C445" s="66" t="s">
        <v>65</v>
      </c>
      <c r="D445" s="67">
        <v>162.198168875434</v>
      </c>
      <c r="E445" s="69"/>
      <c r="F445" s="98" t="s">
        <v>3895</v>
      </c>
      <c r="G445" s="66" t="s">
        <v>52</v>
      </c>
      <c r="H445" s="70" t="s">
        <v>1324</v>
      </c>
      <c r="I445" s="71"/>
      <c r="J445" s="71"/>
      <c r="K445" s="70" t="s">
        <v>1324</v>
      </c>
      <c r="L445" s="74">
        <v>3.3643107596526587</v>
      </c>
      <c r="M445" s="75">
        <v>6103.42333984375</v>
      </c>
      <c r="N445" s="75">
        <v>5220.18212890625</v>
      </c>
      <c r="O445" s="76"/>
      <c r="P445" s="77"/>
      <c r="Q445" s="77"/>
      <c r="R445" s="48">
        <v>0</v>
      </c>
      <c r="S445" s="81"/>
      <c r="T445" s="81"/>
      <c r="U445" s="49">
        <v>0</v>
      </c>
      <c r="V445" s="49">
        <v>0</v>
      </c>
      <c r="W445" s="49">
        <v>0</v>
      </c>
      <c r="X445" s="49">
        <v>0</v>
      </c>
      <c r="Y445" s="49">
        <v>0</v>
      </c>
      <c r="Z445" s="49"/>
      <c r="AA445" s="72">
        <v>445</v>
      </c>
      <c r="AB445" s="72"/>
      <c r="AC445" s="73"/>
      <c r="AD445" s="79" t="s">
        <v>1324</v>
      </c>
      <c r="AE445" s="79" t="s">
        <v>1914</v>
      </c>
      <c r="AF445" s="79" t="s">
        <v>2315</v>
      </c>
      <c r="AG445" s="79" t="s">
        <v>2555</v>
      </c>
      <c r="AH445" s="79" t="s">
        <v>3271</v>
      </c>
      <c r="AI445" s="79">
        <v>4385</v>
      </c>
      <c r="AJ445" s="79">
        <v>12</v>
      </c>
      <c r="AK445" s="79">
        <v>56</v>
      </c>
      <c r="AL445" s="79">
        <v>2</v>
      </c>
      <c r="AM445" s="79" t="s">
        <v>4077</v>
      </c>
      <c r="AN445" s="100" t="s">
        <v>4520</v>
      </c>
      <c r="AO445" s="79" t="str">
        <f>REPLACE(INDEX(GroupVertices[Group],MATCH(Vertices[[#This Row],[Vertex]],GroupVertices[Vertex],0)),1,1,"")</f>
        <v>1</v>
      </c>
      <c r="AP445" s="48"/>
      <c r="AQ445" s="49"/>
      <c r="AR445" s="48"/>
      <c r="AS445" s="49"/>
      <c r="AT445" s="48"/>
      <c r="AU445" s="49"/>
      <c r="AV445" s="48"/>
      <c r="AW445" s="49"/>
      <c r="AX445" s="48"/>
      <c r="AY445" s="48"/>
      <c r="AZ445" s="48"/>
      <c r="BA445" s="48"/>
      <c r="BB445" s="48"/>
      <c r="BC445" s="48"/>
      <c r="BD445" s="48"/>
      <c r="BE445" s="48"/>
      <c r="BF445" s="48"/>
      <c r="BG445" s="48"/>
      <c r="BH445" s="48"/>
      <c r="BI445" s="2"/>
      <c r="BJ445" s="3"/>
      <c r="BK445" s="3"/>
      <c r="BL445" s="3"/>
      <c r="BM445" s="3"/>
    </row>
    <row r="446" spans="1:65" ht="15">
      <c r="A446" s="65" t="s">
        <v>699</v>
      </c>
      <c r="B446" s="66"/>
      <c r="C446" s="66" t="s">
        <v>65</v>
      </c>
      <c r="D446" s="67">
        <v>330.8996714757253</v>
      </c>
      <c r="E446" s="69"/>
      <c r="F446" s="98" t="s">
        <v>3896</v>
      </c>
      <c r="G446" s="66" t="s">
        <v>52</v>
      </c>
      <c r="H446" s="70" t="s">
        <v>1325</v>
      </c>
      <c r="I446" s="71"/>
      <c r="J446" s="71"/>
      <c r="K446" s="70" t="s">
        <v>1325</v>
      </c>
      <c r="L446" s="74">
        <v>2016.1061043130096</v>
      </c>
      <c r="M446" s="75">
        <v>5418.02001953125</v>
      </c>
      <c r="N446" s="75">
        <v>365.1759948730469</v>
      </c>
      <c r="O446" s="76"/>
      <c r="P446" s="77"/>
      <c r="Q446" s="77"/>
      <c r="R446" s="48">
        <v>0</v>
      </c>
      <c r="S446" s="81"/>
      <c r="T446" s="81"/>
      <c r="U446" s="49">
        <v>0</v>
      </c>
      <c r="V446" s="49">
        <v>0</v>
      </c>
      <c r="W446" s="49">
        <v>0</v>
      </c>
      <c r="X446" s="49">
        <v>0</v>
      </c>
      <c r="Y446" s="49">
        <v>0</v>
      </c>
      <c r="Z446" s="49"/>
      <c r="AA446" s="72">
        <v>446</v>
      </c>
      <c r="AB446" s="72"/>
      <c r="AC446" s="73"/>
      <c r="AD446" s="79" t="s">
        <v>1325</v>
      </c>
      <c r="AE446" s="79" t="s">
        <v>1915</v>
      </c>
      <c r="AF446" s="79" t="s">
        <v>2394</v>
      </c>
      <c r="AG446" s="79" t="s">
        <v>2624</v>
      </c>
      <c r="AH446" s="79" t="s">
        <v>3272</v>
      </c>
      <c r="AI446" s="79">
        <v>3737343</v>
      </c>
      <c r="AJ446" s="79">
        <v>4333</v>
      </c>
      <c r="AK446" s="79">
        <v>29185</v>
      </c>
      <c r="AL446" s="79">
        <v>13016</v>
      </c>
      <c r="AM446" s="79" t="s">
        <v>4077</v>
      </c>
      <c r="AN446" s="100" t="s">
        <v>4521</v>
      </c>
      <c r="AO446" s="79" t="str">
        <f>REPLACE(INDEX(GroupVertices[Group],MATCH(Vertices[[#This Row],[Vertex]],GroupVertices[Vertex],0)),1,1,"")</f>
        <v>1</v>
      </c>
      <c r="AP446" s="48"/>
      <c r="AQ446" s="49"/>
      <c r="AR446" s="48"/>
      <c r="AS446" s="49"/>
      <c r="AT446" s="48"/>
      <c r="AU446" s="49"/>
      <c r="AV446" s="48"/>
      <c r="AW446" s="49"/>
      <c r="AX446" s="48"/>
      <c r="AY446" s="48"/>
      <c r="AZ446" s="48"/>
      <c r="BA446" s="48"/>
      <c r="BB446" s="48"/>
      <c r="BC446" s="48"/>
      <c r="BD446" s="48"/>
      <c r="BE446" s="48"/>
      <c r="BF446" s="48"/>
      <c r="BG446" s="48"/>
      <c r="BH446" s="48"/>
      <c r="BI446" s="2"/>
      <c r="BJ446" s="3"/>
      <c r="BK446" s="3"/>
      <c r="BL446" s="3"/>
      <c r="BM446" s="3"/>
    </row>
    <row r="447" spans="1:65" ht="15">
      <c r="A447" s="65" t="s">
        <v>700</v>
      </c>
      <c r="B447" s="66"/>
      <c r="C447" s="66" t="s">
        <v>65</v>
      </c>
      <c r="D447" s="67">
        <v>162.00637213487713</v>
      </c>
      <c r="E447" s="69"/>
      <c r="F447" s="98" t="s">
        <v>3897</v>
      </c>
      <c r="G447" s="66" t="s">
        <v>52</v>
      </c>
      <c r="H447" s="70" t="s">
        <v>1326</v>
      </c>
      <c r="I447" s="71"/>
      <c r="J447" s="71"/>
      <c r="K447" s="70" t="s">
        <v>1326</v>
      </c>
      <c r="L447" s="74">
        <v>1.07602458771061</v>
      </c>
      <c r="M447" s="75">
        <v>3019.109619140625</v>
      </c>
      <c r="N447" s="75">
        <v>7868.3671875</v>
      </c>
      <c r="O447" s="76"/>
      <c r="P447" s="77"/>
      <c r="Q447" s="77"/>
      <c r="R447" s="48">
        <v>0</v>
      </c>
      <c r="S447" s="81"/>
      <c r="T447" s="81"/>
      <c r="U447" s="49">
        <v>0</v>
      </c>
      <c r="V447" s="49">
        <v>0</v>
      </c>
      <c r="W447" s="49">
        <v>0</v>
      </c>
      <c r="X447" s="49">
        <v>0</v>
      </c>
      <c r="Y447" s="49">
        <v>0</v>
      </c>
      <c r="Z447" s="49"/>
      <c r="AA447" s="72">
        <v>447</v>
      </c>
      <c r="AB447" s="72"/>
      <c r="AC447" s="73"/>
      <c r="AD447" s="79" t="s">
        <v>1326</v>
      </c>
      <c r="AE447" s="79" t="s">
        <v>1916</v>
      </c>
      <c r="AF447" s="79" t="s">
        <v>2165</v>
      </c>
      <c r="AG447" s="79" t="s">
        <v>2544</v>
      </c>
      <c r="AH447" s="79" t="s">
        <v>3273</v>
      </c>
      <c r="AI447" s="79">
        <v>141</v>
      </c>
      <c r="AJ447" s="79">
        <v>0</v>
      </c>
      <c r="AK447" s="79">
        <v>0</v>
      </c>
      <c r="AL447" s="79">
        <v>0</v>
      </c>
      <c r="AM447" s="79" t="s">
        <v>4077</v>
      </c>
      <c r="AN447" s="100" t="s">
        <v>4522</v>
      </c>
      <c r="AO447" s="79" t="str">
        <f>REPLACE(INDEX(GroupVertices[Group],MATCH(Vertices[[#This Row],[Vertex]],GroupVertices[Vertex],0)),1,1,"")</f>
        <v>1</v>
      </c>
      <c r="AP447" s="48"/>
      <c r="AQ447" s="49"/>
      <c r="AR447" s="48"/>
      <c r="AS447" s="49"/>
      <c r="AT447" s="48"/>
      <c r="AU447" s="49"/>
      <c r="AV447" s="48"/>
      <c r="AW447" s="49"/>
      <c r="AX447" s="48"/>
      <c r="AY447" s="48"/>
      <c r="AZ447" s="48"/>
      <c r="BA447" s="48"/>
      <c r="BB447" s="48"/>
      <c r="BC447" s="48"/>
      <c r="BD447" s="48"/>
      <c r="BE447" s="48"/>
      <c r="BF447" s="48"/>
      <c r="BG447" s="48"/>
      <c r="BH447" s="48"/>
      <c r="BI447" s="2"/>
      <c r="BJ447" s="3"/>
      <c r="BK447" s="3"/>
      <c r="BL447" s="3"/>
      <c r="BM447" s="3"/>
    </row>
    <row r="448" spans="1:65" ht="15">
      <c r="A448" s="65" t="s">
        <v>701</v>
      </c>
      <c r="B448" s="66"/>
      <c r="C448" s="66" t="s">
        <v>65</v>
      </c>
      <c r="D448" s="67">
        <v>174.05485899147934</v>
      </c>
      <c r="E448" s="69"/>
      <c r="F448" s="98" t="s">
        <v>3898</v>
      </c>
      <c r="G448" s="66" t="s">
        <v>52</v>
      </c>
      <c r="H448" s="70" t="s">
        <v>1327</v>
      </c>
      <c r="I448" s="71"/>
      <c r="J448" s="71"/>
      <c r="K448" s="70" t="s">
        <v>1327</v>
      </c>
      <c r="L448" s="74">
        <v>144.82396204869977</v>
      </c>
      <c r="M448" s="75">
        <v>277.49725341796875</v>
      </c>
      <c r="N448" s="75">
        <v>806.5403442382812</v>
      </c>
      <c r="O448" s="76"/>
      <c r="P448" s="77"/>
      <c r="Q448" s="77"/>
      <c r="R448" s="48">
        <v>0</v>
      </c>
      <c r="S448" s="81"/>
      <c r="T448" s="81"/>
      <c r="U448" s="49">
        <v>0</v>
      </c>
      <c r="V448" s="49">
        <v>0</v>
      </c>
      <c r="W448" s="49">
        <v>0</v>
      </c>
      <c r="X448" s="49">
        <v>0</v>
      </c>
      <c r="Y448" s="49">
        <v>0</v>
      </c>
      <c r="Z448" s="49"/>
      <c r="AA448" s="72">
        <v>448</v>
      </c>
      <c r="AB448" s="72"/>
      <c r="AC448" s="73"/>
      <c r="AD448" s="79" t="s">
        <v>1327</v>
      </c>
      <c r="AE448" s="79" t="s">
        <v>1917</v>
      </c>
      <c r="AF448" s="79" t="s">
        <v>2286</v>
      </c>
      <c r="AG448" s="79" t="s">
        <v>2624</v>
      </c>
      <c r="AH448" s="79" t="s">
        <v>3274</v>
      </c>
      <c r="AI448" s="79">
        <v>266745</v>
      </c>
      <c r="AJ448" s="79">
        <v>182</v>
      </c>
      <c r="AK448" s="79">
        <v>2411</v>
      </c>
      <c r="AL448" s="79">
        <v>54</v>
      </c>
      <c r="AM448" s="79" t="s">
        <v>4077</v>
      </c>
      <c r="AN448" s="100" t="s">
        <v>4523</v>
      </c>
      <c r="AO448" s="79" t="str">
        <f>REPLACE(INDEX(GroupVertices[Group],MATCH(Vertices[[#This Row],[Vertex]],GroupVertices[Vertex],0)),1,1,"")</f>
        <v>1</v>
      </c>
      <c r="AP448" s="48"/>
      <c r="AQ448" s="49"/>
      <c r="AR448" s="48"/>
      <c r="AS448" s="49"/>
      <c r="AT448" s="48"/>
      <c r="AU448" s="49"/>
      <c r="AV448" s="48"/>
      <c r="AW448" s="49"/>
      <c r="AX448" s="48"/>
      <c r="AY448" s="48"/>
      <c r="AZ448" s="48"/>
      <c r="BA448" s="48"/>
      <c r="BB448" s="48"/>
      <c r="BC448" s="48"/>
      <c r="BD448" s="48"/>
      <c r="BE448" s="48"/>
      <c r="BF448" s="48"/>
      <c r="BG448" s="48"/>
      <c r="BH448" s="48"/>
      <c r="BI448" s="2"/>
      <c r="BJ448" s="3"/>
      <c r="BK448" s="3"/>
      <c r="BL448" s="3"/>
      <c r="BM448" s="3"/>
    </row>
    <row r="449" spans="1:65" ht="15">
      <c r="A449" s="65" t="s">
        <v>702</v>
      </c>
      <c r="B449" s="66"/>
      <c r="C449" s="66" t="s">
        <v>65</v>
      </c>
      <c r="D449" s="67">
        <v>173.32468464247435</v>
      </c>
      <c r="E449" s="69"/>
      <c r="F449" s="98" t="s">
        <v>3899</v>
      </c>
      <c r="G449" s="66" t="s">
        <v>52</v>
      </c>
      <c r="H449" s="70" t="s">
        <v>1328</v>
      </c>
      <c r="I449" s="71"/>
      <c r="J449" s="71"/>
      <c r="K449" s="70" t="s">
        <v>1328</v>
      </c>
      <c r="L449" s="74">
        <v>136.11240698742085</v>
      </c>
      <c r="M449" s="75">
        <v>8845.0361328125</v>
      </c>
      <c r="N449" s="75">
        <v>1247.90478515625</v>
      </c>
      <c r="O449" s="76"/>
      <c r="P449" s="77"/>
      <c r="Q449" s="77"/>
      <c r="R449" s="48">
        <v>0</v>
      </c>
      <c r="S449" s="81"/>
      <c r="T449" s="81"/>
      <c r="U449" s="49">
        <v>0</v>
      </c>
      <c r="V449" s="49">
        <v>0</v>
      </c>
      <c r="W449" s="49">
        <v>0</v>
      </c>
      <c r="X449" s="49">
        <v>0</v>
      </c>
      <c r="Y449" s="49">
        <v>0</v>
      </c>
      <c r="Z449" s="49"/>
      <c r="AA449" s="72">
        <v>449</v>
      </c>
      <c r="AB449" s="72"/>
      <c r="AC449" s="73"/>
      <c r="AD449" s="79" t="s">
        <v>1328</v>
      </c>
      <c r="AE449" s="79" t="s">
        <v>1918</v>
      </c>
      <c r="AF449" s="79" t="s">
        <v>2395</v>
      </c>
      <c r="AG449" s="79" t="s">
        <v>2624</v>
      </c>
      <c r="AH449" s="79" t="s">
        <v>3275</v>
      </c>
      <c r="AI449" s="79">
        <v>250588</v>
      </c>
      <c r="AJ449" s="79">
        <v>572</v>
      </c>
      <c r="AK449" s="79">
        <v>4654</v>
      </c>
      <c r="AL449" s="79">
        <v>145</v>
      </c>
      <c r="AM449" s="79" t="s">
        <v>4077</v>
      </c>
      <c r="AN449" s="100" t="s">
        <v>4524</v>
      </c>
      <c r="AO449" s="79" t="str">
        <f>REPLACE(INDEX(GroupVertices[Group],MATCH(Vertices[[#This Row],[Vertex]],GroupVertices[Vertex],0)),1,1,"")</f>
        <v>1</v>
      </c>
      <c r="AP449" s="48"/>
      <c r="AQ449" s="49"/>
      <c r="AR449" s="48"/>
      <c r="AS449" s="49"/>
      <c r="AT449" s="48"/>
      <c r="AU449" s="49"/>
      <c r="AV449" s="48"/>
      <c r="AW449" s="49"/>
      <c r="AX449" s="48"/>
      <c r="AY449" s="48"/>
      <c r="AZ449" s="48"/>
      <c r="BA449" s="48"/>
      <c r="BB449" s="48"/>
      <c r="BC449" s="48"/>
      <c r="BD449" s="48"/>
      <c r="BE449" s="48"/>
      <c r="BF449" s="48"/>
      <c r="BG449" s="48"/>
      <c r="BH449" s="48"/>
      <c r="BI449" s="2"/>
      <c r="BJ449" s="3"/>
      <c r="BK449" s="3"/>
      <c r="BL449" s="3"/>
      <c r="BM449" s="3"/>
    </row>
    <row r="450" spans="1:65" ht="15">
      <c r="A450" s="65" t="s">
        <v>703</v>
      </c>
      <c r="B450" s="66"/>
      <c r="C450" s="66" t="s">
        <v>65</v>
      </c>
      <c r="D450" s="67">
        <v>162.51474195922304</v>
      </c>
      <c r="E450" s="69"/>
      <c r="F450" s="98" t="s">
        <v>3900</v>
      </c>
      <c r="G450" s="66" t="s">
        <v>52</v>
      </c>
      <c r="H450" s="70" t="s">
        <v>1329</v>
      </c>
      <c r="I450" s="71"/>
      <c r="J450" s="71"/>
      <c r="K450" s="70" t="s">
        <v>1329</v>
      </c>
      <c r="L450" s="74">
        <v>7.141276978892539</v>
      </c>
      <c r="M450" s="75">
        <v>4047.214111328125</v>
      </c>
      <c r="N450" s="75">
        <v>3896.089599609375</v>
      </c>
      <c r="O450" s="76"/>
      <c r="P450" s="77"/>
      <c r="Q450" s="77"/>
      <c r="R450" s="48">
        <v>0</v>
      </c>
      <c r="S450" s="81"/>
      <c r="T450" s="81"/>
      <c r="U450" s="49">
        <v>0</v>
      </c>
      <c r="V450" s="49">
        <v>0</v>
      </c>
      <c r="W450" s="49">
        <v>0</v>
      </c>
      <c r="X450" s="49">
        <v>0</v>
      </c>
      <c r="Y450" s="49">
        <v>0</v>
      </c>
      <c r="Z450" s="49"/>
      <c r="AA450" s="72">
        <v>450</v>
      </c>
      <c r="AB450" s="72"/>
      <c r="AC450" s="73"/>
      <c r="AD450" s="79" t="s">
        <v>1329</v>
      </c>
      <c r="AE450" s="79" t="s">
        <v>1919</v>
      </c>
      <c r="AF450" s="79" t="s">
        <v>2396</v>
      </c>
      <c r="AG450" s="79" t="s">
        <v>2617</v>
      </c>
      <c r="AH450" s="79" t="s">
        <v>3276</v>
      </c>
      <c r="AI450" s="79">
        <v>11390</v>
      </c>
      <c r="AJ450" s="79">
        <v>14</v>
      </c>
      <c r="AK450" s="79">
        <v>182</v>
      </c>
      <c r="AL450" s="79">
        <v>6</v>
      </c>
      <c r="AM450" s="79" t="s">
        <v>4077</v>
      </c>
      <c r="AN450" s="100" t="s">
        <v>4525</v>
      </c>
      <c r="AO450" s="79" t="str">
        <f>REPLACE(INDEX(GroupVertices[Group],MATCH(Vertices[[#This Row],[Vertex]],GroupVertices[Vertex],0)),1,1,"")</f>
        <v>1</v>
      </c>
      <c r="AP450" s="48"/>
      <c r="AQ450" s="49"/>
      <c r="AR450" s="48"/>
      <c r="AS450" s="49"/>
      <c r="AT450" s="48"/>
      <c r="AU450" s="49"/>
      <c r="AV450" s="48"/>
      <c r="AW450" s="49"/>
      <c r="AX450" s="48"/>
      <c r="AY450" s="48"/>
      <c r="AZ450" s="48"/>
      <c r="BA450" s="48"/>
      <c r="BB450" s="48"/>
      <c r="BC450" s="48"/>
      <c r="BD450" s="48"/>
      <c r="BE450" s="48"/>
      <c r="BF450" s="48"/>
      <c r="BG450" s="48"/>
      <c r="BH450" s="48"/>
      <c r="BI450" s="2"/>
      <c r="BJ450" s="3"/>
      <c r="BK450" s="3"/>
      <c r="BL450" s="3"/>
      <c r="BM450" s="3"/>
    </row>
    <row r="451" spans="1:65" ht="15">
      <c r="A451" s="65" t="s">
        <v>704</v>
      </c>
      <c r="B451" s="66"/>
      <c r="C451" s="66" t="s">
        <v>65</v>
      </c>
      <c r="D451" s="67">
        <v>165.59194079552296</v>
      </c>
      <c r="E451" s="69"/>
      <c r="F451" s="98" t="s">
        <v>3901</v>
      </c>
      <c r="G451" s="66" t="s">
        <v>52</v>
      </c>
      <c r="H451" s="70" t="s">
        <v>1330</v>
      </c>
      <c r="I451" s="71"/>
      <c r="J451" s="71"/>
      <c r="K451" s="70" t="s">
        <v>1330</v>
      </c>
      <c r="L451" s="74">
        <v>43.854682665439675</v>
      </c>
      <c r="M451" s="75">
        <v>2333.70654296875</v>
      </c>
      <c r="N451" s="75">
        <v>1689.2691650390625</v>
      </c>
      <c r="O451" s="76"/>
      <c r="P451" s="77"/>
      <c r="Q451" s="77"/>
      <c r="R451" s="48">
        <v>0</v>
      </c>
      <c r="S451" s="81"/>
      <c r="T451" s="81"/>
      <c r="U451" s="49">
        <v>0</v>
      </c>
      <c r="V451" s="49">
        <v>0</v>
      </c>
      <c r="W451" s="49">
        <v>0</v>
      </c>
      <c r="X451" s="49">
        <v>0</v>
      </c>
      <c r="Y451" s="49">
        <v>0</v>
      </c>
      <c r="Z451" s="49"/>
      <c r="AA451" s="72">
        <v>451</v>
      </c>
      <c r="AB451" s="72"/>
      <c r="AC451" s="73"/>
      <c r="AD451" s="79" t="s">
        <v>1330</v>
      </c>
      <c r="AE451" s="79" t="s">
        <v>1920</v>
      </c>
      <c r="AF451" s="79" t="s">
        <v>2397</v>
      </c>
      <c r="AG451" s="79" t="s">
        <v>2772</v>
      </c>
      <c r="AH451" s="79" t="s">
        <v>3277</v>
      </c>
      <c r="AI451" s="79">
        <v>79481</v>
      </c>
      <c r="AJ451" s="79">
        <v>24</v>
      </c>
      <c r="AK451" s="79">
        <v>209</v>
      </c>
      <c r="AL451" s="79">
        <v>30</v>
      </c>
      <c r="AM451" s="79" t="s">
        <v>4077</v>
      </c>
      <c r="AN451" s="100" t="s">
        <v>4526</v>
      </c>
      <c r="AO451" s="79" t="str">
        <f>REPLACE(INDEX(GroupVertices[Group],MATCH(Vertices[[#This Row],[Vertex]],GroupVertices[Vertex],0)),1,1,"")</f>
        <v>1</v>
      </c>
      <c r="AP451" s="48"/>
      <c r="AQ451" s="49"/>
      <c r="AR451" s="48"/>
      <c r="AS451" s="49"/>
      <c r="AT451" s="48"/>
      <c r="AU451" s="49"/>
      <c r="AV451" s="48"/>
      <c r="AW451" s="49"/>
      <c r="AX451" s="48"/>
      <c r="AY451" s="48"/>
      <c r="AZ451" s="48"/>
      <c r="BA451" s="48"/>
      <c r="BB451" s="48"/>
      <c r="BC451" s="48"/>
      <c r="BD451" s="48"/>
      <c r="BE451" s="48"/>
      <c r="BF451" s="48"/>
      <c r="BG451" s="48"/>
      <c r="BH451" s="48"/>
      <c r="BI451" s="2"/>
      <c r="BJ451" s="3"/>
      <c r="BK451" s="3"/>
      <c r="BL451" s="3"/>
      <c r="BM451" s="3"/>
    </row>
    <row r="452" spans="1:65" ht="15">
      <c r="A452" s="65" t="s">
        <v>705</v>
      </c>
      <c r="B452" s="66"/>
      <c r="C452" s="66" t="s">
        <v>65</v>
      </c>
      <c r="D452" s="67">
        <v>165.52388097194174</v>
      </c>
      <c r="E452" s="69"/>
      <c r="F452" s="98" t="s">
        <v>3902</v>
      </c>
      <c r="G452" s="66" t="s">
        <v>52</v>
      </c>
      <c r="H452" s="70" t="s">
        <v>1331</v>
      </c>
      <c r="I452" s="71"/>
      <c r="J452" s="71"/>
      <c r="K452" s="70" t="s">
        <v>1331</v>
      </c>
      <c r="L452" s="74">
        <v>43.042675366913585</v>
      </c>
      <c r="M452" s="75">
        <v>1305.6019287109375</v>
      </c>
      <c r="N452" s="75">
        <v>1689.2691650390625</v>
      </c>
      <c r="O452" s="76"/>
      <c r="P452" s="77"/>
      <c r="Q452" s="77"/>
      <c r="R452" s="48">
        <v>0</v>
      </c>
      <c r="S452" s="81"/>
      <c r="T452" s="81"/>
      <c r="U452" s="49">
        <v>0</v>
      </c>
      <c r="V452" s="49">
        <v>0</v>
      </c>
      <c r="W452" s="49">
        <v>0</v>
      </c>
      <c r="X452" s="49">
        <v>0</v>
      </c>
      <c r="Y452" s="49">
        <v>0</v>
      </c>
      <c r="Z452" s="49"/>
      <c r="AA452" s="72">
        <v>452</v>
      </c>
      <c r="AB452" s="72"/>
      <c r="AC452" s="73"/>
      <c r="AD452" s="79" t="s">
        <v>1331</v>
      </c>
      <c r="AE452" s="79" t="s">
        <v>1921</v>
      </c>
      <c r="AF452" s="79" t="s">
        <v>2398</v>
      </c>
      <c r="AG452" s="79" t="s">
        <v>2624</v>
      </c>
      <c r="AH452" s="79" t="s">
        <v>3278</v>
      </c>
      <c r="AI452" s="79">
        <v>77975</v>
      </c>
      <c r="AJ452" s="79">
        <v>156</v>
      </c>
      <c r="AK452" s="79">
        <v>1897</v>
      </c>
      <c r="AL452" s="79">
        <v>164</v>
      </c>
      <c r="AM452" s="79" t="s">
        <v>4077</v>
      </c>
      <c r="AN452" s="100" t="s">
        <v>4527</v>
      </c>
      <c r="AO452" s="79" t="str">
        <f>REPLACE(INDEX(GroupVertices[Group],MATCH(Vertices[[#This Row],[Vertex]],GroupVertices[Vertex],0)),1,1,"")</f>
        <v>1</v>
      </c>
      <c r="AP452" s="48"/>
      <c r="AQ452" s="49"/>
      <c r="AR452" s="48"/>
      <c r="AS452" s="49"/>
      <c r="AT452" s="48"/>
      <c r="AU452" s="49"/>
      <c r="AV452" s="48"/>
      <c r="AW452" s="49"/>
      <c r="AX452" s="48"/>
      <c r="AY452" s="48"/>
      <c r="AZ452" s="48"/>
      <c r="BA452" s="48"/>
      <c r="BB452" s="48"/>
      <c r="BC452" s="48"/>
      <c r="BD452" s="48"/>
      <c r="BE452" s="48"/>
      <c r="BF452" s="48"/>
      <c r="BG452" s="48"/>
      <c r="BH452" s="48"/>
      <c r="BI452" s="2"/>
      <c r="BJ452" s="3"/>
      <c r="BK452" s="3"/>
      <c r="BL452" s="3"/>
      <c r="BM452" s="3"/>
    </row>
    <row r="453" spans="1:65" ht="15">
      <c r="A453" s="65" t="s">
        <v>706</v>
      </c>
      <c r="B453" s="66"/>
      <c r="C453" s="66" t="s">
        <v>65</v>
      </c>
      <c r="D453" s="67">
        <v>172.2885122420296</v>
      </c>
      <c r="E453" s="69"/>
      <c r="F453" s="98" t="s">
        <v>3903</v>
      </c>
      <c r="G453" s="66" t="s">
        <v>52</v>
      </c>
      <c r="H453" s="70" t="s">
        <v>1332</v>
      </c>
      <c r="I453" s="71"/>
      <c r="J453" s="71"/>
      <c r="K453" s="70" t="s">
        <v>1332</v>
      </c>
      <c r="L453" s="74">
        <v>123.7500541716133</v>
      </c>
      <c r="M453" s="75">
        <v>7131.5283203125</v>
      </c>
      <c r="N453" s="75">
        <v>1247.90478515625</v>
      </c>
      <c r="O453" s="76"/>
      <c r="P453" s="77"/>
      <c r="Q453" s="77"/>
      <c r="R453" s="48">
        <v>0</v>
      </c>
      <c r="S453" s="81"/>
      <c r="T453" s="81"/>
      <c r="U453" s="49">
        <v>0</v>
      </c>
      <c r="V453" s="49">
        <v>0</v>
      </c>
      <c r="W453" s="49">
        <v>0</v>
      </c>
      <c r="X453" s="49">
        <v>0</v>
      </c>
      <c r="Y453" s="49">
        <v>0</v>
      </c>
      <c r="Z453" s="49"/>
      <c r="AA453" s="72">
        <v>453</v>
      </c>
      <c r="AB453" s="72"/>
      <c r="AC453" s="73"/>
      <c r="AD453" s="79" t="s">
        <v>1332</v>
      </c>
      <c r="AE453" s="97" t="s">
        <v>1922</v>
      </c>
      <c r="AF453" s="79" t="s">
        <v>2399</v>
      </c>
      <c r="AG453" s="79" t="s">
        <v>2773</v>
      </c>
      <c r="AH453" s="79" t="s">
        <v>3279</v>
      </c>
      <c r="AI453" s="79">
        <v>227660</v>
      </c>
      <c r="AJ453" s="79">
        <v>463</v>
      </c>
      <c r="AK453" s="79">
        <v>1373</v>
      </c>
      <c r="AL453" s="79">
        <v>66</v>
      </c>
      <c r="AM453" s="79" t="s">
        <v>4077</v>
      </c>
      <c r="AN453" s="100" t="s">
        <v>4528</v>
      </c>
      <c r="AO453" s="79" t="str">
        <f>REPLACE(INDEX(GroupVertices[Group],MATCH(Vertices[[#This Row],[Vertex]],GroupVertices[Vertex],0)),1,1,"")</f>
        <v>1</v>
      </c>
      <c r="AP453" s="48"/>
      <c r="AQ453" s="49"/>
      <c r="AR453" s="48"/>
      <c r="AS453" s="49"/>
      <c r="AT453" s="48"/>
      <c r="AU453" s="49"/>
      <c r="AV453" s="48"/>
      <c r="AW453" s="49"/>
      <c r="AX453" s="48"/>
      <c r="AY453" s="48"/>
      <c r="AZ453" s="48"/>
      <c r="BA453" s="48"/>
      <c r="BB453" s="48"/>
      <c r="BC453" s="48"/>
      <c r="BD453" s="48"/>
      <c r="BE453" s="48"/>
      <c r="BF453" s="48"/>
      <c r="BG453" s="48"/>
      <c r="BH453" s="48"/>
      <c r="BI453" s="2"/>
      <c r="BJ453" s="3"/>
      <c r="BK453" s="3"/>
      <c r="BL453" s="3"/>
      <c r="BM453" s="3"/>
    </row>
    <row r="454" spans="1:65" ht="15">
      <c r="A454" s="65" t="s">
        <v>707</v>
      </c>
      <c r="B454" s="66"/>
      <c r="C454" s="66" t="s">
        <v>65</v>
      </c>
      <c r="D454" s="67">
        <v>169.12097370630153</v>
      </c>
      <c r="E454" s="69"/>
      <c r="F454" s="98" t="s">
        <v>3904</v>
      </c>
      <c r="G454" s="66" t="s">
        <v>52</v>
      </c>
      <c r="H454" s="70" t="s">
        <v>1333</v>
      </c>
      <c r="I454" s="71"/>
      <c r="J454" s="71"/>
      <c r="K454" s="70" t="s">
        <v>1333</v>
      </c>
      <c r="L454" s="74">
        <v>85.9588247202895</v>
      </c>
      <c r="M454" s="75">
        <v>1648.303466796875</v>
      </c>
      <c r="N454" s="75">
        <v>1247.90478515625</v>
      </c>
      <c r="O454" s="76"/>
      <c r="P454" s="77"/>
      <c r="Q454" s="77"/>
      <c r="R454" s="48">
        <v>0</v>
      </c>
      <c r="S454" s="81"/>
      <c r="T454" s="81"/>
      <c r="U454" s="49">
        <v>0</v>
      </c>
      <c r="V454" s="49">
        <v>0</v>
      </c>
      <c r="W454" s="49">
        <v>0</v>
      </c>
      <c r="X454" s="49">
        <v>0</v>
      </c>
      <c r="Y454" s="49">
        <v>0</v>
      </c>
      <c r="Z454" s="49"/>
      <c r="AA454" s="72">
        <v>454</v>
      </c>
      <c r="AB454" s="72"/>
      <c r="AC454" s="73"/>
      <c r="AD454" s="79" t="s">
        <v>1333</v>
      </c>
      <c r="AE454" s="79" t="s">
        <v>1923</v>
      </c>
      <c r="AF454" s="79" t="s">
        <v>2176</v>
      </c>
      <c r="AG454" s="79" t="s">
        <v>2624</v>
      </c>
      <c r="AH454" s="79" t="s">
        <v>3280</v>
      </c>
      <c r="AI454" s="79">
        <v>157570</v>
      </c>
      <c r="AJ454" s="79">
        <v>500</v>
      </c>
      <c r="AK454" s="79">
        <v>2953</v>
      </c>
      <c r="AL454" s="79">
        <v>21</v>
      </c>
      <c r="AM454" s="79" t="s">
        <v>4077</v>
      </c>
      <c r="AN454" s="100" t="s">
        <v>4529</v>
      </c>
      <c r="AO454" s="79" t="str">
        <f>REPLACE(INDEX(GroupVertices[Group],MATCH(Vertices[[#This Row],[Vertex]],GroupVertices[Vertex],0)),1,1,"")</f>
        <v>1</v>
      </c>
      <c r="AP454" s="48"/>
      <c r="AQ454" s="49"/>
      <c r="AR454" s="48"/>
      <c r="AS454" s="49"/>
      <c r="AT454" s="48"/>
      <c r="AU454" s="49"/>
      <c r="AV454" s="48"/>
      <c r="AW454" s="49"/>
      <c r="AX454" s="48"/>
      <c r="AY454" s="48"/>
      <c r="AZ454" s="48"/>
      <c r="BA454" s="48"/>
      <c r="BB454" s="48"/>
      <c r="BC454" s="48"/>
      <c r="BD454" s="48"/>
      <c r="BE454" s="48"/>
      <c r="BF454" s="48"/>
      <c r="BG454" s="48"/>
      <c r="BH454" s="48"/>
      <c r="BI454" s="2"/>
      <c r="BJ454" s="3"/>
      <c r="BK454" s="3"/>
      <c r="BL454" s="3"/>
      <c r="BM454" s="3"/>
    </row>
    <row r="455" spans="1:65" ht="15">
      <c r="A455" s="65" t="s">
        <v>708</v>
      </c>
      <c r="B455" s="66"/>
      <c r="C455" s="66" t="s">
        <v>65</v>
      </c>
      <c r="D455" s="67">
        <v>162.00714040645806</v>
      </c>
      <c r="E455" s="69"/>
      <c r="F455" s="98" t="s">
        <v>3905</v>
      </c>
      <c r="G455" s="66" t="s">
        <v>52</v>
      </c>
      <c r="H455" s="70" t="s">
        <v>1334</v>
      </c>
      <c r="I455" s="71"/>
      <c r="J455" s="71"/>
      <c r="K455" s="70" t="s">
        <v>1334</v>
      </c>
      <c r="L455" s="74">
        <v>1.0851906727537333</v>
      </c>
      <c r="M455" s="75">
        <v>6788.82666015625</v>
      </c>
      <c r="N455" s="75">
        <v>7868.3671875</v>
      </c>
      <c r="O455" s="76"/>
      <c r="P455" s="77"/>
      <c r="Q455" s="77"/>
      <c r="R455" s="48">
        <v>0</v>
      </c>
      <c r="S455" s="81"/>
      <c r="T455" s="81"/>
      <c r="U455" s="49">
        <v>0</v>
      </c>
      <c r="V455" s="49">
        <v>0</v>
      </c>
      <c r="W455" s="49">
        <v>0</v>
      </c>
      <c r="X455" s="49">
        <v>0</v>
      </c>
      <c r="Y455" s="49">
        <v>0</v>
      </c>
      <c r="Z455" s="49"/>
      <c r="AA455" s="72">
        <v>455</v>
      </c>
      <c r="AB455" s="72"/>
      <c r="AC455" s="73"/>
      <c r="AD455" s="79" t="s">
        <v>1334</v>
      </c>
      <c r="AE455" s="79" t="s">
        <v>1924</v>
      </c>
      <c r="AF455" s="79" t="s">
        <v>2358</v>
      </c>
      <c r="AG455" s="79" t="s">
        <v>2757</v>
      </c>
      <c r="AH455" s="79" t="s">
        <v>3281</v>
      </c>
      <c r="AI455" s="79">
        <v>158</v>
      </c>
      <c r="AJ455" s="79">
        <v>1</v>
      </c>
      <c r="AK455" s="79">
        <v>11</v>
      </c>
      <c r="AL455" s="79">
        <v>0</v>
      </c>
      <c r="AM455" s="79" t="s">
        <v>4077</v>
      </c>
      <c r="AN455" s="100" t="s">
        <v>4530</v>
      </c>
      <c r="AO455" s="79" t="str">
        <f>REPLACE(INDEX(GroupVertices[Group],MATCH(Vertices[[#This Row],[Vertex]],GroupVertices[Vertex],0)),1,1,"")</f>
        <v>1</v>
      </c>
      <c r="AP455" s="48"/>
      <c r="AQ455" s="49"/>
      <c r="AR455" s="48"/>
      <c r="AS455" s="49"/>
      <c r="AT455" s="48"/>
      <c r="AU455" s="49"/>
      <c r="AV455" s="48"/>
      <c r="AW455" s="49"/>
      <c r="AX455" s="48"/>
      <c r="AY455" s="48"/>
      <c r="AZ455" s="48"/>
      <c r="BA455" s="48"/>
      <c r="BB455" s="48"/>
      <c r="BC455" s="48"/>
      <c r="BD455" s="48"/>
      <c r="BE455" s="48"/>
      <c r="BF455" s="48"/>
      <c r="BG455" s="48"/>
      <c r="BH455" s="48"/>
      <c r="BI455" s="2"/>
      <c r="BJ455" s="3"/>
      <c r="BK455" s="3"/>
      <c r="BL455" s="3"/>
      <c r="BM455" s="3"/>
    </row>
    <row r="456" spans="1:65" ht="15">
      <c r="A456" s="65" t="s">
        <v>709</v>
      </c>
      <c r="B456" s="66"/>
      <c r="C456" s="66" t="s">
        <v>65</v>
      </c>
      <c r="D456" s="67">
        <v>193.79451264477086</v>
      </c>
      <c r="E456" s="69"/>
      <c r="F456" s="98" t="s">
        <v>3906</v>
      </c>
      <c r="G456" s="66" t="s">
        <v>52</v>
      </c>
      <c r="H456" s="70" t="s">
        <v>1335</v>
      </c>
      <c r="I456" s="71"/>
      <c r="J456" s="71"/>
      <c r="K456" s="70" t="s">
        <v>1335</v>
      </c>
      <c r="L456" s="74">
        <v>380.3335768763952</v>
      </c>
      <c r="M456" s="75">
        <v>8159.6328125</v>
      </c>
      <c r="N456" s="75">
        <v>806.5403442382812</v>
      </c>
      <c r="O456" s="76"/>
      <c r="P456" s="77"/>
      <c r="Q456" s="77"/>
      <c r="R456" s="48">
        <v>0</v>
      </c>
      <c r="S456" s="81"/>
      <c r="T456" s="81"/>
      <c r="U456" s="49">
        <v>0</v>
      </c>
      <c r="V456" s="49">
        <v>0</v>
      </c>
      <c r="W456" s="49">
        <v>0</v>
      </c>
      <c r="X456" s="49">
        <v>0</v>
      </c>
      <c r="Y456" s="49">
        <v>0</v>
      </c>
      <c r="Z456" s="49"/>
      <c r="AA456" s="72">
        <v>456</v>
      </c>
      <c r="AB456" s="72"/>
      <c r="AC456" s="73"/>
      <c r="AD456" s="79" t="s">
        <v>1335</v>
      </c>
      <c r="AE456" s="79" t="s">
        <v>1925</v>
      </c>
      <c r="AF456" s="79" t="s">
        <v>2400</v>
      </c>
      <c r="AG456" s="79" t="s">
        <v>2624</v>
      </c>
      <c r="AH456" s="79" t="s">
        <v>3282</v>
      </c>
      <c r="AI456" s="79">
        <v>703536</v>
      </c>
      <c r="AJ456" s="79">
        <v>290</v>
      </c>
      <c r="AK456" s="79">
        <v>6325</v>
      </c>
      <c r="AL456" s="79">
        <v>392</v>
      </c>
      <c r="AM456" s="79" t="s">
        <v>4077</v>
      </c>
      <c r="AN456" s="100" t="s">
        <v>4531</v>
      </c>
      <c r="AO456" s="79" t="str">
        <f>REPLACE(INDEX(GroupVertices[Group],MATCH(Vertices[[#This Row],[Vertex]],GroupVertices[Vertex],0)),1,1,"")</f>
        <v>1</v>
      </c>
      <c r="AP456" s="48"/>
      <c r="AQ456" s="49"/>
      <c r="AR456" s="48"/>
      <c r="AS456" s="49"/>
      <c r="AT456" s="48"/>
      <c r="AU456" s="49"/>
      <c r="AV456" s="48"/>
      <c r="AW456" s="49"/>
      <c r="AX456" s="48"/>
      <c r="AY456" s="48"/>
      <c r="AZ456" s="48"/>
      <c r="BA456" s="48"/>
      <c r="BB456" s="48"/>
      <c r="BC456" s="48"/>
      <c r="BD456" s="48"/>
      <c r="BE456" s="48"/>
      <c r="BF456" s="48"/>
      <c r="BG456" s="48"/>
      <c r="BH456" s="48"/>
      <c r="BI456" s="2"/>
      <c r="BJ456" s="3"/>
      <c r="BK456" s="3"/>
      <c r="BL456" s="3"/>
      <c r="BM456" s="3"/>
    </row>
    <row r="457" spans="1:65" ht="15">
      <c r="A457" s="65" t="s">
        <v>710</v>
      </c>
      <c r="B457" s="66"/>
      <c r="C457" s="66" t="s">
        <v>65</v>
      </c>
      <c r="D457" s="67">
        <v>172.68471441555974</v>
      </c>
      <c r="E457" s="69"/>
      <c r="F457" s="98" t="s">
        <v>3907</v>
      </c>
      <c r="G457" s="66" t="s">
        <v>52</v>
      </c>
      <c r="H457" s="70" t="s">
        <v>1336</v>
      </c>
      <c r="I457" s="71"/>
      <c r="J457" s="71"/>
      <c r="K457" s="70" t="s">
        <v>1336</v>
      </c>
      <c r="L457" s="74">
        <v>128.47705814649925</v>
      </c>
      <c r="M457" s="75">
        <v>8502.333984375</v>
      </c>
      <c r="N457" s="75">
        <v>1247.90478515625</v>
      </c>
      <c r="O457" s="76"/>
      <c r="P457" s="77"/>
      <c r="Q457" s="77"/>
      <c r="R457" s="48">
        <v>0</v>
      </c>
      <c r="S457" s="81"/>
      <c r="T457" s="81"/>
      <c r="U457" s="49">
        <v>0</v>
      </c>
      <c r="V457" s="49">
        <v>0</v>
      </c>
      <c r="W457" s="49">
        <v>0</v>
      </c>
      <c r="X457" s="49">
        <v>0</v>
      </c>
      <c r="Y457" s="49">
        <v>0</v>
      </c>
      <c r="Z457" s="49"/>
      <c r="AA457" s="72">
        <v>457</v>
      </c>
      <c r="AB457" s="72"/>
      <c r="AC457" s="73"/>
      <c r="AD457" s="79" t="s">
        <v>1336</v>
      </c>
      <c r="AE457" s="79" t="s">
        <v>1926</v>
      </c>
      <c r="AF457" s="79" t="s">
        <v>2401</v>
      </c>
      <c r="AG457" s="79" t="s">
        <v>2624</v>
      </c>
      <c r="AH457" s="79" t="s">
        <v>3283</v>
      </c>
      <c r="AI457" s="79">
        <v>236427</v>
      </c>
      <c r="AJ457" s="79">
        <v>408</v>
      </c>
      <c r="AK457" s="79">
        <v>4575</v>
      </c>
      <c r="AL457" s="79">
        <v>411</v>
      </c>
      <c r="AM457" s="79" t="s">
        <v>4077</v>
      </c>
      <c r="AN457" s="100" t="s">
        <v>4532</v>
      </c>
      <c r="AO457" s="79" t="str">
        <f>REPLACE(INDEX(GroupVertices[Group],MATCH(Vertices[[#This Row],[Vertex]],GroupVertices[Vertex],0)),1,1,"")</f>
        <v>1</v>
      </c>
      <c r="AP457" s="48"/>
      <c r="AQ457" s="49"/>
      <c r="AR457" s="48"/>
      <c r="AS457" s="49"/>
      <c r="AT457" s="48"/>
      <c r="AU457" s="49"/>
      <c r="AV457" s="48"/>
      <c r="AW457" s="49"/>
      <c r="AX457" s="48"/>
      <c r="AY457" s="48"/>
      <c r="AZ457" s="48"/>
      <c r="BA457" s="48"/>
      <c r="BB457" s="48"/>
      <c r="BC457" s="48"/>
      <c r="BD457" s="48"/>
      <c r="BE457" s="48"/>
      <c r="BF457" s="48"/>
      <c r="BG457" s="48"/>
      <c r="BH457" s="48"/>
      <c r="BI457" s="2"/>
      <c r="BJ457" s="3"/>
      <c r="BK457" s="3"/>
      <c r="BL457" s="3"/>
      <c r="BM457" s="3"/>
    </row>
    <row r="458" spans="1:65" ht="15">
      <c r="A458" s="65" t="s">
        <v>711</v>
      </c>
      <c r="B458" s="66"/>
      <c r="C458" s="66" t="s">
        <v>65</v>
      </c>
      <c r="D458" s="67">
        <v>162.30934229243914</v>
      </c>
      <c r="E458" s="69"/>
      <c r="F458" s="98" t="s">
        <v>3908</v>
      </c>
      <c r="G458" s="66" t="s">
        <v>52</v>
      </c>
      <c r="H458" s="70" t="s">
        <v>1337</v>
      </c>
      <c r="I458" s="71"/>
      <c r="J458" s="71"/>
      <c r="K458" s="70" t="s">
        <v>1337</v>
      </c>
      <c r="L458" s="74">
        <v>4.690697183539897</v>
      </c>
      <c r="M458" s="75">
        <v>277.49725341796875</v>
      </c>
      <c r="N458" s="75">
        <v>4337.45361328125</v>
      </c>
      <c r="O458" s="76"/>
      <c r="P458" s="77"/>
      <c r="Q458" s="77"/>
      <c r="R458" s="48">
        <v>0</v>
      </c>
      <c r="S458" s="81"/>
      <c r="T458" s="81"/>
      <c r="U458" s="49">
        <v>0</v>
      </c>
      <c r="V458" s="49">
        <v>0</v>
      </c>
      <c r="W458" s="49">
        <v>0</v>
      </c>
      <c r="X458" s="49">
        <v>0</v>
      </c>
      <c r="Y458" s="49">
        <v>0</v>
      </c>
      <c r="Z458" s="49"/>
      <c r="AA458" s="72">
        <v>458</v>
      </c>
      <c r="AB458" s="72"/>
      <c r="AC458" s="73"/>
      <c r="AD458" s="79" t="s">
        <v>1337</v>
      </c>
      <c r="AE458" s="79" t="s">
        <v>1927</v>
      </c>
      <c r="AF458" s="79" t="s">
        <v>2320</v>
      </c>
      <c r="AG458" s="79" t="s">
        <v>2544</v>
      </c>
      <c r="AH458" s="79" t="s">
        <v>3284</v>
      </c>
      <c r="AI458" s="79">
        <v>6845</v>
      </c>
      <c r="AJ458" s="79">
        <v>2</v>
      </c>
      <c r="AK458" s="79">
        <v>21</v>
      </c>
      <c r="AL458" s="79">
        <v>4</v>
      </c>
      <c r="AM458" s="79" t="s">
        <v>4077</v>
      </c>
      <c r="AN458" s="100" t="s">
        <v>4533</v>
      </c>
      <c r="AO458" s="79" t="str">
        <f>REPLACE(INDEX(GroupVertices[Group],MATCH(Vertices[[#This Row],[Vertex]],GroupVertices[Vertex],0)),1,1,"")</f>
        <v>1</v>
      </c>
      <c r="AP458" s="48"/>
      <c r="AQ458" s="49"/>
      <c r="AR458" s="48"/>
      <c r="AS458" s="49"/>
      <c r="AT458" s="48"/>
      <c r="AU458" s="49"/>
      <c r="AV458" s="48"/>
      <c r="AW458" s="49"/>
      <c r="AX458" s="48"/>
      <c r="AY458" s="48"/>
      <c r="AZ458" s="48"/>
      <c r="BA458" s="48"/>
      <c r="BB458" s="48"/>
      <c r="BC458" s="48"/>
      <c r="BD458" s="48"/>
      <c r="BE458" s="48"/>
      <c r="BF458" s="48"/>
      <c r="BG458" s="48"/>
      <c r="BH458" s="48"/>
      <c r="BI458" s="2"/>
      <c r="BJ458" s="3"/>
      <c r="BK458" s="3"/>
      <c r="BL458" s="3"/>
      <c r="BM458" s="3"/>
    </row>
    <row r="459" spans="1:65" ht="15">
      <c r="A459" s="65" t="s">
        <v>712</v>
      </c>
      <c r="B459" s="66"/>
      <c r="C459" s="66" t="s">
        <v>65</v>
      </c>
      <c r="D459" s="67">
        <v>176.6646323594523</v>
      </c>
      <c r="E459" s="69"/>
      <c r="F459" s="98" t="s">
        <v>3909</v>
      </c>
      <c r="G459" s="66" t="s">
        <v>52</v>
      </c>
      <c r="H459" s="70" t="s">
        <v>1338</v>
      </c>
      <c r="I459" s="71"/>
      <c r="J459" s="71"/>
      <c r="K459" s="70" t="s">
        <v>1338</v>
      </c>
      <c r="L459" s="74">
        <v>175.96061375871614</v>
      </c>
      <c r="M459" s="75">
        <v>2676.408203125</v>
      </c>
      <c r="N459" s="75">
        <v>806.5403442382812</v>
      </c>
      <c r="O459" s="76"/>
      <c r="P459" s="77"/>
      <c r="Q459" s="77"/>
      <c r="R459" s="48">
        <v>0</v>
      </c>
      <c r="S459" s="81"/>
      <c r="T459" s="81"/>
      <c r="U459" s="49">
        <v>0</v>
      </c>
      <c r="V459" s="49">
        <v>0</v>
      </c>
      <c r="W459" s="49">
        <v>0</v>
      </c>
      <c r="X459" s="49">
        <v>0</v>
      </c>
      <c r="Y459" s="49">
        <v>0</v>
      </c>
      <c r="Z459" s="49"/>
      <c r="AA459" s="72">
        <v>459</v>
      </c>
      <c r="AB459" s="72"/>
      <c r="AC459" s="73"/>
      <c r="AD459" s="79" t="s">
        <v>1338</v>
      </c>
      <c r="AE459" s="79" t="s">
        <v>1928</v>
      </c>
      <c r="AF459" s="79" t="s">
        <v>2402</v>
      </c>
      <c r="AG459" s="79" t="s">
        <v>2774</v>
      </c>
      <c r="AH459" s="79" t="s">
        <v>3285</v>
      </c>
      <c r="AI459" s="79">
        <v>324493</v>
      </c>
      <c r="AJ459" s="79">
        <v>749</v>
      </c>
      <c r="AK459" s="79">
        <v>6576</v>
      </c>
      <c r="AL459" s="79">
        <v>140</v>
      </c>
      <c r="AM459" s="79" t="s">
        <v>4077</v>
      </c>
      <c r="AN459" s="100" t="s">
        <v>4534</v>
      </c>
      <c r="AO459" s="79" t="str">
        <f>REPLACE(INDEX(GroupVertices[Group],MATCH(Vertices[[#This Row],[Vertex]],GroupVertices[Vertex],0)),1,1,"")</f>
        <v>1</v>
      </c>
      <c r="AP459" s="48"/>
      <c r="AQ459" s="49"/>
      <c r="AR459" s="48"/>
      <c r="AS459" s="49"/>
      <c r="AT459" s="48"/>
      <c r="AU459" s="49"/>
      <c r="AV459" s="48"/>
      <c r="AW459" s="49"/>
      <c r="AX459" s="48"/>
      <c r="AY459" s="48"/>
      <c r="AZ459" s="48"/>
      <c r="BA459" s="48"/>
      <c r="BB459" s="48"/>
      <c r="BC459" s="48"/>
      <c r="BD459" s="48"/>
      <c r="BE459" s="48"/>
      <c r="BF459" s="48"/>
      <c r="BG459" s="48"/>
      <c r="BH459" s="48"/>
      <c r="BI459" s="2"/>
      <c r="BJ459" s="3"/>
      <c r="BK459" s="3"/>
      <c r="BL459" s="3"/>
      <c r="BM459" s="3"/>
    </row>
    <row r="460" spans="1:65" ht="15">
      <c r="A460" s="65" t="s">
        <v>713</v>
      </c>
      <c r="B460" s="66"/>
      <c r="C460" s="66" t="s">
        <v>65</v>
      </c>
      <c r="D460" s="67">
        <v>163.01271752100342</v>
      </c>
      <c r="E460" s="69"/>
      <c r="F460" s="98" t="s">
        <v>3910</v>
      </c>
      <c r="G460" s="66" t="s">
        <v>52</v>
      </c>
      <c r="H460" s="70" t="s">
        <v>1339</v>
      </c>
      <c r="I460" s="71"/>
      <c r="J460" s="71"/>
      <c r="K460" s="70" t="s">
        <v>1339</v>
      </c>
      <c r="L460" s="74">
        <v>13.082517631255742</v>
      </c>
      <c r="M460" s="75">
        <v>1991.0050048828125</v>
      </c>
      <c r="N460" s="75">
        <v>3013.361083984375</v>
      </c>
      <c r="O460" s="76"/>
      <c r="P460" s="77"/>
      <c r="Q460" s="77"/>
      <c r="R460" s="48">
        <v>0</v>
      </c>
      <c r="S460" s="81"/>
      <c r="T460" s="81"/>
      <c r="U460" s="49">
        <v>0</v>
      </c>
      <c r="V460" s="49">
        <v>0</v>
      </c>
      <c r="W460" s="49">
        <v>0</v>
      </c>
      <c r="X460" s="49">
        <v>0</v>
      </c>
      <c r="Y460" s="49">
        <v>0</v>
      </c>
      <c r="Z460" s="49"/>
      <c r="AA460" s="72">
        <v>460</v>
      </c>
      <c r="AB460" s="72"/>
      <c r="AC460" s="73"/>
      <c r="AD460" s="79" t="s">
        <v>1339</v>
      </c>
      <c r="AE460" s="79" t="s">
        <v>1929</v>
      </c>
      <c r="AF460" s="79" t="s">
        <v>2403</v>
      </c>
      <c r="AG460" s="79" t="s">
        <v>2544</v>
      </c>
      <c r="AH460" s="79" t="s">
        <v>3286</v>
      </c>
      <c r="AI460" s="79">
        <v>22409</v>
      </c>
      <c r="AJ460" s="79">
        <v>36</v>
      </c>
      <c r="AK460" s="79">
        <v>19</v>
      </c>
      <c r="AL460" s="79">
        <v>11</v>
      </c>
      <c r="AM460" s="79" t="s">
        <v>4077</v>
      </c>
      <c r="AN460" s="100" t="s">
        <v>4535</v>
      </c>
      <c r="AO460" s="79" t="str">
        <f>REPLACE(INDEX(GroupVertices[Group],MATCH(Vertices[[#This Row],[Vertex]],GroupVertices[Vertex],0)),1,1,"")</f>
        <v>1</v>
      </c>
      <c r="AP460" s="48"/>
      <c r="AQ460" s="49"/>
      <c r="AR460" s="48"/>
      <c r="AS460" s="49"/>
      <c r="AT460" s="48"/>
      <c r="AU460" s="49"/>
      <c r="AV460" s="48"/>
      <c r="AW460" s="49"/>
      <c r="AX460" s="48"/>
      <c r="AY460" s="48"/>
      <c r="AZ460" s="48"/>
      <c r="BA460" s="48"/>
      <c r="BB460" s="48"/>
      <c r="BC460" s="48"/>
      <c r="BD460" s="48"/>
      <c r="BE460" s="48"/>
      <c r="BF460" s="48"/>
      <c r="BG460" s="48"/>
      <c r="BH460" s="48"/>
      <c r="BI460" s="2"/>
      <c r="BJ460" s="3"/>
      <c r="BK460" s="3"/>
      <c r="BL460" s="3"/>
      <c r="BM460" s="3"/>
    </row>
    <row r="461" spans="1:65" ht="15">
      <c r="A461" s="65" t="s">
        <v>714</v>
      </c>
      <c r="B461" s="66"/>
      <c r="C461" s="66" t="s">
        <v>65</v>
      </c>
      <c r="D461" s="67">
        <v>162.73012915655903</v>
      </c>
      <c r="E461" s="69"/>
      <c r="F461" s="98" t="s">
        <v>3911</v>
      </c>
      <c r="G461" s="66" t="s">
        <v>52</v>
      </c>
      <c r="H461" s="70" t="s">
        <v>1340</v>
      </c>
      <c r="I461" s="71"/>
      <c r="J461" s="71"/>
      <c r="K461" s="70" t="s">
        <v>1340</v>
      </c>
      <c r="L461" s="74">
        <v>9.711015879805782</v>
      </c>
      <c r="M461" s="75">
        <v>3019.109619140625</v>
      </c>
      <c r="N461" s="75">
        <v>3454.725341796875</v>
      </c>
      <c r="O461" s="76"/>
      <c r="P461" s="77"/>
      <c r="Q461" s="77"/>
      <c r="R461" s="48">
        <v>0</v>
      </c>
      <c r="S461" s="81"/>
      <c r="T461" s="81"/>
      <c r="U461" s="49">
        <v>0</v>
      </c>
      <c r="V461" s="49">
        <v>0</v>
      </c>
      <c r="W461" s="49">
        <v>0</v>
      </c>
      <c r="X461" s="49">
        <v>0</v>
      </c>
      <c r="Y461" s="49">
        <v>0</v>
      </c>
      <c r="Z461" s="49"/>
      <c r="AA461" s="72">
        <v>461</v>
      </c>
      <c r="AB461" s="72"/>
      <c r="AC461" s="73"/>
      <c r="AD461" s="79" t="s">
        <v>1340</v>
      </c>
      <c r="AE461" s="79" t="s">
        <v>1930</v>
      </c>
      <c r="AF461" s="79" t="s">
        <v>2404</v>
      </c>
      <c r="AG461" s="79" t="s">
        <v>2751</v>
      </c>
      <c r="AH461" s="79" t="s">
        <v>3287</v>
      </c>
      <c r="AI461" s="79">
        <v>16156</v>
      </c>
      <c r="AJ461" s="79">
        <v>286</v>
      </c>
      <c r="AK461" s="79">
        <v>1015</v>
      </c>
      <c r="AL461" s="79">
        <v>29</v>
      </c>
      <c r="AM461" s="79" t="s">
        <v>4077</v>
      </c>
      <c r="AN461" s="100" t="s">
        <v>4536</v>
      </c>
      <c r="AO461" s="79" t="str">
        <f>REPLACE(INDEX(GroupVertices[Group],MATCH(Vertices[[#This Row],[Vertex]],GroupVertices[Vertex],0)),1,1,"")</f>
        <v>1</v>
      </c>
      <c r="AP461" s="48"/>
      <c r="AQ461" s="49"/>
      <c r="AR461" s="48"/>
      <c r="AS461" s="49"/>
      <c r="AT461" s="48"/>
      <c r="AU461" s="49"/>
      <c r="AV461" s="48"/>
      <c r="AW461" s="49"/>
      <c r="AX461" s="48"/>
      <c r="AY461" s="48"/>
      <c r="AZ461" s="48"/>
      <c r="BA461" s="48"/>
      <c r="BB461" s="48"/>
      <c r="BC461" s="48"/>
      <c r="BD461" s="48"/>
      <c r="BE461" s="48"/>
      <c r="BF461" s="48"/>
      <c r="BG461" s="48"/>
      <c r="BH461" s="48"/>
      <c r="BI461" s="2"/>
      <c r="BJ461" s="3"/>
      <c r="BK461" s="3"/>
      <c r="BL461" s="3"/>
      <c r="BM461" s="3"/>
    </row>
    <row r="462" spans="1:65" ht="15">
      <c r="A462" s="65" t="s">
        <v>715</v>
      </c>
      <c r="B462" s="66"/>
      <c r="C462" s="66" t="s">
        <v>65</v>
      </c>
      <c r="D462" s="67">
        <v>162.12224556625972</v>
      </c>
      <c r="E462" s="69"/>
      <c r="F462" s="98" t="s">
        <v>3912</v>
      </c>
      <c r="G462" s="66" t="s">
        <v>52</v>
      </c>
      <c r="H462" s="70" t="s">
        <v>1341</v>
      </c>
      <c r="I462" s="71"/>
      <c r="J462" s="71"/>
      <c r="K462" s="70" t="s">
        <v>1341</v>
      </c>
      <c r="L462" s="74">
        <v>2.4584858848028377</v>
      </c>
      <c r="M462" s="75">
        <v>4732.6171875</v>
      </c>
      <c r="N462" s="75">
        <v>5661.54638671875</v>
      </c>
      <c r="O462" s="76"/>
      <c r="P462" s="77"/>
      <c r="Q462" s="77"/>
      <c r="R462" s="48">
        <v>0</v>
      </c>
      <c r="S462" s="81"/>
      <c r="T462" s="81"/>
      <c r="U462" s="49">
        <v>0</v>
      </c>
      <c r="V462" s="49">
        <v>0</v>
      </c>
      <c r="W462" s="49">
        <v>0</v>
      </c>
      <c r="X462" s="49">
        <v>0</v>
      </c>
      <c r="Y462" s="49">
        <v>0</v>
      </c>
      <c r="Z462" s="49"/>
      <c r="AA462" s="72">
        <v>462</v>
      </c>
      <c r="AB462" s="72"/>
      <c r="AC462" s="73"/>
      <c r="AD462" s="79" t="s">
        <v>1341</v>
      </c>
      <c r="AE462" s="79" t="s">
        <v>1931</v>
      </c>
      <c r="AF462" s="79" t="s">
        <v>2405</v>
      </c>
      <c r="AG462" s="79" t="s">
        <v>2752</v>
      </c>
      <c r="AH462" s="79" t="s">
        <v>3288</v>
      </c>
      <c r="AI462" s="79">
        <v>2705</v>
      </c>
      <c r="AJ462" s="79">
        <v>0</v>
      </c>
      <c r="AK462" s="79">
        <v>54</v>
      </c>
      <c r="AL462" s="79">
        <v>0</v>
      </c>
      <c r="AM462" s="79" t="s">
        <v>4077</v>
      </c>
      <c r="AN462" s="100" t="s">
        <v>4537</v>
      </c>
      <c r="AO462" s="79" t="str">
        <f>REPLACE(INDEX(GroupVertices[Group],MATCH(Vertices[[#This Row],[Vertex]],GroupVertices[Vertex],0)),1,1,"")</f>
        <v>1</v>
      </c>
      <c r="AP462" s="48"/>
      <c r="AQ462" s="49"/>
      <c r="AR462" s="48"/>
      <c r="AS462" s="49"/>
      <c r="AT462" s="48"/>
      <c r="AU462" s="49"/>
      <c r="AV462" s="48"/>
      <c r="AW462" s="49"/>
      <c r="AX462" s="48"/>
      <c r="AY462" s="48"/>
      <c r="AZ462" s="48"/>
      <c r="BA462" s="48"/>
      <c r="BB462" s="48"/>
      <c r="BC462" s="48"/>
      <c r="BD462" s="48"/>
      <c r="BE462" s="48"/>
      <c r="BF462" s="48"/>
      <c r="BG462" s="48"/>
      <c r="BH462" s="48"/>
      <c r="BI462" s="2"/>
      <c r="BJ462" s="3"/>
      <c r="BK462" s="3"/>
      <c r="BL462" s="3"/>
      <c r="BM462" s="3"/>
    </row>
    <row r="463" spans="1:65" ht="15">
      <c r="A463" s="65" t="s">
        <v>716</v>
      </c>
      <c r="B463" s="66"/>
      <c r="C463" s="66" t="s">
        <v>65</v>
      </c>
      <c r="D463" s="67">
        <v>163.2268393298532</v>
      </c>
      <c r="E463" s="69"/>
      <c r="F463" s="98" t="s">
        <v>3913</v>
      </c>
      <c r="G463" s="66" t="s">
        <v>52</v>
      </c>
      <c r="H463" s="70" t="s">
        <v>1342</v>
      </c>
      <c r="I463" s="71"/>
      <c r="J463" s="71"/>
      <c r="K463" s="70" t="s">
        <v>1342</v>
      </c>
      <c r="L463" s="74">
        <v>15.637159450921489</v>
      </c>
      <c r="M463" s="75">
        <v>5760.7216796875</v>
      </c>
      <c r="N463" s="75">
        <v>3013.361083984375</v>
      </c>
      <c r="O463" s="76"/>
      <c r="P463" s="77"/>
      <c r="Q463" s="77"/>
      <c r="R463" s="48">
        <v>0</v>
      </c>
      <c r="S463" s="81"/>
      <c r="T463" s="81"/>
      <c r="U463" s="49">
        <v>0</v>
      </c>
      <c r="V463" s="49">
        <v>0</v>
      </c>
      <c r="W463" s="49">
        <v>0</v>
      </c>
      <c r="X463" s="49">
        <v>0</v>
      </c>
      <c r="Y463" s="49">
        <v>0</v>
      </c>
      <c r="Z463" s="49"/>
      <c r="AA463" s="72">
        <v>463</v>
      </c>
      <c r="AB463" s="72"/>
      <c r="AC463" s="73"/>
      <c r="AD463" s="79" t="s">
        <v>1342</v>
      </c>
      <c r="AE463" s="79" t="s">
        <v>1932</v>
      </c>
      <c r="AF463" s="79" t="s">
        <v>2406</v>
      </c>
      <c r="AG463" s="79" t="s">
        <v>2775</v>
      </c>
      <c r="AH463" s="79" t="s">
        <v>3289</v>
      </c>
      <c r="AI463" s="79">
        <v>27147</v>
      </c>
      <c r="AJ463" s="79">
        <v>0</v>
      </c>
      <c r="AK463" s="79">
        <v>3</v>
      </c>
      <c r="AL463" s="79">
        <v>0</v>
      </c>
      <c r="AM463" s="79" t="s">
        <v>4077</v>
      </c>
      <c r="AN463" s="100" t="s">
        <v>4538</v>
      </c>
      <c r="AO463" s="79" t="str">
        <f>REPLACE(INDEX(GroupVertices[Group],MATCH(Vertices[[#This Row],[Vertex]],GroupVertices[Vertex],0)),1,1,"")</f>
        <v>1</v>
      </c>
      <c r="AP463" s="48"/>
      <c r="AQ463" s="49"/>
      <c r="AR463" s="48"/>
      <c r="AS463" s="49"/>
      <c r="AT463" s="48"/>
      <c r="AU463" s="49"/>
      <c r="AV463" s="48"/>
      <c r="AW463" s="49"/>
      <c r="AX463" s="48"/>
      <c r="AY463" s="48"/>
      <c r="AZ463" s="48"/>
      <c r="BA463" s="48"/>
      <c r="BB463" s="48"/>
      <c r="BC463" s="48"/>
      <c r="BD463" s="48"/>
      <c r="BE463" s="48"/>
      <c r="BF463" s="48"/>
      <c r="BG463" s="48"/>
      <c r="BH463" s="48"/>
      <c r="BI463" s="2"/>
      <c r="BJ463" s="3"/>
      <c r="BK463" s="3"/>
      <c r="BL463" s="3"/>
      <c r="BM463" s="3"/>
    </row>
    <row r="464" spans="1:65" ht="15">
      <c r="A464" s="65" t="s">
        <v>717</v>
      </c>
      <c r="B464" s="66"/>
      <c r="C464" s="66" t="s">
        <v>65</v>
      </c>
      <c r="D464" s="67">
        <v>179.95541069525072</v>
      </c>
      <c r="E464" s="69"/>
      <c r="F464" s="98" t="s">
        <v>3914</v>
      </c>
      <c r="G464" s="66" t="s">
        <v>52</v>
      </c>
      <c r="H464" s="70" t="s">
        <v>1343</v>
      </c>
      <c r="I464" s="71"/>
      <c r="J464" s="71"/>
      <c r="K464" s="70" t="s">
        <v>1343</v>
      </c>
      <c r="L464" s="74">
        <v>215.2221910872515</v>
      </c>
      <c r="M464" s="75">
        <v>4389.916015625</v>
      </c>
      <c r="N464" s="75">
        <v>806.5403442382812</v>
      </c>
      <c r="O464" s="76"/>
      <c r="P464" s="77"/>
      <c r="Q464" s="77"/>
      <c r="R464" s="48">
        <v>0</v>
      </c>
      <c r="S464" s="81"/>
      <c r="T464" s="81"/>
      <c r="U464" s="49">
        <v>0</v>
      </c>
      <c r="V464" s="49">
        <v>0</v>
      </c>
      <c r="W464" s="49">
        <v>0</v>
      </c>
      <c r="X464" s="49">
        <v>0</v>
      </c>
      <c r="Y464" s="49">
        <v>0</v>
      </c>
      <c r="Z464" s="49"/>
      <c r="AA464" s="72">
        <v>464</v>
      </c>
      <c r="AB464" s="72"/>
      <c r="AC464" s="73"/>
      <c r="AD464" s="79" t="s">
        <v>1343</v>
      </c>
      <c r="AE464" s="79" t="s">
        <v>1933</v>
      </c>
      <c r="AF464" s="79" t="s">
        <v>2407</v>
      </c>
      <c r="AG464" s="79" t="s">
        <v>2624</v>
      </c>
      <c r="AH464" s="79" t="s">
        <v>3290</v>
      </c>
      <c r="AI464" s="79">
        <v>397310</v>
      </c>
      <c r="AJ464" s="79">
        <v>305</v>
      </c>
      <c r="AK464" s="79">
        <v>8284</v>
      </c>
      <c r="AL464" s="79">
        <v>169</v>
      </c>
      <c r="AM464" s="79" t="s">
        <v>4077</v>
      </c>
      <c r="AN464" s="100" t="s">
        <v>4539</v>
      </c>
      <c r="AO464" s="79" t="str">
        <f>REPLACE(INDEX(GroupVertices[Group],MATCH(Vertices[[#This Row],[Vertex]],GroupVertices[Vertex],0)),1,1,"")</f>
        <v>1</v>
      </c>
      <c r="AP464" s="48"/>
      <c r="AQ464" s="49"/>
      <c r="AR464" s="48"/>
      <c r="AS464" s="49"/>
      <c r="AT464" s="48"/>
      <c r="AU464" s="49"/>
      <c r="AV464" s="48"/>
      <c r="AW464" s="49"/>
      <c r="AX464" s="48"/>
      <c r="AY464" s="48"/>
      <c r="AZ464" s="48"/>
      <c r="BA464" s="48"/>
      <c r="BB464" s="48"/>
      <c r="BC464" s="48"/>
      <c r="BD464" s="48"/>
      <c r="BE464" s="48"/>
      <c r="BF464" s="48"/>
      <c r="BG464" s="48"/>
      <c r="BH464" s="48"/>
      <c r="BI464" s="2"/>
      <c r="BJ464" s="3"/>
      <c r="BK464" s="3"/>
      <c r="BL464" s="3"/>
      <c r="BM464" s="3"/>
    </row>
    <row r="465" spans="1:65" ht="15">
      <c r="A465" s="65" t="s">
        <v>718</v>
      </c>
      <c r="B465" s="66"/>
      <c r="C465" s="66" t="s">
        <v>65</v>
      </c>
      <c r="D465" s="67">
        <v>162.32055001903151</v>
      </c>
      <c r="E465" s="69"/>
      <c r="F465" s="98" t="s">
        <v>3915</v>
      </c>
      <c r="G465" s="66" t="s">
        <v>52</v>
      </c>
      <c r="H465" s="70" t="s">
        <v>1344</v>
      </c>
      <c r="I465" s="71"/>
      <c r="J465" s="71"/>
      <c r="K465" s="70" t="s">
        <v>1344</v>
      </c>
      <c r="L465" s="74">
        <v>4.82441418887487</v>
      </c>
      <c r="M465" s="75">
        <v>1648.303466796875</v>
      </c>
      <c r="N465" s="75">
        <v>4337.45361328125</v>
      </c>
      <c r="O465" s="76"/>
      <c r="P465" s="77"/>
      <c r="Q465" s="77"/>
      <c r="R465" s="48">
        <v>0</v>
      </c>
      <c r="S465" s="81"/>
      <c r="T465" s="81"/>
      <c r="U465" s="49">
        <v>0</v>
      </c>
      <c r="V465" s="49">
        <v>0</v>
      </c>
      <c r="W465" s="49">
        <v>0</v>
      </c>
      <c r="X465" s="49">
        <v>0</v>
      </c>
      <c r="Y465" s="49">
        <v>0</v>
      </c>
      <c r="Z465" s="49"/>
      <c r="AA465" s="72">
        <v>465</v>
      </c>
      <c r="AB465" s="72"/>
      <c r="AC465" s="73"/>
      <c r="AD465" s="79" t="s">
        <v>1344</v>
      </c>
      <c r="AE465" s="79" t="s">
        <v>1934</v>
      </c>
      <c r="AF465" s="79" t="s">
        <v>2320</v>
      </c>
      <c r="AG465" s="79" t="s">
        <v>2544</v>
      </c>
      <c r="AH465" s="79" t="s">
        <v>3291</v>
      </c>
      <c r="AI465" s="79">
        <v>7093</v>
      </c>
      <c r="AJ465" s="79">
        <v>156</v>
      </c>
      <c r="AK465" s="79">
        <v>70</v>
      </c>
      <c r="AL465" s="79">
        <v>25</v>
      </c>
      <c r="AM465" s="79" t="s">
        <v>4077</v>
      </c>
      <c r="AN465" s="100" t="s">
        <v>4540</v>
      </c>
      <c r="AO465" s="79" t="str">
        <f>REPLACE(INDEX(GroupVertices[Group],MATCH(Vertices[[#This Row],[Vertex]],GroupVertices[Vertex],0)),1,1,"")</f>
        <v>1</v>
      </c>
      <c r="AP465" s="48"/>
      <c r="AQ465" s="49"/>
      <c r="AR465" s="48"/>
      <c r="AS465" s="49"/>
      <c r="AT465" s="48"/>
      <c r="AU465" s="49"/>
      <c r="AV465" s="48"/>
      <c r="AW465" s="49"/>
      <c r="AX465" s="48"/>
      <c r="AY465" s="48"/>
      <c r="AZ465" s="48"/>
      <c r="BA465" s="48"/>
      <c r="BB465" s="48"/>
      <c r="BC465" s="48"/>
      <c r="BD465" s="48"/>
      <c r="BE465" s="48"/>
      <c r="BF465" s="48"/>
      <c r="BG465" s="48"/>
      <c r="BH465" s="48"/>
      <c r="BI465" s="2"/>
      <c r="BJ465" s="3"/>
      <c r="BK465" s="3"/>
      <c r="BL465" s="3"/>
      <c r="BM465" s="3"/>
    </row>
    <row r="466" spans="1:65" ht="15">
      <c r="A466" s="65" t="s">
        <v>719</v>
      </c>
      <c r="B466" s="66"/>
      <c r="C466" s="66" t="s">
        <v>65</v>
      </c>
      <c r="D466" s="67">
        <v>190.29078750371704</v>
      </c>
      <c r="E466" s="69"/>
      <c r="F466" s="98" t="s">
        <v>3916</v>
      </c>
      <c r="G466" s="66" t="s">
        <v>52</v>
      </c>
      <c r="H466" s="70" t="s">
        <v>1345</v>
      </c>
      <c r="I466" s="71"/>
      <c r="J466" s="71"/>
      <c r="K466" s="70" t="s">
        <v>1345</v>
      </c>
      <c r="L466" s="74">
        <v>338.5313764464953</v>
      </c>
      <c r="M466" s="75">
        <v>7131.5283203125</v>
      </c>
      <c r="N466" s="75">
        <v>806.5403442382812</v>
      </c>
      <c r="O466" s="76"/>
      <c r="P466" s="77"/>
      <c r="Q466" s="77"/>
      <c r="R466" s="48">
        <v>0</v>
      </c>
      <c r="S466" s="81"/>
      <c r="T466" s="81"/>
      <c r="U466" s="49">
        <v>0</v>
      </c>
      <c r="V466" s="49">
        <v>0</v>
      </c>
      <c r="W466" s="49">
        <v>0</v>
      </c>
      <c r="X466" s="49">
        <v>0</v>
      </c>
      <c r="Y466" s="49">
        <v>0</v>
      </c>
      <c r="Z466" s="49"/>
      <c r="AA466" s="72">
        <v>466</v>
      </c>
      <c r="AB466" s="72"/>
      <c r="AC466" s="73"/>
      <c r="AD466" s="79" t="s">
        <v>1345</v>
      </c>
      <c r="AE466" s="79" t="s">
        <v>1935</v>
      </c>
      <c r="AF466" s="79" t="s">
        <v>2408</v>
      </c>
      <c r="AG466" s="79" t="s">
        <v>2624</v>
      </c>
      <c r="AH466" s="79" t="s">
        <v>3292</v>
      </c>
      <c r="AI466" s="79">
        <v>626007</v>
      </c>
      <c r="AJ466" s="79">
        <v>435</v>
      </c>
      <c r="AK466" s="79">
        <v>10089</v>
      </c>
      <c r="AL466" s="79">
        <v>168</v>
      </c>
      <c r="AM466" s="79" t="s">
        <v>4077</v>
      </c>
      <c r="AN466" s="100" t="s">
        <v>4541</v>
      </c>
      <c r="AO466" s="79" t="str">
        <f>REPLACE(INDEX(GroupVertices[Group],MATCH(Vertices[[#This Row],[Vertex]],GroupVertices[Vertex],0)),1,1,"")</f>
        <v>1</v>
      </c>
      <c r="AP466" s="48"/>
      <c r="AQ466" s="49"/>
      <c r="AR466" s="48"/>
      <c r="AS466" s="49"/>
      <c r="AT466" s="48"/>
      <c r="AU466" s="49"/>
      <c r="AV466" s="48"/>
      <c r="AW466" s="49"/>
      <c r="AX466" s="48"/>
      <c r="AY466" s="48"/>
      <c r="AZ466" s="48"/>
      <c r="BA466" s="48"/>
      <c r="BB466" s="48"/>
      <c r="BC466" s="48"/>
      <c r="BD466" s="48"/>
      <c r="BE466" s="48"/>
      <c r="BF466" s="48"/>
      <c r="BG466" s="48"/>
      <c r="BH466" s="48"/>
      <c r="BI466" s="2"/>
      <c r="BJ466" s="3"/>
      <c r="BK466" s="3"/>
      <c r="BL466" s="3"/>
      <c r="BM466" s="3"/>
    </row>
    <row r="467" spans="1:65" ht="15">
      <c r="A467" s="65" t="s">
        <v>720</v>
      </c>
      <c r="B467" s="66"/>
      <c r="C467" s="66" t="s">
        <v>65</v>
      </c>
      <c r="D467" s="67">
        <v>165.37971706940255</v>
      </c>
      <c r="E467" s="69"/>
      <c r="F467" s="98" t="s">
        <v>3917</v>
      </c>
      <c r="G467" s="66" t="s">
        <v>52</v>
      </c>
      <c r="H467" s="70" t="s">
        <v>1346</v>
      </c>
      <c r="I467" s="71"/>
      <c r="J467" s="71"/>
      <c r="K467" s="70" t="s">
        <v>1346</v>
      </c>
      <c r="L467" s="74">
        <v>41.32268646764518</v>
      </c>
      <c r="M467" s="75">
        <v>9530.4384765625</v>
      </c>
      <c r="N467" s="75">
        <v>2130.6328125</v>
      </c>
      <c r="O467" s="76"/>
      <c r="P467" s="77"/>
      <c r="Q467" s="77"/>
      <c r="R467" s="48">
        <v>0</v>
      </c>
      <c r="S467" s="81"/>
      <c r="T467" s="81"/>
      <c r="U467" s="49">
        <v>0</v>
      </c>
      <c r="V467" s="49">
        <v>0</v>
      </c>
      <c r="W467" s="49">
        <v>0</v>
      </c>
      <c r="X467" s="49">
        <v>0</v>
      </c>
      <c r="Y467" s="49">
        <v>0</v>
      </c>
      <c r="Z467" s="49"/>
      <c r="AA467" s="72">
        <v>467</v>
      </c>
      <c r="AB467" s="72"/>
      <c r="AC467" s="73"/>
      <c r="AD467" s="79" t="s">
        <v>1346</v>
      </c>
      <c r="AE467" s="79" t="s">
        <v>1936</v>
      </c>
      <c r="AF467" s="79" t="s">
        <v>2409</v>
      </c>
      <c r="AG467" s="79" t="s">
        <v>2624</v>
      </c>
      <c r="AH467" s="79" t="s">
        <v>3293</v>
      </c>
      <c r="AI467" s="79">
        <v>74785</v>
      </c>
      <c r="AJ467" s="79">
        <v>84</v>
      </c>
      <c r="AK467" s="79">
        <v>1903</v>
      </c>
      <c r="AL467" s="79">
        <v>56</v>
      </c>
      <c r="AM467" s="79" t="s">
        <v>4077</v>
      </c>
      <c r="AN467" s="100" t="s">
        <v>4542</v>
      </c>
      <c r="AO467" s="79" t="str">
        <f>REPLACE(INDEX(GroupVertices[Group],MATCH(Vertices[[#This Row],[Vertex]],GroupVertices[Vertex],0)),1,1,"")</f>
        <v>1</v>
      </c>
      <c r="AP467" s="48"/>
      <c r="AQ467" s="49"/>
      <c r="AR467" s="48"/>
      <c r="AS467" s="49"/>
      <c r="AT467" s="48"/>
      <c r="AU467" s="49"/>
      <c r="AV467" s="48"/>
      <c r="AW467" s="49"/>
      <c r="AX467" s="48"/>
      <c r="AY467" s="48"/>
      <c r="AZ467" s="48"/>
      <c r="BA467" s="48"/>
      <c r="BB467" s="48"/>
      <c r="BC467" s="48"/>
      <c r="BD467" s="48"/>
      <c r="BE467" s="48"/>
      <c r="BF467" s="48"/>
      <c r="BG467" s="48"/>
      <c r="BH467" s="48"/>
      <c r="BI467" s="2"/>
      <c r="BJ467" s="3"/>
      <c r="BK467" s="3"/>
      <c r="BL467" s="3"/>
      <c r="BM467" s="3"/>
    </row>
    <row r="468" spans="1:65" ht="15">
      <c r="A468" s="65" t="s">
        <v>721</v>
      </c>
      <c r="B468" s="66"/>
      <c r="C468" s="66" t="s">
        <v>65</v>
      </c>
      <c r="D468" s="67">
        <v>164.3154801600309</v>
      </c>
      <c r="E468" s="69"/>
      <c r="F468" s="98" t="s">
        <v>3918</v>
      </c>
      <c r="G468" s="66" t="s">
        <v>52</v>
      </c>
      <c r="H468" s="70" t="s">
        <v>1347</v>
      </c>
      <c r="I468" s="71"/>
      <c r="J468" s="71"/>
      <c r="K468" s="70" t="s">
        <v>1347</v>
      </c>
      <c r="L468" s="74">
        <v>28.625501957027055</v>
      </c>
      <c r="M468" s="75">
        <v>1991.0050048828125</v>
      </c>
      <c r="N468" s="75">
        <v>2130.6328125</v>
      </c>
      <c r="O468" s="76"/>
      <c r="P468" s="77"/>
      <c r="Q468" s="77"/>
      <c r="R468" s="48">
        <v>0</v>
      </c>
      <c r="S468" s="81"/>
      <c r="T468" s="81"/>
      <c r="U468" s="49">
        <v>0</v>
      </c>
      <c r="V468" s="49">
        <v>0</v>
      </c>
      <c r="W468" s="49">
        <v>0</v>
      </c>
      <c r="X468" s="49">
        <v>0</v>
      </c>
      <c r="Y468" s="49">
        <v>0</v>
      </c>
      <c r="Z468" s="49"/>
      <c r="AA468" s="72">
        <v>468</v>
      </c>
      <c r="AB468" s="72"/>
      <c r="AC468" s="73"/>
      <c r="AD468" s="79" t="s">
        <v>1347</v>
      </c>
      <c r="AE468" s="79" t="s">
        <v>1937</v>
      </c>
      <c r="AF468" s="79" t="s">
        <v>2410</v>
      </c>
      <c r="AG468" s="79" t="s">
        <v>2751</v>
      </c>
      <c r="AH468" s="79" t="s">
        <v>3294</v>
      </c>
      <c r="AI468" s="79">
        <v>51236</v>
      </c>
      <c r="AJ468" s="79">
        <v>736</v>
      </c>
      <c r="AK468" s="79">
        <v>2724</v>
      </c>
      <c r="AL468" s="79">
        <v>126</v>
      </c>
      <c r="AM468" s="79" t="s">
        <v>4077</v>
      </c>
      <c r="AN468" s="100" t="s">
        <v>4543</v>
      </c>
      <c r="AO468" s="79" t="str">
        <f>REPLACE(INDEX(GroupVertices[Group],MATCH(Vertices[[#This Row],[Vertex]],GroupVertices[Vertex],0)),1,1,"")</f>
        <v>1</v>
      </c>
      <c r="AP468" s="48"/>
      <c r="AQ468" s="49"/>
      <c r="AR468" s="48"/>
      <c r="AS468" s="49"/>
      <c r="AT468" s="48"/>
      <c r="AU468" s="49"/>
      <c r="AV468" s="48"/>
      <c r="AW468" s="49"/>
      <c r="AX468" s="48"/>
      <c r="AY468" s="48"/>
      <c r="AZ468" s="48"/>
      <c r="BA468" s="48"/>
      <c r="BB468" s="48"/>
      <c r="BC468" s="48"/>
      <c r="BD468" s="48"/>
      <c r="BE468" s="48"/>
      <c r="BF468" s="48"/>
      <c r="BG468" s="48"/>
      <c r="BH468" s="48"/>
      <c r="BI468" s="2"/>
      <c r="BJ468" s="3"/>
      <c r="BK468" s="3"/>
      <c r="BL468" s="3"/>
      <c r="BM468" s="3"/>
    </row>
    <row r="469" spans="1:65" ht="15">
      <c r="A469" s="65" t="s">
        <v>722</v>
      </c>
      <c r="B469" s="66"/>
      <c r="C469" s="66" t="s">
        <v>65</v>
      </c>
      <c r="D469" s="67">
        <v>162.80537457904424</v>
      </c>
      <c r="E469" s="69"/>
      <c r="F469" s="98" t="s">
        <v>3919</v>
      </c>
      <c r="G469" s="66" t="s">
        <v>52</v>
      </c>
      <c r="H469" s="70" t="s">
        <v>1348</v>
      </c>
      <c r="I469" s="71"/>
      <c r="J469" s="71"/>
      <c r="K469" s="70" t="s">
        <v>1348</v>
      </c>
      <c r="L469" s="74">
        <v>10.608753032558731</v>
      </c>
      <c r="M469" s="75">
        <v>5075.31884765625</v>
      </c>
      <c r="N469" s="75">
        <v>3454.725341796875</v>
      </c>
      <c r="O469" s="76"/>
      <c r="P469" s="77"/>
      <c r="Q469" s="77"/>
      <c r="R469" s="48">
        <v>0</v>
      </c>
      <c r="S469" s="81"/>
      <c r="T469" s="81"/>
      <c r="U469" s="49">
        <v>0</v>
      </c>
      <c r="V469" s="49">
        <v>0</v>
      </c>
      <c r="W469" s="49">
        <v>0</v>
      </c>
      <c r="X469" s="49">
        <v>0</v>
      </c>
      <c r="Y469" s="49">
        <v>0</v>
      </c>
      <c r="Z469" s="49"/>
      <c r="AA469" s="72">
        <v>469</v>
      </c>
      <c r="AB469" s="72"/>
      <c r="AC469" s="73"/>
      <c r="AD469" s="79" t="s">
        <v>1348</v>
      </c>
      <c r="AE469" s="79" t="s">
        <v>1938</v>
      </c>
      <c r="AF469" s="79" t="s">
        <v>2411</v>
      </c>
      <c r="AG469" s="79" t="s">
        <v>2776</v>
      </c>
      <c r="AH469" s="79" t="s">
        <v>3295</v>
      </c>
      <c r="AI469" s="79">
        <v>17821</v>
      </c>
      <c r="AJ469" s="79">
        <v>3</v>
      </c>
      <c r="AK469" s="79">
        <v>132</v>
      </c>
      <c r="AL469" s="79">
        <v>6</v>
      </c>
      <c r="AM469" s="79" t="s">
        <v>4077</v>
      </c>
      <c r="AN469" s="100" t="s">
        <v>4544</v>
      </c>
      <c r="AO469" s="79" t="str">
        <f>REPLACE(INDEX(GroupVertices[Group],MATCH(Vertices[[#This Row],[Vertex]],GroupVertices[Vertex],0)),1,1,"")</f>
        <v>1</v>
      </c>
      <c r="AP469" s="48"/>
      <c r="AQ469" s="49"/>
      <c r="AR469" s="48"/>
      <c r="AS469" s="49"/>
      <c r="AT469" s="48"/>
      <c r="AU469" s="49"/>
      <c r="AV469" s="48"/>
      <c r="AW469" s="49"/>
      <c r="AX469" s="48"/>
      <c r="AY469" s="48"/>
      <c r="AZ469" s="48"/>
      <c r="BA469" s="48"/>
      <c r="BB469" s="48"/>
      <c r="BC469" s="48"/>
      <c r="BD469" s="48"/>
      <c r="BE469" s="48"/>
      <c r="BF469" s="48"/>
      <c r="BG469" s="48"/>
      <c r="BH469" s="48"/>
      <c r="BI469" s="2"/>
      <c r="BJ469" s="3"/>
      <c r="BK469" s="3"/>
      <c r="BL469" s="3"/>
      <c r="BM469" s="3"/>
    </row>
    <row r="470" spans="1:65" ht="15">
      <c r="A470" s="65" t="s">
        <v>723</v>
      </c>
      <c r="B470" s="66"/>
      <c r="C470" s="66" t="s">
        <v>65</v>
      </c>
      <c r="D470" s="67">
        <v>616.0743996010985</v>
      </c>
      <c r="E470" s="69"/>
      <c r="F470" s="98" t="s">
        <v>3920</v>
      </c>
      <c r="G470" s="66" t="s">
        <v>52</v>
      </c>
      <c r="H470" s="70" t="s">
        <v>1349</v>
      </c>
      <c r="I470" s="71"/>
      <c r="J470" s="71"/>
      <c r="K470" s="70" t="s">
        <v>1349</v>
      </c>
      <c r="L470" s="74">
        <v>5418.465211469907</v>
      </c>
      <c r="M470" s="75">
        <v>7131.5283203125</v>
      </c>
      <c r="N470" s="75">
        <v>365.1759948730469</v>
      </c>
      <c r="O470" s="76"/>
      <c r="P470" s="77"/>
      <c r="Q470" s="77"/>
      <c r="R470" s="48">
        <v>0</v>
      </c>
      <c r="S470" s="81"/>
      <c r="T470" s="81"/>
      <c r="U470" s="49">
        <v>0</v>
      </c>
      <c r="V470" s="49">
        <v>0</v>
      </c>
      <c r="W470" s="49">
        <v>0</v>
      </c>
      <c r="X470" s="49">
        <v>0</v>
      </c>
      <c r="Y470" s="49">
        <v>0</v>
      </c>
      <c r="Z470" s="49"/>
      <c r="AA470" s="72">
        <v>470</v>
      </c>
      <c r="AB470" s="72"/>
      <c r="AC470" s="73"/>
      <c r="AD470" s="79" t="s">
        <v>1349</v>
      </c>
      <c r="AE470" s="79" t="s">
        <v>1939</v>
      </c>
      <c r="AF470" s="79" t="s">
        <v>2412</v>
      </c>
      <c r="AG470" s="79" t="s">
        <v>2624</v>
      </c>
      <c r="AH470" s="79" t="s">
        <v>3296</v>
      </c>
      <c r="AI470" s="79">
        <v>10047573</v>
      </c>
      <c r="AJ470" s="79">
        <v>3084</v>
      </c>
      <c r="AK470" s="79">
        <v>114013</v>
      </c>
      <c r="AL470" s="79">
        <v>1498</v>
      </c>
      <c r="AM470" s="79" t="s">
        <v>4077</v>
      </c>
      <c r="AN470" s="100" t="s">
        <v>4545</v>
      </c>
      <c r="AO470" s="79" t="str">
        <f>REPLACE(INDEX(GroupVertices[Group],MATCH(Vertices[[#This Row],[Vertex]],GroupVertices[Vertex],0)),1,1,"")</f>
        <v>1</v>
      </c>
      <c r="AP470" s="48"/>
      <c r="AQ470" s="49"/>
      <c r="AR470" s="48"/>
      <c r="AS470" s="49"/>
      <c r="AT470" s="48"/>
      <c r="AU470" s="49"/>
      <c r="AV470" s="48"/>
      <c r="AW470" s="49"/>
      <c r="AX470" s="48"/>
      <c r="AY470" s="48"/>
      <c r="AZ470" s="48"/>
      <c r="BA470" s="48"/>
      <c r="BB470" s="48"/>
      <c r="BC470" s="48"/>
      <c r="BD470" s="48"/>
      <c r="BE470" s="48"/>
      <c r="BF470" s="48"/>
      <c r="BG470" s="48"/>
      <c r="BH470" s="48"/>
      <c r="BI470" s="2"/>
      <c r="BJ470" s="3"/>
      <c r="BK470" s="3"/>
      <c r="BL470" s="3"/>
      <c r="BM470" s="3"/>
    </row>
    <row r="471" spans="1:65" ht="15">
      <c r="A471" s="65" t="s">
        <v>724</v>
      </c>
      <c r="B471" s="66"/>
      <c r="C471" s="66" t="s">
        <v>65</v>
      </c>
      <c r="D471" s="67">
        <v>163.47069776812953</v>
      </c>
      <c r="E471" s="69"/>
      <c r="F471" s="98" t="s">
        <v>3921</v>
      </c>
      <c r="G471" s="66" t="s">
        <v>52</v>
      </c>
      <c r="H471" s="70" t="s">
        <v>1350</v>
      </c>
      <c r="I471" s="71"/>
      <c r="J471" s="71"/>
      <c r="K471" s="70" t="s">
        <v>1350</v>
      </c>
      <c r="L471" s="74">
        <v>18.546582679903416</v>
      </c>
      <c r="M471" s="75">
        <v>1648.303466796875</v>
      </c>
      <c r="N471" s="75">
        <v>2571.9970703125</v>
      </c>
      <c r="O471" s="76"/>
      <c r="P471" s="77"/>
      <c r="Q471" s="77"/>
      <c r="R471" s="48">
        <v>0</v>
      </c>
      <c r="S471" s="81"/>
      <c r="T471" s="81"/>
      <c r="U471" s="49">
        <v>0</v>
      </c>
      <c r="V471" s="49">
        <v>0</v>
      </c>
      <c r="W471" s="49">
        <v>0</v>
      </c>
      <c r="X471" s="49">
        <v>0</v>
      </c>
      <c r="Y471" s="49">
        <v>0</v>
      </c>
      <c r="Z471" s="49"/>
      <c r="AA471" s="72">
        <v>471</v>
      </c>
      <c r="AB471" s="72"/>
      <c r="AC471" s="73"/>
      <c r="AD471" s="79" t="s">
        <v>1350</v>
      </c>
      <c r="AE471" s="79" t="s">
        <v>1940</v>
      </c>
      <c r="AF471" s="79" t="s">
        <v>2413</v>
      </c>
      <c r="AG471" s="79" t="s">
        <v>2670</v>
      </c>
      <c r="AH471" s="79" t="s">
        <v>3297</v>
      </c>
      <c r="AI471" s="79">
        <v>32543</v>
      </c>
      <c r="AJ471" s="79">
        <v>97</v>
      </c>
      <c r="AK471" s="79">
        <v>441</v>
      </c>
      <c r="AL471" s="79">
        <v>27</v>
      </c>
      <c r="AM471" s="79" t="s">
        <v>4077</v>
      </c>
      <c r="AN471" s="100" t="s">
        <v>4546</v>
      </c>
      <c r="AO471" s="79" t="str">
        <f>REPLACE(INDEX(GroupVertices[Group],MATCH(Vertices[[#This Row],[Vertex]],GroupVertices[Vertex],0)),1,1,"")</f>
        <v>1</v>
      </c>
      <c r="AP471" s="48"/>
      <c r="AQ471" s="49"/>
      <c r="AR471" s="48"/>
      <c r="AS471" s="49"/>
      <c r="AT471" s="48"/>
      <c r="AU471" s="49"/>
      <c r="AV471" s="48"/>
      <c r="AW471" s="49"/>
      <c r="AX471" s="48"/>
      <c r="AY471" s="48"/>
      <c r="AZ471" s="48"/>
      <c r="BA471" s="48"/>
      <c r="BB471" s="48"/>
      <c r="BC471" s="48"/>
      <c r="BD471" s="48"/>
      <c r="BE471" s="48"/>
      <c r="BF471" s="48"/>
      <c r="BG471" s="48"/>
      <c r="BH471" s="48"/>
      <c r="BI471" s="2"/>
      <c r="BJ471" s="3"/>
      <c r="BK471" s="3"/>
      <c r="BL471" s="3"/>
      <c r="BM471" s="3"/>
    </row>
    <row r="472" spans="1:65" ht="15">
      <c r="A472" s="65" t="s">
        <v>725</v>
      </c>
      <c r="B472" s="66"/>
      <c r="C472" s="66" t="s">
        <v>65</v>
      </c>
      <c r="D472" s="67">
        <v>167.24101314776604</v>
      </c>
      <c r="E472" s="69"/>
      <c r="F472" s="98" t="s">
        <v>3922</v>
      </c>
      <c r="G472" s="66" t="s">
        <v>52</v>
      </c>
      <c r="H472" s="70" t="s">
        <v>1351</v>
      </c>
      <c r="I472" s="71"/>
      <c r="J472" s="71"/>
      <c r="K472" s="70" t="s">
        <v>1351</v>
      </c>
      <c r="L472" s="74">
        <v>63.529414619767046</v>
      </c>
      <c r="M472" s="75">
        <v>7474.22998046875</v>
      </c>
      <c r="N472" s="75">
        <v>1689.2691650390625</v>
      </c>
      <c r="O472" s="76"/>
      <c r="P472" s="77"/>
      <c r="Q472" s="77"/>
      <c r="R472" s="48">
        <v>0</v>
      </c>
      <c r="S472" s="81"/>
      <c r="T472" s="81"/>
      <c r="U472" s="49">
        <v>0</v>
      </c>
      <c r="V472" s="49">
        <v>0</v>
      </c>
      <c r="W472" s="49">
        <v>0</v>
      </c>
      <c r="X472" s="49">
        <v>0</v>
      </c>
      <c r="Y472" s="49">
        <v>0</v>
      </c>
      <c r="Z472" s="49"/>
      <c r="AA472" s="72">
        <v>472</v>
      </c>
      <c r="AB472" s="72"/>
      <c r="AC472" s="73"/>
      <c r="AD472" s="79" t="s">
        <v>1351</v>
      </c>
      <c r="AE472" s="79" t="s">
        <v>1941</v>
      </c>
      <c r="AF472" s="79" t="s">
        <v>2414</v>
      </c>
      <c r="AG472" s="79" t="s">
        <v>2658</v>
      </c>
      <c r="AH472" s="79" t="s">
        <v>3298</v>
      </c>
      <c r="AI472" s="79">
        <v>115971</v>
      </c>
      <c r="AJ472" s="79">
        <v>46</v>
      </c>
      <c r="AK472" s="79">
        <v>332</v>
      </c>
      <c r="AL472" s="79">
        <v>12</v>
      </c>
      <c r="AM472" s="79" t="s">
        <v>4077</v>
      </c>
      <c r="AN472" s="100" t="s">
        <v>4547</v>
      </c>
      <c r="AO472" s="79" t="str">
        <f>REPLACE(INDEX(GroupVertices[Group],MATCH(Vertices[[#This Row],[Vertex]],GroupVertices[Vertex],0)),1,1,"")</f>
        <v>1</v>
      </c>
      <c r="AP472" s="48"/>
      <c r="AQ472" s="49"/>
      <c r="AR472" s="48"/>
      <c r="AS472" s="49"/>
      <c r="AT472" s="48"/>
      <c r="AU472" s="49"/>
      <c r="AV472" s="48"/>
      <c r="AW472" s="49"/>
      <c r="AX472" s="48"/>
      <c r="AY472" s="48"/>
      <c r="AZ472" s="48"/>
      <c r="BA472" s="48"/>
      <c r="BB472" s="48"/>
      <c r="BC472" s="48"/>
      <c r="BD472" s="48"/>
      <c r="BE472" s="48"/>
      <c r="BF472" s="48"/>
      <c r="BG472" s="48"/>
      <c r="BH472" s="48"/>
      <c r="BI472" s="2"/>
      <c r="BJ472" s="3"/>
      <c r="BK472" s="3"/>
      <c r="BL472" s="3"/>
      <c r="BM472" s="3"/>
    </row>
    <row r="473" spans="1:65" ht="15">
      <c r="A473" s="65" t="s">
        <v>726</v>
      </c>
      <c r="B473" s="66"/>
      <c r="C473" s="66" t="s">
        <v>65</v>
      </c>
      <c r="D473" s="67">
        <v>185.01420790099857</v>
      </c>
      <c r="E473" s="69"/>
      <c r="F473" s="98" t="s">
        <v>3923</v>
      </c>
      <c r="G473" s="66" t="s">
        <v>52</v>
      </c>
      <c r="H473" s="70" t="s">
        <v>1352</v>
      </c>
      <c r="I473" s="71"/>
      <c r="J473" s="71"/>
      <c r="K473" s="70" t="s">
        <v>1352</v>
      </c>
      <c r="L473" s="74">
        <v>275.57762600737897</v>
      </c>
      <c r="M473" s="75">
        <v>6103.42333984375</v>
      </c>
      <c r="N473" s="75">
        <v>806.5403442382812</v>
      </c>
      <c r="O473" s="76"/>
      <c r="P473" s="77"/>
      <c r="Q473" s="77"/>
      <c r="R473" s="48">
        <v>0</v>
      </c>
      <c r="S473" s="81"/>
      <c r="T473" s="81"/>
      <c r="U473" s="49">
        <v>0</v>
      </c>
      <c r="V473" s="49">
        <v>0</v>
      </c>
      <c r="W473" s="49">
        <v>0</v>
      </c>
      <c r="X473" s="49">
        <v>0</v>
      </c>
      <c r="Y473" s="49">
        <v>0</v>
      </c>
      <c r="Z473" s="49"/>
      <c r="AA473" s="72">
        <v>473</v>
      </c>
      <c r="AB473" s="72"/>
      <c r="AC473" s="73"/>
      <c r="AD473" s="79" t="s">
        <v>1352</v>
      </c>
      <c r="AE473" s="79" t="s">
        <v>1942</v>
      </c>
      <c r="AF473" s="79" t="s">
        <v>2415</v>
      </c>
      <c r="AG473" s="79" t="s">
        <v>2624</v>
      </c>
      <c r="AH473" s="79" t="s">
        <v>3299</v>
      </c>
      <c r="AI473" s="79">
        <v>509249</v>
      </c>
      <c r="AJ473" s="79">
        <v>565</v>
      </c>
      <c r="AK473" s="79">
        <v>9188</v>
      </c>
      <c r="AL473" s="79">
        <v>562</v>
      </c>
      <c r="AM473" s="79" t="s">
        <v>4077</v>
      </c>
      <c r="AN473" s="100" t="s">
        <v>4548</v>
      </c>
      <c r="AO473" s="79" t="str">
        <f>REPLACE(INDEX(GroupVertices[Group],MATCH(Vertices[[#This Row],[Vertex]],GroupVertices[Vertex],0)),1,1,"")</f>
        <v>1</v>
      </c>
      <c r="AP473" s="48"/>
      <c r="AQ473" s="49"/>
      <c r="AR473" s="48"/>
      <c r="AS473" s="49"/>
      <c r="AT473" s="48"/>
      <c r="AU473" s="49"/>
      <c r="AV473" s="48"/>
      <c r="AW473" s="49"/>
      <c r="AX473" s="48"/>
      <c r="AY473" s="48"/>
      <c r="AZ473" s="48"/>
      <c r="BA473" s="48"/>
      <c r="BB473" s="48"/>
      <c r="BC473" s="48"/>
      <c r="BD473" s="48"/>
      <c r="BE473" s="48"/>
      <c r="BF473" s="48"/>
      <c r="BG473" s="48"/>
      <c r="BH473" s="48"/>
      <c r="BI473" s="2"/>
      <c r="BJ473" s="3"/>
      <c r="BK473" s="3"/>
      <c r="BL473" s="3"/>
      <c r="BM473" s="3"/>
    </row>
    <row r="474" spans="1:65" ht="15">
      <c r="A474" s="65" t="s">
        <v>727</v>
      </c>
      <c r="B474" s="66"/>
      <c r="C474" s="66" t="s">
        <v>65</v>
      </c>
      <c r="D474" s="67">
        <v>162.9374269060723</v>
      </c>
      <c r="E474" s="69"/>
      <c r="F474" s="98" t="s">
        <v>3924</v>
      </c>
      <c r="G474" s="66" t="s">
        <v>52</v>
      </c>
      <c r="H474" s="70" t="s">
        <v>1353</v>
      </c>
      <c r="I474" s="71"/>
      <c r="J474" s="71"/>
      <c r="K474" s="70" t="s">
        <v>1353</v>
      </c>
      <c r="L474" s="74">
        <v>12.18424129702967</v>
      </c>
      <c r="M474" s="75">
        <v>8159.6328125</v>
      </c>
      <c r="N474" s="75">
        <v>3454.725341796875</v>
      </c>
      <c r="O474" s="76"/>
      <c r="P474" s="77"/>
      <c r="Q474" s="77"/>
      <c r="R474" s="48">
        <v>0</v>
      </c>
      <c r="S474" s="81"/>
      <c r="T474" s="81"/>
      <c r="U474" s="49">
        <v>0</v>
      </c>
      <c r="V474" s="49">
        <v>0</v>
      </c>
      <c r="W474" s="49">
        <v>0</v>
      </c>
      <c r="X474" s="49">
        <v>0</v>
      </c>
      <c r="Y474" s="49">
        <v>0</v>
      </c>
      <c r="Z474" s="49"/>
      <c r="AA474" s="72">
        <v>474</v>
      </c>
      <c r="AB474" s="72"/>
      <c r="AC474" s="73"/>
      <c r="AD474" s="79" t="s">
        <v>1353</v>
      </c>
      <c r="AE474" s="79" t="s">
        <v>1943</v>
      </c>
      <c r="AF474" s="79" t="s">
        <v>2416</v>
      </c>
      <c r="AG474" s="79" t="s">
        <v>2615</v>
      </c>
      <c r="AH474" s="79" t="s">
        <v>3300</v>
      </c>
      <c r="AI474" s="79">
        <v>20743</v>
      </c>
      <c r="AJ474" s="79">
        <v>4</v>
      </c>
      <c r="AK474" s="79">
        <v>15</v>
      </c>
      <c r="AL474" s="79">
        <v>4</v>
      </c>
      <c r="AM474" s="79" t="s">
        <v>4077</v>
      </c>
      <c r="AN474" s="100" t="s">
        <v>4549</v>
      </c>
      <c r="AO474" s="79" t="str">
        <f>REPLACE(INDEX(GroupVertices[Group],MATCH(Vertices[[#This Row],[Vertex]],GroupVertices[Vertex],0)),1,1,"")</f>
        <v>1</v>
      </c>
      <c r="AP474" s="48"/>
      <c r="AQ474" s="49"/>
      <c r="AR474" s="48"/>
      <c r="AS474" s="49"/>
      <c r="AT474" s="48"/>
      <c r="AU474" s="49"/>
      <c r="AV474" s="48"/>
      <c r="AW474" s="49"/>
      <c r="AX474" s="48"/>
      <c r="AY474" s="48"/>
      <c r="AZ474" s="48"/>
      <c r="BA474" s="48"/>
      <c r="BB474" s="48"/>
      <c r="BC474" s="48"/>
      <c r="BD474" s="48"/>
      <c r="BE474" s="48"/>
      <c r="BF474" s="48"/>
      <c r="BG474" s="48"/>
      <c r="BH474" s="48"/>
      <c r="BI474" s="2"/>
      <c r="BJ474" s="3"/>
      <c r="BK474" s="3"/>
      <c r="BL474" s="3"/>
      <c r="BM474" s="3"/>
    </row>
    <row r="475" spans="1:65" ht="15">
      <c r="A475" s="65" t="s">
        <v>728</v>
      </c>
      <c r="B475" s="66"/>
      <c r="C475" s="66" t="s">
        <v>65</v>
      </c>
      <c r="D475" s="67">
        <v>167.07700976146046</v>
      </c>
      <c r="E475" s="69"/>
      <c r="F475" s="98" t="s">
        <v>3925</v>
      </c>
      <c r="G475" s="66" t="s">
        <v>52</v>
      </c>
      <c r="H475" s="70" t="s">
        <v>1354</v>
      </c>
      <c r="I475" s="71"/>
      <c r="J475" s="71"/>
      <c r="K475" s="96" t="s">
        <v>1354</v>
      </c>
      <c r="L475" s="74">
        <v>61.57272505379681</v>
      </c>
      <c r="M475" s="75">
        <v>7131.5283203125</v>
      </c>
      <c r="N475" s="75">
        <v>1689.2691650390625</v>
      </c>
      <c r="O475" s="76"/>
      <c r="P475" s="77"/>
      <c r="Q475" s="77"/>
      <c r="R475" s="48">
        <v>0</v>
      </c>
      <c r="S475" s="81"/>
      <c r="T475" s="81"/>
      <c r="U475" s="49">
        <v>0</v>
      </c>
      <c r="V475" s="49">
        <v>0</v>
      </c>
      <c r="W475" s="49">
        <v>0</v>
      </c>
      <c r="X475" s="49">
        <v>0</v>
      </c>
      <c r="Y475" s="49">
        <v>0</v>
      </c>
      <c r="Z475" s="49"/>
      <c r="AA475" s="72">
        <v>475</v>
      </c>
      <c r="AB475" s="72"/>
      <c r="AC475" s="73"/>
      <c r="AD475" s="97" t="s">
        <v>1354</v>
      </c>
      <c r="AE475" s="79" t="s">
        <v>1944</v>
      </c>
      <c r="AF475" s="79" t="s">
        <v>2417</v>
      </c>
      <c r="AG475" s="79" t="s">
        <v>2751</v>
      </c>
      <c r="AH475" s="79" t="s">
        <v>3301</v>
      </c>
      <c r="AI475" s="79">
        <v>112342</v>
      </c>
      <c r="AJ475" s="79">
        <v>1176</v>
      </c>
      <c r="AK475" s="79">
        <v>9314</v>
      </c>
      <c r="AL475" s="79">
        <v>151</v>
      </c>
      <c r="AM475" s="79" t="s">
        <v>4077</v>
      </c>
      <c r="AN475" s="100" t="s">
        <v>4550</v>
      </c>
      <c r="AO475" s="79" t="str">
        <f>REPLACE(INDEX(GroupVertices[Group],MATCH(Vertices[[#This Row],[Vertex]],GroupVertices[Vertex],0)),1,1,"")</f>
        <v>1</v>
      </c>
      <c r="AP475" s="48"/>
      <c r="AQ475" s="49"/>
      <c r="AR475" s="48"/>
      <c r="AS475" s="49"/>
      <c r="AT475" s="48"/>
      <c r="AU475" s="49"/>
      <c r="AV475" s="48"/>
      <c r="AW475" s="49"/>
      <c r="AX475" s="48"/>
      <c r="AY475" s="48"/>
      <c r="AZ475" s="48"/>
      <c r="BA475" s="48"/>
      <c r="BB475" s="48"/>
      <c r="BC475" s="48"/>
      <c r="BD475" s="48"/>
      <c r="BE475" s="48"/>
      <c r="BF475" s="48"/>
      <c r="BG475" s="48"/>
      <c r="BH475" s="48"/>
      <c r="BI475" s="2"/>
      <c r="BJ475" s="3"/>
      <c r="BK475" s="3"/>
      <c r="BL475" s="3"/>
      <c r="BM475" s="3"/>
    </row>
    <row r="476" spans="1:65" ht="15">
      <c r="A476" s="65" t="s">
        <v>729</v>
      </c>
      <c r="B476" s="66"/>
      <c r="C476" s="66" t="s">
        <v>65</v>
      </c>
      <c r="D476" s="67">
        <v>162.01107214925457</v>
      </c>
      <c r="E476" s="69"/>
      <c r="F476" s="98" t="s">
        <v>3926</v>
      </c>
      <c r="G476" s="66" t="s">
        <v>52</v>
      </c>
      <c r="H476" s="70" t="s">
        <v>1355</v>
      </c>
      <c r="I476" s="71"/>
      <c r="J476" s="71"/>
      <c r="K476" s="70" t="s">
        <v>1355</v>
      </c>
      <c r="L476" s="74">
        <v>1.132099460915599</v>
      </c>
      <c r="M476" s="75">
        <v>6446.12548828125</v>
      </c>
      <c r="N476" s="75">
        <v>7427.0029296875</v>
      </c>
      <c r="O476" s="76"/>
      <c r="P476" s="77"/>
      <c r="Q476" s="77"/>
      <c r="R476" s="48">
        <v>0</v>
      </c>
      <c r="S476" s="81"/>
      <c r="T476" s="81"/>
      <c r="U476" s="49">
        <v>0</v>
      </c>
      <c r="V476" s="49">
        <v>0</v>
      </c>
      <c r="W476" s="49">
        <v>0</v>
      </c>
      <c r="X476" s="49">
        <v>0</v>
      </c>
      <c r="Y476" s="49">
        <v>0</v>
      </c>
      <c r="Z476" s="49"/>
      <c r="AA476" s="72">
        <v>476</v>
      </c>
      <c r="AB476" s="72"/>
      <c r="AC476" s="73"/>
      <c r="AD476" s="79" t="s">
        <v>1355</v>
      </c>
      <c r="AE476" s="79"/>
      <c r="AF476" s="79" t="s">
        <v>2418</v>
      </c>
      <c r="AG476" s="79" t="s">
        <v>2777</v>
      </c>
      <c r="AH476" s="79" t="s">
        <v>3302</v>
      </c>
      <c r="AI476" s="79">
        <v>245</v>
      </c>
      <c r="AJ476" s="79">
        <v>11</v>
      </c>
      <c r="AK476" s="79">
        <v>30</v>
      </c>
      <c r="AL476" s="79">
        <v>0</v>
      </c>
      <c r="AM476" s="79" t="s">
        <v>4077</v>
      </c>
      <c r="AN476" s="100" t="s">
        <v>4551</v>
      </c>
      <c r="AO476" s="79" t="str">
        <f>REPLACE(INDEX(GroupVertices[Group],MATCH(Vertices[[#This Row],[Vertex]],GroupVertices[Vertex],0)),1,1,"")</f>
        <v>1</v>
      </c>
      <c r="AP476" s="48"/>
      <c r="AQ476" s="49"/>
      <c r="AR476" s="48"/>
      <c r="AS476" s="49"/>
      <c r="AT476" s="48"/>
      <c r="AU476" s="49"/>
      <c r="AV476" s="48"/>
      <c r="AW476" s="49"/>
      <c r="AX476" s="48"/>
      <c r="AY476" s="48"/>
      <c r="AZ476" s="48"/>
      <c r="BA476" s="48"/>
      <c r="BB476" s="48"/>
      <c r="BC476" s="48"/>
      <c r="BD476" s="48"/>
      <c r="BE476" s="48"/>
      <c r="BF476" s="48"/>
      <c r="BG476" s="48"/>
      <c r="BH476" s="48"/>
      <c r="BI476" s="2"/>
      <c r="BJ476" s="3"/>
      <c r="BK476" s="3"/>
      <c r="BL476" s="3"/>
      <c r="BM476" s="3"/>
    </row>
    <row r="477" spans="1:65" ht="15">
      <c r="A477" s="65" t="s">
        <v>730</v>
      </c>
      <c r="B477" s="66"/>
      <c r="C477" s="66" t="s">
        <v>65</v>
      </c>
      <c r="D477" s="67">
        <v>162.13973504283737</v>
      </c>
      <c r="E477" s="69"/>
      <c r="F477" s="98" t="s">
        <v>3927</v>
      </c>
      <c r="G477" s="66" t="s">
        <v>52</v>
      </c>
      <c r="H477" s="70" t="s">
        <v>1356</v>
      </c>
      <c r="I477" s="71"/>
      <c r="J477" s="71"/>
      <c r="K477" s="70" t="s">
        <v>1356</v>
      </c>
      <c r="L477" s="74">
        <v>2.6671491149021715</v>
      </c>
      <c r="M477" s="75">
        <v>8159.6328125</v>
      </c>
      <c r="N477" s="75">
        <v>5661.54638671875</v>
      </c>
      <c r="O477" s="76"/>
      <c r="P477" s="77"/>
      <c r="Q477" s="77"/>
      <c r="R477" s="48">
        <v>0</v>
      </c>
      <c r="S477" s="81"/>
      <c r="T477" s="81"/>
      <c r="U477" s="49">
        <v>0</v>
      </c>
      <c r="V477" s="49">
        <v>0</v>
      </c>
      <c r="W477" s="49">
        <v>0</v>
      </c>
      <c r="X477" s="49">
        <v>0</v>
      </c>
      <c r="Y477" s="49">
        <v>0</v>
      </c>
      <c r="Z477" s="49"/>
      <c r="AA477" s="72">
        <v>477</v>
      </c>
      <c r="AB477" s="72"/>
      <c r="AC477" s="73"/>
      <c r="AD477" s="79" t="s">
        <v>1356</v>
      </c>
      <c r="AE477" s="79" t="s">
        <v>1945</v>
      </c>
      <c r="AF477" s="79" t="s">
        <v>2419</v>
      </c>
      <c r="AG477" s="79" t="s">
        <v>2700</v>
      </c>
      <c r="AH477" s="79" t="s">
        <v>3303</v>
      </c>
      <c r="AI477" s="79">
        <v>3092</v>
      </c>
      <c r="AJ477" s="79">
        <v>1</v>
      </c>
      <c r="AK477" s="79">
        <v>10</v>
      </c>
      <c r="AL477" s="79">
        <v>0</v>
      </c>
      <c r="AM477" s="79" t="s">
        <v>4077</v>
      </c>
      <c r="AN477" s="100" t="s">
        <v>4552</v>
      </c>
      <c r="AO477" s="79" t="str">
        <f>REPLACE(INDEX(GroupVertices[Group],MATCH(Vertices[[#This Row],[Vertex]],GroupVertices[Vertex],0)),1,1,"")</f>
        <v>1</v>
      </c>
      <c r="AP477" s="48"/>
      <c r="AQ477" s="49"/>
      <c r="AR477" s="48"/>
      <c r="AS477" s="49"/>
      <c r="AT477" s="48"/>
      <c r="AU477" s="49"/>
      <c r="AV477" s="48"/>
      <c r="AW477" s="49"/>
      <c r="AX477" s="48"/>
      <c r="AY477" s="48"/>
      <c r="AZ477" s="48"/>
      <c r="BA477" s="48"/>
      <c r="BB477" s="48"/>
      <c r="BC477" s="48"/>
      <c r="BD477" s="48"/>
      <c r="BE477" s="48"/>
      <c r="BF477" s="48"/>
      <c r="BG477" s="48"/>
      <c r="BH477" s="48"/>
      <c r="BI477" s="2"/>
      <c r="BJ477" s="3"/>
      <c r="BK477" s="3"/>
      <c r="BL477" s="3"/>
      <c r="BM477" s="3"/>
    </row>
    <row r="478" spans="1:65" ht="15">
      <c r="A478" s="65" t="s">
        <v>731</v>
      </c>
      <c r="B478" s="66"/>
      <c r="C478" s="66" t="s">
        <v>65</v>
      </c>
      <c r="D478" s="67">
        <v>163.93175110157935</v>
      </c>
      <c r="E478" s="69"/>
      <c r="F478" s="98" t="s">
        <v>3928</v>
      </c>
      <c r="G478" s="66" t="s">
        <v>52</v>
      </c>
      <c r="H478" s="70" t="s">
        <v>1357</v>
      </c>
      <c r="I478" s="71"/>
      <c r="J478" s="71"/>
      <c r="K478" s="70" t="s">
        <v>1357</v>
      </c>
      <c r="L478" s="74">
        <v>24.04731206872358</v>
      </c>
      <c r="M478" s="75">
        <v>7816.931640625</v>
      </c>
      <c r="N478" s="75">
        <v>2571.9970703125</v>
      </c>
      <c r="O478" s="76"/>
      <c r="P478" s="77"/>
      <c r="Q478" s="77"/>
      <c r="R478" s="48">
        <v>0</v>
      </c>
      <c r="S478" s="81"/>
      <c r="T478" s="81"/>
      <c r="U478" s="49">
        <v>0</v>
      </c>
      <c r="V478" s="49">
        <v>0</v>
      </c>
      <c r="W478" s="49">
        <v>0</v>
      </c>
      <c r="X478" s="49">
        <v>0</v>
      </c>
      <c r="Y478" s="49">
        <v>0</v>
      </c>
      <c r="Z478" s="49"/>
      <c r="AA478" s="72">
        <v>478</v>
      </c>
      <c r="AB478" s="72"/>
      <c r="AC478" s="73"/>
      <c r="AD478" s="79" t="s">
        <v>1357</v>
      </c>
      <c r="AE478" s="79" t="s">
        <v>1946</v>
      </c>
      <c r="AF478" s="79" t="s">
        <v>2086</v>
      </c>
      <c r="AG478" s="79" t="s">
        <v>2534</v>
      </c>
      <c r="AH478" s="79" t="s">
        <v>3304</v>
      </c>
      <c r="AI478" s="79">
        <v>42745</v>
      </c>
      <c r="AJ478" s="79">
        <v>169</v>
      </c>
      <c r="AK478" s="79">
        <v>1111</v>
      </c>
      <c r="AL478" s="79">
        <v>44</v>
      </c>
      <c r="AM478" s="79" t="s">
        <v>4077</v>
      </c>
      <c r="AN478" s="100" t="s">
        <v>4553</v>
      </c>
      <c r="AO478" s="79" t="str">
        <f>REPLACE(INDEX(GroupVertices[Group],MATCH(Vertices[[#This Row],[Vertex]],GroupVertices[Vertex],0)),1,1,"")</f>
        <v>1</v>
      </c>
      <c r="AP478" s="48"/>
      <c r="AQ478" s="49"/>
      <c r="AR478" s="48"/>
      <c r="AS478" s="49"/>
      <c r="AT478" s="48"/>
      <c r="AU478" s="49"/>
      <c r="AV478" s="48"/>
      <c r="AW478" s="49"/>
      <c r="AX478" s="48"/>
      <c r="AY478" s="48"/>
      <c r="AZ478" s="48"/>
      <c r="BA478" s="48"/>
      <c r="BB478" s="48"/>
      <c r="BC478" s="48"/>
      <c r="BD478" s="48"/>
      <c r="BE478" s="48"/>
      <c r="BF478" s="48"/>
      <c r="BG478" s="48"/>
      <c r="BH478" s="48"/>
      <c r="BI478" s="2"/>
      <c r="BJ478" s="3"/>
      <c r="BK478" s="3"/>
      <c r="BL478" s="3"/>
      <c r="BM478" s="3"/>
    </row>
    <row r="479" spans="1:65" ht="15">
      <c r="A479" s="65" t="s">
        <v>732</v>
      </c>
      <c r="B479" s="66"/>
      <c r="C479" s="66" t="s">
        <v>65</v>
      </c>
      <c r="D479" s="67">
        <v>163.03825125295788</v>
      </c>
      <c r="E479" s="69"/>
      <c r="F479" s="98" t="s">
        <v>3929</v>
      </c>
      <c r="G479" s="66" t="s">
        <v>52</v>
      </c>
      <c r="H479" s="70" t="s">
        <v>1358</v>
      </c>
      <c r="I479" s="71"/>
      <c r="J479" s="71"/>
      <c r="K479" s="70" t="s">
        <v>1358</v>
      </c>
      <c r="L479" s="74">
        <v>13.387155163571308</v>
      </c>
      <c r="M479" s="75">
        <v>2333.70654296875</v>
      </c>
      <c r="N479" s="75">
        <v>3013.361083984375</v>
      </c>
      <c r="O479" s="76"/>
      <c r="P479" s="77"/>
      <c r="Q479" s="77"/>
      <c r="R479" s="48">
        <v>0</v>
      </c>
      <c r="S479" s="81"/>
      <c r="T479" s="81"/>
      <c r="U479" s="49">
        <v>0</v>
      </c>
      <c r="V479" s="49">
        <v>0</v>
      </c>
      <c r="W479" s="49">
        <v>0</v>
      </c>
      <c r="X479" s="49">
        <v>0</v>
      </c>
      <c r="Y479" s="49">
        <v>0</v>
      </c>
      <c r="Z479" s="49"/>
      <c r="AA479" s="72">
        <v>479</v>
      </c>
      <c r="AB479" s="72"/>
      <c r="AC479" s="73"/>
      <c r="AD479" s="79" t="s">
        <v>1358</v>
      </c>
      <c r="AE479" s="79" t="s">
        <v>1947</v>
      </c>
      <c r="AF479" s="79" t="s">
        <v>2420</v>
      </c>
      <c r="AG479" s="79" t="s">
        <v>2624</v>
      </c>
      <c r="AH479" s="79" t="s">
        <v>3305</v>
      </c>
      <c r="AI479" s="79">
        <v>22974</v>
      </c>
      <c r="AJ479" s="79">
        <v>58</v>
      </c>
      <c r="AK479" s="79">
        <v>891</v>
      </c>
      <c r="AL479" s="79">
        <v>11</v>
      </c>
      <c r="AM479" s="79" t="s">
        <v>4077</v>
      </c>
      <c r="AN479" s="100" t="s">
        <v>4554</v>
      </c>
      <c r="AO479" s="79" t="str">
        <f>REPLACE(INDEX(GroupVertices[Group],MATCH(Vertices[[#This Row],[Vertex]],GroupVertices[Vertex],0)),1,1,"")</f>
        <v>1</v>
      </c>
      <c r="AP479" s="48"/>
      <c r="AQ479" s="49"/>
      <c r="AR479" s="48"/>
      <c r="AS479" s="49"/>
      <c r="AT479" s="48"/>
      <c r="AU479" s="49"/>
      <c r="AV479" s="48"/>
      <c r="AW479" s="49"/>
      <c r="AX479" s="48"/>
      <c r="AY479" s="48"/>
      <c r="AZ479" s="48"/>
      <c r="BA479" s="48"/>
      <c r="BB479" s="48"/>
      <c r="BC479" s="48"/>
      <c r="BD479" s="48"/>
      <c r="BE479" s="48"/>
      <c r="BF479" s="48"/>
      <c r="BG479" s="48"/>
      <c r="BH479" s="48"/>
      <c r="BI479" s="2"/>
      <c r="BJ479" s="3"/>
      <c r="BK479" s="3"/>
      <c r="BL479" s="3"/>
      <c r="BM479" s="3"/>
    </row>
    <row r="480" spans="1:65" ht="15">
      <c r="A480" s="65" t="s">
        <v>733</v>
      </c>
      <c r="B480" s="66"/>
      <c r="C480" s="66" t="s">
        <v>65</v>
      </c>
      <c r="D480" s="67">
        <v>162.436513835306</v>
      </c>
      <c r="E480" s="69"/>
      <c r="F480" s="98" t="s">
        <v>3930</v>
      </c>
      <c r="G480" s="66" t="s">
        <v>52</v>
      </c>
      <c r="H480" s="70" t="s">
        <v>1359</v>
      </c>
      <c r="I480" s="71"/>
      <c r="J480" s="71"/>
      <c r="K480" s="96" t="s">
        <v>1359</v>
      </c>
      <c r="L480" s="74">
        <v>6.207953848913348</v>
      </c>
      <c r="M480" s="75">
        <v>277.49725341796875</v>
      </c>
      <c r="N480" s="75">
        <v>3896.089599609375</v>
      </c>
      <c r="O480" s="76"/>
      <c r="P480" s="77"/>
      <c r="Q480" s="77"/>
      <c r="R480" s="48">
        <v>0</v>
      </c>
      <c r="S480" s="81"/>
      <c r="T480" s="81"/>
      <c r="U480" s="49">
        <v>0</v>
      </c>
      <c r="V480" s="49">
        <v>0</v>
      </c>
      <c r="W480" s="49">
        <v>0</v>
      </c>
      <c r="X480" s="49">
        <v>0</v>
      </c>
      <c r="Y480" s="49">
        <v>0</v>
      </c>
      <c r="Z480" s="49"/>
      <c r="AA480" s="72">
        <v>480</v>
      </c>
      <c r="AB480" s="72"/>
      <c r="AC480" s="73"/>
      <c r="AD480" s="97" t="s">
        <v>1359</v>
      </c>
      <c r="AE480" s="97" t="s">
        <v>1948</v>
      </c>
      <c r="AF480" s="79" t="s">
        <v>2098</v>
      </c>
      <c r="AG480" s="79" t="s">
        <v>2534</v>
      </c>
      <c r="AH480" s="79" t="s">
        <v>3306</v>
      </c>
      <c r="AI480" s="79">
        <v>9659</v>
      </c>
      <c r="AJ480" s="79">
        <v>1</v>
      </c>
      <c r="AK480" s="79">
        <v>64</v>
      </c>
      <c r="AL480" s="79">
        <v>5</v>
      </c>
      <c r="AM480" s="79" t="s">
        <v>4077</v>
      </c>
      <c r="AN480" s="100" t="s">
        <v>4555</v>
      </c>
      <c r="AO480" s="79" t="str">
        <f>REPLACE(INDEX(GroupVertices[Group],MATCH(Vertices[[#This Row],[Vertex]],GroupVertices[Vertex],0)),1,1,"")</f>
        <v>1</v>
      </c>
      <c r="AP480" s="48"/>
      <c r="AQ480" s="49"/>
      <c r="AR480" s="48"/>
      <c r="AS480" s="49"/>
      <c r="AT480" s="48"/>
      <c r="AU480" s="49"/>
      <c r="AV480" s="48"/>
      <c r="AW480" s="49"/>
      <c r="AX480" s="48"/>
      <c r="AY480" s="48"/>
      <c r="AZ480" s="48"/>
      <c r="BA480" s="48"/>
      <c r="BB480" s="48"/>
      <c r="BC480" s="48"/>
      <c r="BD480" s="48"/>
      <c r="BE480" s="48"/>
      <c r="BF480" s="48"/>
      <c r="BG480" s="48"/>
      <c r="BH480" s="48"/>
      <c r="BI480" s="2"/>
      <c r="BJ480" s="3"/>
      <c r="BK480" s="3"/>
      <c r="BL480" s="3"/>
      <c r="BM480" s="3"/>
    </row>
    <row r="481" spans="1:65" ht="15">
      <c r="A481" s="65" t="s">
        <v>734</v>
      </c>
      <c r="B481" s="66"/>
      <c r="C481" s="66" t="s">
        <v>65</v>
      </c>
      <c r="D481" s="67">
        <v>163.2037911824253</v>
      </c>
      <c r="E481" s="69"/>
      <c r="F481" s="98" t="s">
        <v>3931</v>
      </c>
      <c r="G481" s="66" t="s">
        <v>52</v>
      </c>
      <c r="H481" s="70" t="s">
        <v>1360</v>
      </c>
      <c r="I481" s="71"/>
      <c r="J481" s="71"/>
      <c r="K481" s="70" t="s">
        <v>1360</v>
      </c>
      <c r="L481" s="74">
        <v>15.362176899627793</v>
      </c>
      <c r="M481" s="75">
        <v>5075.31884765625</v>
      </c>
      <c r="N481" s="75">
        <v>3013.361083984375</v>
      </c>
      <c r="O481" s="76"/>
      <c r="P481" s="77"/>
      <c r="Q481" s="77"/>
      <c r="R481" s="48">
        <v>0</v>
      </c>
      <c r="S481" s="81"/>
      <c r="T481" s="81"/>
      <c r="U481" s="49">
        <v>0</v>
      </c>
      <c r="V481" s="49">
        <v>0</v>
      </c>
      <c r="W481" s="49">
        <v>0</v>
      </c>
      <c r="X481" s="49">
        <v>0</v>
      </c>
      <c r="Y481" s="49">
        <v>0</v>
      </c>
      <c r="Z481" s="49"/>
      <c r="AA481" s="72">
        <v>481</v>
      </c>
      <c r="AB481" s="72"/>
      <c r="AC481" s="73"/>
      <c r="AD481" s="79" t="s">
        <v>1360</v>
      </c>
      <c r="AE481" s="79" t="s">
        <v>1949</v>
      </c>
      <c r="AF481" s="79" t="s">
        <v>2421</v>
      </c>
      <c r="AG481" s="79" t="s">
        <v>2624</v>
      </c>
      <c r="AH481" s="79" t="s">
        <v>3307</v>
      </c>
      <c r="AI481" s="79">
        <v>26637</v>
      </c>
      <c r="AJ481" s="79">
        <v>39</v>
      </c>
      <c r="AK481" s="79">
        <v>751</v>
      </c>
      <c r="AL481" s="79">
        <v>20</v>
      </c>
      <c r="AM481" s="79" t="s">
        <v>4077</v>
      </c>
      <c r="AN481" s="100" t="s">
        <v>4556</v>
      </c>
      <c r="AO481" s="79" t="str">
        <f>REPLACE(INDEX(GroupVertices[Group],MATCH(Vertices[[#This Row],[Vertex]],GroupVertices[Vertex],0)),1,1,"")</f>
        <v>1</v>
      </c>
      <c r="AP481" s="48"/>
      <c r="AQ481" s="49"/>
      <c r="AR481" s="48"/>
      <c r="AS481" s="49"/>
      <c r="AT481" s="48"/>
      <c r="AU481" s="49"/>
      <c r="AV481" s="48"/>
      <c r="AW481" s="49"/>
      <c r="AX481" s="48"/>
      <c r="AY481" s="48"/>
      <c r="AZ481" s="48"/>
      <c r="BA481" s="48"/>
      <c r="BB481" s="48"/>
      <c r="BC481" s="48"/>
      <c r="BD481" s="48"/>
      <c r="BE481" s="48"/>
      <c r="BF481" s="48"/>
      <c r="BG481" s="48"/>
      <c r="BH481" s="48"/>
      <c r="BI481" s="2"/>
      <c r="BJ481" s="3"/>
      <c r="BK481" s="3"/>
      <c r="BL481" s="3"/>
      <c r="BM481" s="3"/>
    </row>
    <row r="482" spans="1:65" ht="15">
      <c r="A482" s="65" t="s">
        <v>735</v>
      </c>
      <c r="B482" s="66"/>
      <c r="C482" s="66" t="s">
        <v>65</v>
      </c>
      <c r="D482" s="67">
        <v>245.3328366478595</v>
      </c>
      <c r="E482" s="69"/>
      <c r="F482" s="98" t="s">
        <v>3932</v>
      </c>
      <c r="G482" s="66" t="s">
        <v>52</v>
      </c>
      <c r="H482" s="70" t="s">
        <v>1361</v>
      </c>
      <c r="I482" s="71"/>
      <c r="J482" s="71"/>
      <c r="K482" s="70" t="s">
        <v>1361</v>
      </c>
      <c r="L482" s="74">
        <v>995.2263732760133</v>
      </c>
      <c r="M482" s="75">
        <v>2676.408203125</v>
      </c>
      <c r="N482" s="75">
        <v>365.1759948730469</v>
      </c>
      <c r="O482" s="76"/>
      <c r="P482" s="77"/>
      <c r="Q482" s="77"/>
      <c r="R482" s="48">
        <v>0</v>
      </c>
      <c r="S482" s="81"/>
      <c r="T482" s="81"/>
      <c r="U482" s="49">
        <v>0</v>
      </c>
      <c r="V482" s="49">
        <v>0</v>
      </c>
      <c r="W482" s="49">
        <v>0</v>
      </c>
      <c r="X482" s="49">
        <v>0</v>
      </c>
      <c r="Y482" s="49">
        <v>0</v>
      </c>
      <c r="Z482" s="49"/>
      <c r="AA482" s="72">
        <v>482</v>
      </c>
      <c r="AB482" s="72"/>
      <c r="AC482" s="73"/>
      <c r="AD482" s="79" t="s">
        <v>1361</v>
      </c>
      <c r="AE482" s="79" t="s">
        <v>1950</v>
      </c>
      <c r="AF482" s="79" t="s">
        <v>2286</v>
      </c>
      <c r="AG482" s="79" t="s">
        <v>2624</v>
      </c>
      <c r="AH482" s="79" t="s">
        <v>3308</v>
      </c>
      <c r="AI482" s="79">
        <v>1843955</v>
      </c>
      <c r="AJ482" s="79">
        <v>771</v>
      </c>
      <c r="AK482" s="79">
        <v>30091</v>
      </c>
      <c r="AL482" s="79">
        <v>371</v>
      </c>
      <c r="AM482" s="79" t="s">
        <v>4077</v>
      </c>
      <c r="AN482" s="100" t="s">
        <v>4557</v>
      </c>
      <c r="AO482" s="79" t="str">
        <f>REPLACE(INDEX(GroupVertices[Group],MATCH(Vertices[[#This Row],[Vertex]],GroupVertices[Vertex],0)),1,1,"")</f>
        <v>1</v>
      </c>
      <c r="AP482" s="48"/>
      <c r="AQ482" s="49"/>
      <c r="AR482" s="48"/>
      <c r="AS482" s="49"/>
      <c r="AT482" s="48"/>
      <c r="AU482" s="49"/>
      <c r="AV482" s="48"/>
      <c r="AW482" s="49"/>
      <c r="AX482" s="48"/>
      <c r="AY482" s="48"/>
      <c r="AZ482" s="48"/>
      <c r="BA482" s="48"/>
      <c r="BB482" s="48"/>
      <c r="BC482" s="48"/>
      <c r="BD482" s="48"/>
      <c r="BE482" s="48"/>
      <c r="BF482" s="48"/>
      <c r="BG482" s="48"/>
      <c r="BH482" s="48"/>
      <c r="BI482" s="2"/>
      <c r="BJ482" s="3"/>
      <c r="BK482" s="3"/>
      <c r="BL482" s="3"/>
      <c r="BM482" s="3"/>
    </row>
    <row r="483" spans="1:65" ht="15">
      <c r="A483" s="65" t="s">
        <v>736</v>
      </c>
      <c r="B483" s="66"/>
      <c r="C483" s="66" t="s">
        <v>65</v>
      </c>
      <c r="D483" s="67">
        <v>162.34486355494565</v>
      </c>
      <c r="E483" s="69"/>
      <c r="F483" s="98" t="s">
        <v>3933</v>
      </c>
      <c r="G483" s="66" t="s">
        <v>52</v>
      </c>
      <c r="H483" s="70" t="s">
        <v>1362</v>
      </c>
      <c r="I483" s="71"/>
      <c r="J483" s="71"/>
      <c r="K483" s="70" t="s">
        <v>1362</v>
      </c>
      <c r="L483" s="74">
        <v>5.114493821416064</v>
      </c>
      <c r="M483" s="75">
        <v>4389.916015625</v>
      </c>
      <c r="N483" s="75">
        <v>4337.45361328125</v>
      </c>
      <c r="O483" s="76"/>
      <c r="P483" s="77"/>
      <c r="Q483" s="77"/>
      <c r="R483" s="48">
        <v>0</v>
      </c>
      <c r="S483" s="81"/>
      <c r="T483" s="81"/>
      <c r="U483" s="49">
        <v>0</v>
      </c>
      <c r="V483" s="49">
        <v>0</v>
      </c>
      <c r="W483" s="49">
        <v>0</v>
      </c>
      <c r="X483" s="49">
        <v>0</v>
      </c>
      <c r="Y483" s="49">
        <v>0</v>
      </c>
      <c r="Z483" s="49"/>
      <c r="AA483" s="72">
        <v>483</v>
      </c>
      <c r="AB483" s="72"/>
      <c r="AC483" s="73"/>
      <c r="AD483" s="79" t="s">
        <v>1362</v>
      </c>
      <c r="AE483" s="79" t="s">
        <v>1951</v>
      </c>
      <c r="AF483" s="79" t="s">
        <v>2422</v>
      </c>
      <c r="AG483" s="79" t="s">
        <v>2544</v>
      </c>
      <c r="AH483" s="79" t="s">
        <v>3309</v>
      </c>
      <c r="AI483" s="79">
        <v>7631</v>
      </c>
      <c r="AJ483" s="79">
        <v>27</v>
      </c>
      <c r="AK483" s="79">
        <v>67</v>
      </c>
      <c r="AL483" s="79">
        <v>5</v>
      </c>
      <c r="AM483" s="79" t="s">
        <v>4077</v>
      </c>
      <c r="AN483" s="100" t="s">
        <v>4558</v>
      </c>
      <c r="AO483" s="79" t="str">
        <f>REPLACE(INDEX(GroupVertices[Group],MATCH(Vertices[[#This Row],[Vertex]],GroupVertices[Vertex],0)),1,1,"")</f>
        <v>1</v>
      </c>
      <c r="AP483" s="48"/>
      <c r="AQ483" s="49"/>
      <c r="AR483" s="48"/>
      <c r="AS483" s="49"/>
      <c r="AT483" s="48"/>
      <c r="AU483" s="49"/>
      <c r="AV483" s="48"/>
      <c r="AW483" s="49"/>
      <c r="AX483" s="48"/>
      <c r="AY483" s="48"/>
      <c r="AZ483" s="48"/>
      <c r="BA483" s="48"/>
      <c r="BB483" s="48"/>
      <c r="BC483" s="48"/>
      <c r="BD483" s="48"/>
      <c r="BE483" s="48"/>
      <c r="BF483" s="48"/>
      <c r="BG483" s="48"/>
      <c r="BH483" s="48"/>
      <c r="BI483" s="2"/>
      <c r="BJ483" s="3"/>
      <c r="BK483" s="3"/>
      <c r="BL483" s="3"/>
      <c r="BM483" s="3"/>
    </row>
    <row r="484" spans="1:65" ht="15">
      <c r="A484" s="65" t="s">
        <v>737</v>
      </c>
      <c r="B484" s="66"/>
      <c r="C484" s="66" t="s">
        <v>65</v>
      </c>
      <c r="D484" s="67">
        <v>162.70174830051056</v>
      </c>
      <c r="E484" s="69"/>
      <c r="F484" s="98" t="s">
        <v>3934</v>
      </c>
      <c r="G484" s="66" t="s">
        <v>52</v>
      </c>
      <c r="H484" s="70" t="s">
        <v>1363</v>
      </c>
      <c r="I484" s="71"/>
      <c r="J484" s="71"/>
      <c r="K484" s="70" t="s">
        <v>1363</v>
      </c>
      <c r="L484" s="74">
        <v>9.372409914683349</v>
      </c>
      <c r="M484" s="75">
        <v>1648.303466796875</v>
      </c>
      <c r="N484" s="75">
        <v>3454.725341796875</v>
      </c>
      <c r="O484" s="76"/>
      <c r="P484" s="77"/>
      <c r="Q484" s="77"/>
      <c r="R484" s="48">
        <v>0</v>
      </c>
      <c r="S484" s="81"/>
      <c r="T484" s="81"/>
      <c r="U484" s="49">
        <v>0</v>
      </c>
      <c r="V484" s="49">
        <v>0</v>
      </c>
      <c r="W484" s="49">
        <v>0</v>
      </c>
      <c r="X484" s="49">
        <v>0</v>
      </c>
      <c r="Y484" s="49">
        <v>0</v>
      </c>
      <c r="Z484" s="49"/>
      <c r="AA484" s="72">
        <v>484</v>
      </c>
      <c r="AB484" s="72"/>
      <c r="AC484" s="73"/>
      <c r="AD484" s="79" t="s">
        <v>1363</v>
      </c>
      <c r="AE484" s="79" t="s">
        <v>1952</v>
      </c>
      <c r="AF484" s="79" t="s">
        <v>2423</v>
      </c>
      <c r="AG484" s="79" t="s">
        <v>2624</v>
      </c>
      <c r="AH484" s="79" t="s">
        <v>3310</v>
      </c>
      <c r="AI484" s="79">
        <v>15528</v>
      </c>
      <c r="AJ484" s="79">
        <v>18</v>
      </c>
      <c r="AK484" s="79">
        <v>211</v>
      </c>
      <c r="AL484" s="79">
        <v>48</v>
      </c>
      <c r="AM484" s="79" t="s">
        <v>4077</v>
      </c>
      <c r="AN484" s="100" t="s">
        <v>4559</v>
      </c>
      <c r="AO484" s="79" t="str">
        <f>REPLACE(INDEX(GroupVertices[Group],MATCH(Vertices[[#This Row],[Vertex]],GroupVertices[Vertex],0)),1,1,"")</f>
        <v>1</v>
      </c>
      <c r="AP484" s="48"/>
      <c r="AQ484" s="49"/>
      <c r="AR484" s="48"/>
      <c r="AS484" s="49"/>
      <c r="AT484" s="48"/>
      <c r="AU484" s="49"/>
      <c r="AV484" s="48"/>
      <c r="AW484" s="49"/>
      <c r="AX484" s="48"/>
      <c r="AY484" s="48"/>
      <c r="AZ484" s="48"/>
      <c r="BA484" s="48"/>
      <c r="BB484" s="48"/>
      <c r="BC484" s="48"/>
      <c r="BD484" s="48"/>
      <c r="BE484" s="48"/>
      <c r="BF484" s="48"/>
      <c r="BG484" s="48"/>
      <c r="BH484" s="48"/>
      <c r="BI484" s="2"/>
      <c r="BJ484" s="3"/>
      <c r="BK484" s="3"/>
      <c r="BL484" s="3"/>
      <c r="BM484" s="3"/>
    </row>
    <row r="485" spans="1:65" ht="15">
      <c r="A485" s="65" t="s">
        <v>738</v>
      </c>
      <c r="B485" s="66"/>
      <c r="C485" s="66" t="s">
        <v>65</v>
      </c>
      <c r="D485" s="67">
        <v>162.114156118437</v>
      </c>
      <c r="E485" s="69"/>
      <c r="F485" s="98" t="s">
        <v>3935</v>
      </c>
      <c r="G485" s="66" t="s">
        <v>52</v>
      </c>
      <c r="H485" s="70" t="s">
        <v>1364</v>
      </c>
      <c r="I485" s="71"/>
      <c r="J485" s="71"/>
      <c r="K485" s="70" t="s">
        <v>1364</v>
      </c>
      <c r="L485" s="74">
        <v>2.3619724011134817</v>
      </c>
      <c r="M485" s="75">
        <v>3704.5126953125</v>
      </c>
      <c r="N485" s="75">
        <v>5661.54638671875</v>
      </c>
      <c r="O485" s="76"/>
      <c r="P485" s="77"/>
      <c r="Q485" s="77"/>
      <c r="R485" s="48">
        <v>0</v>
      </c>
      <c r="S485" s="81"/>
      <c r="T485" s="81"/>
      <c r="U485" s="49">
        <v>0</v>
      </c>
      <c r="V485" s="49">
        <v>0</v>
      </c>
      <c r="W485" s="49">
        <v>0</v>
      </c>
      <c r="X485" s="49">
        <v>0</v>
      </c>
      <c r="Y485" s="49">
        <v>0</v>
      </c>
      <c r="Z485" s="49"/>
      <c r="AA485" s="72">
        <v>485</v>
      </c>
      <c r="AB485" s="72"/>
      <c r="AC485" s="73"/>
      <c r="AD485" s="79" t="s">
        <v>1364</v>
      </c>
      <c r="AE485" s="79" t="s">
        <v>1953</v>
      </c>
      <c r="AF485" s="79" t="s">
        <v>2424</v>
      </c>
      <c r="AG485" s="79" t="s">
        <v>2617</v>
      </c>
      <c r="AH485" s="79" t="s">
        <v>3311</v>
      </c>
      <c r="AI485" s="79">
        <v>2526</v>
      </c>
      <c r="AJ485" s="79">
        <v>2</v>
      </c>
      <c r="AK485" s="79">
        <v>44</v>
      </c>
      <c r="AL485" s="79">
        <v>0</v>
      </c>
      <c r="AM485" s="79" t="s">
        <v>4077</v>
      </c>
      <c r="AN485" s="100" t="s">
        <v>4560</v>
      </c>
      <c r="AO485" s="79" t="str">
        <f>REPLACE(INDEX(GroupVertices[Group],MATCH(Vertices[[#This Row],[Vertex]],GroupVertices[Vertex],0)),1,1,"")</f>
        <v>1</v>
      </c>
      <c r="AP485" s="48"/>
      <c r="AQ485" s="49"/>
      <c r="AR485" s="48"/>
      <c r="AS485" s="49"/>
      <c r="AT485" s="48"/>
      <c r="AU485" s="49"/>
      <c r="AV485" s="48"/>
      <c r="AW485" s="49"/>
      <c r="AX485" s="48"/>
      <c r="AY485" s="48"/>
      <c r="AZ485" s="48"/>
      <c r="BA485" s="48"/>
      <c r="BB485" s="48"/>
      <c r="BC485" s="48"/>
      <c r="BD485" s="48"/>
      <c r="BE485" s="48"/>
      <c r="BF485" s="48"/>
      <c r="BG485" s="48"/>
      <c r="BH485" s="48"/>
      <c r="BI485" s="2"/>
      <c r="BJ485" s="3"/>
      <c r="BK485" s="3"/>
      <c r="BL485" s="3"/>
      <c r="BM485" s="3"/>
    </row>
    <row r="486" spans="1:65" ht="15">
      <c r="A486" s="65" t="s">
        <v>739</v>
      </c>
      <c r="B486" s="66"/>
      <c r="C486" s="66" t="s">
        <v>65</v>
      </c>
      <c r="D486" s="67">
        <v>195.38840502052483</v>
      </c>
      <c r="E486" s="69"/>
      <c r="F486" s="98" t="s">
        <v>3936</v>
      </c>
      <c r="G486" s="66" t="s">
        <v>52</v>
      </c>
      <c r="H486" s="70" t="s">
        <v>1365</v>
      </c>
      <c r="I486" s="71"/>
      <c r="J486" s="71"/>
      <c r="K486" s="70" t="s">
        <v>1365</v>
      </c>
      <c r="L486" s="74">
        <v>399.34996825203706</v>
      </c>
      <c r="M486" s="75">
        <v>8845.0361328125</v>
      </c>
      <c r="N486" s="75">
        <v>806.5403442382812</v>
      </c>
      <c r="O486" s="76"/>
      <c r="P486" s="77"/>
      <c r="Q486" s="77"/>
      <c r="R486" s="48">
        <v>0</v>
      </c>
      <c r="S486" s="81"/>
      <c r="T486" s="81"/>
      <c r="U486" s="49">
        <v>0</v>
      </c>
      <c r="V486" s="49">
        <v>0</v>
      </c>
      <c r="W486" s="49">
        <v>0</v>
      </c>
      <c r="X486" s="49">
        <v>0</v>
      </c>
      <c r="Y486" s="49">
        <v>0</v>
      </c>
      <c r="Z486" s="49"/>
      <c r="AA486" s="72">
        <v>486</v>
      </c>
      <c r="AB486" s="72"/>
      <c r="AC486" s="73"/>
      <c r="AD486" s="79" t="s">
        <v>1365</v>
      </c>
      <c r="AE486" s="79" t="s">
        <v>1954</v>
      </c>
      <c r="AF486" s="79" t="s">
        <v>2425</v>
      </c>
      <c r="AG486" s="79" t="s">
        <v>2624</v>
      </c>
      <c r="AH486" s="79" t="s">
        <v>3312</v>
      </c>
      <c r="AI486" s="79">
        <v>738805</v>
      </c>
      <c r="AJ486" s="79">
        <v>685</v>
      </c>
      <c r="AK486" s="79">
        <v>16599</v>
      </c>
      <c r="AL486" s="79">
        <v>295</v>
      </c>
      <c r="AM486" s="79" t="s">
        <v>4077</v>
      </c>
      <c r="AN486" s="100" t="s">
        <v>4561</v>
      </c>
      <c r="AO486" s="79" t="str">
        <f>REPLACE(INDEX(GroupVertices[Group],MATCH(Vertices[[#This Row],[Vertex]],GroupVertices[Vertex],0)),1,1,"")</f>
        <v>1</v>
      </c>
      <c r="AP486" s="48"/>
      <c r="AQ486" s="49"/>
      <c r="AR486" s="48"/>
      <c r="AS486" s="49"/>
      <c r="AT486" s="48"/>
      <c r="AU486" s="49"/>
      <c r="AV486" s="48"/>
      <c r="AW486" s="49"/>
      <c r="AX486" s="48"/>
      <c r="AY486" s="48"/>
      <c r="AZ486" s="48"/>
      <c r="BA486" s="48"/>
      <c r="BB486" s="48"/>
      <c r="BC486" s="48"/>
      <c r="BD486" s="48"/>
      <c r="BE486" s="48"/>
      <c r="BF486" s="48"/>
      <c r="BG486" s="48"/>
      <c r="BH486" s="48"/>
      <c r="BI486" s="2"/>
      <c r="BJ486" s="3"/>
      <c r="BK486" s="3"/>
      <c r="BL486" s="3"/>
      <c r="BM486" s="3"/>
    </row>
    <row r="487" spans="1:65" ht="15">
      <c r="A487" s="65" t="s">
        <v>740</v>
      </c>
      <c r="B487" s="66"/>
      <c r="C487" s="66" t="s">
        <v>65</v>
      </c>
      <c r="D487" s="67">
        <v>162.11329746196418</v>
      </c>
      <c r="E487" s="69"/>
      <c r="F487" s="98" t="s">
        <v>3937</v>
      </c>
      <c r="G487" s="66" t="s">
        <v>52</v>
      </c>
      <c r="H487" s="70" t="s">
        <v>1366</v>
      </c>
      <c r="I487" s="71"/>
      <c r="J487" s="71"/>
      <c r="K487" s="70" t="s">
        <v>1366</v>
      </c>
      <c r="L487" s="74">
        <v>2.3517279531241084</v>
      </c>
      <c r="M487" s="75">
        <v>3019.109619140625</v>
      </c>
      <c r="N487" s="75">
        <v>5661.54638671875</v>
      </c>
      <c r="O487" s="76"/>
      <c r="P487" s="77"/>
      <c r="Q487" s="77"/>
      <c r="R487" s="48">
        <v>0</v>
      </c>
      <c r="S487" s="81"/>
      <c r="T487" s="81"/>
      <c r="U487" s="49">
        <v>0</v>
      </c>
      <c r="V487" s="49">
        <v>0</v>
      </c>
      <c r="W487" s="49">
        <v>0</v>
      </c>
      <c r="X487" s="49">
        <v>0</v>
      </c>
      <c r="Y487" s="49">
        <v>0</v>
      </c>
      <c r="Z487" s="49"/>
      <c r="AA487" s="72">
        <v>487</v>
      </c>
      <c r="AB487" s="72"/>
      <c r="AC487" s="73"/>
      <c r="AD487" s="79" t="s">
        <v>1366</v>
      </c>
      <c r="AE487" s="79" t="s">
        <v>1955</v>
      </c>
      <c r="AF487" s="79" t="s">
        <v>2165</v>
      </c>
      <c r="AG487" s="79" t="s">
        <v>2544</v>
      </c>
      <c r="AH487" s="79" t="s">
        <v>3313</v>
      </c>
      <c r="AI487" s="79">
        <v>2507</v>
      </c>
      <c r="AJ487" s="79">
        <v>11</v>
      </c>
      <c r="AK487" s="79">
        <v>59</v>
      </c>
      <c r="AL487" s="79">
        <v>4</v>
      </c>
      <c r="AM487" s="79" t="s">
        <v>4077</v>
      </c>
      <c r="AN487" s="100" t="s">
        <v>4562</v>
      </c>
      <c r="AO487" s="79" t="str">
        <f>REPLACE(INDEX(GroupVertices[Group],MATCH(Vertices[[#This Row],[Vertex]],GroupVertices[Vertex],0)),1,1,"")</f>
        <v>1</v>
      </c>
      <c r="AP487" s="48"/>
      <c r="AQ487" s="49"/>
      <c r="AR487" s="48"/>
      <c r="AS487" s="49"/>
      <c r="AT487" s="48"/>
      <c r="AU487" s="49"/>
      <c r="AV487" s="48"/>
      <c r="AW487" s="49"/>
      <c r="AX487" s="48"/>
      <c r="AY487" s="48"/>
      <c r="AZ487" s="48"/>
      <c r="BA487" s="48"/>
      <c r="BB487" s="48"/>
      <c r="BC487" s="48"/>
      <c r="BD487" s="48"/>
      <c r="BE487" s="48"/>
      <c r="BF487" s="48"/>
      <c r="BG487" s="48"/>
      <c r="BH487" s="48"/>
      <c r="BI487" s="2"/>
      <c r="BJ487" s="3"/>
      <c r="BK487" s="3"/>
      <c r="BL487" s="3"/>
      <c r="BM487" s="3"/>
    </row>
    <row r="488" spans="1:65" ht="15">
      <c r="A488" s="65" t="s">
        <v>741</v>
      </c>
      <c r="B488" s="66"/>
      <c r="C488" s="66" t="s">
        <v>65</v>
      </c>
      <c r="D488" s="67">
        <v>162.15514566690192</v>
      </c>
      <c r="E488" s="69"/>
      <c r="F488" s="98" t="s">
        <v>3938</v>
      </c>
      <c r="G488" s="66" t="s">
        <v>52</v>
      </c>
      <c r="H488" s="70" t="s">
        <v>1367</v>
      </c>
      <c r="I488" s="71"/>
      <c r="J488" s="71"/>
      <c r="K488" s="96" t="s">
        <v>1367</v>
      </c>
      <c r="L488" s="74">
        <v>2.8510099972377603</v>
      </c>
      <c r="M488" s="75">
        <v>277.49725341796875</v>
      </c>
      <c r="N488" s="75">
        <v>5220.18212890625</v>
      </c>
      <c r="O488" s="76"/>
      <c r="P488" s="77"/>
      <c r="Q488" s="77"/>
      <c r="R488" s="48">
        <v>0</v>
      </c>
      <c r="S488" s="81"/>
      <c r="T488" s="81"/>
      <c r="U488" s="49">
        <v>0</v>
      </c>
      <c r="V488" s="49">
        <v>0</v>
      </c>
      <c r="W488" s="49">
        <v>0</v>
      </c>
      <c r="X488" s="49">
        <v>0</v>
      </c>
      <c r="Y488" s="49">
        <v>0</v>
      </c>
      <c r="Z488" s="49"/>
      <c r="AA488" s="72">
        <v>488</v>
      </c>
      <c r="AB488" s="72"/>
      <c r="AC488" s="73"/>
      <c r="AD488" s="97" t="s">
        <v>1367</v>
      </c>
      <c r="AE488" s="79" t="s">
        <v>1956</v>
      </c>
      <c r="AF488" s="79" t="s">
        <v>2426</v>
      </c>
      <c r="AG488" s="79" t="s">
        <v>2544</v>
      </c>
      <c r="AH488" s="79" t="s">
        <v>3314</v>
      </c>
      <c r="AI488" s="79">
        <v>3433</v>
      </c>
      <c r="AJ488" s="79">
        <v>10</v>
      </c>
      <c r="AK488" s="79">
        <v>11</v>
      </c>
      <c r="AL488" s="79">
        <v>4</v>
      </c>
      <c r="AM488" s="79" t="s">
        <v>4077</v>
      </c>
      <c r="AN488" s="100" t="s">
        <v>4563</v>
      </c>
      <c r="AO488" s="79" t="str">
        <f>REPLACE(INDEX(GroupVertices[Group],MATCH(Vertices[[#This Row],[Vertex]],GroupVertices[Vertex],0)),1,1,"")</f>
        <v>1</v>
      </c>
      <c r="AP488" s="48"/>
      <c r="AQ488" s="49"/>
      <c r="AR488" s="48"/>
      <c r="AS488" s="49"/>
      <c r="AT488" s="48"/>
      <c r="AU488" s="49"/>
      <c r="AV488" s="48"/>
      <c r="AW488" s="49"/>
      <c r="AX488" s="48"/>
      <c r="AY488" s="48"/>
      <c r="AZ488" s="48"/>
      <c r="BA488" s="48"/>
      <c r="BB488" s="48"/>
      <c r="BC488" s="48"/>
      <c r="BD488" s="48"/>
      <c r="BE488" s="48"/>
      <c r="BF488" s="48"/>
      <c r="BG488" s="48"/>
      <c r="BH488" s="48"/>
      <c r="BI488" s="2"/>
      <c r="BJ488" s="3"/>
      <c r="BK488" s="3"/>
      <c r="BL488" s="3"/>
      <c r="BM488" s="3"/>
    </row>
    <row r="489" spans="1:65" ht="15">
      <c r="A489" s="65" t="s">
        <v>742</v>
      </c>
      <c r="B489" s="66"/>
      <c r="C489" s="66" t="s">
        <v>65</v>
      </c>
      <c r="D489" s="67">
        <v>162.54438820375773</v>
      </c>
      <c r="E489" s="69"/>
      <c r="F489" s="98" t="s">
        <v>3939</v>
      </c>
      <c r="G489" s="66" t="s">
        <v>52</v>
      </c>
      <c r="H489" s="70" t="s">
        <v>1368</v>
      </c>
      <c r="I489" s="71"/>
      <c r="J489" s="71"/>
      <c r="K489" s="70" t="s">
        <v>1368</v>
      </c>
      <c r="L489" s="74">
        <v>7.494980025262469</v>
      </c>
      <c r="M489" s="75">
        <v>5418.02001953125</v>
      </c>
      <c r="N489" s="75">
        <v>3896.089599609375</v>
      </c>
      <c r="O489" s="76"/>
      <c r="P489" s="77"/>
      <c r="Q489" s="77"/>
      <c r="R489" s="48">
        <v>0</v>
      </c>
      <c r="S489" s="81"/>
      <c r="T489" s="81"/>
      <c r="U489" s="49">
        <v>0</v>
      </c>
      <c r="V489" s="49">
        <v>0</v>
      </c>
      <c r="W489" s="49">
        <v>0</v>
      </c>
      <c r="X489" s="49">
        <v>0</v>
      </c>
      <c r="Y489" s="49">
        <v>0</v>
      </c>
      <c r="Z489" s="49"/>
      <c r="AA489" s="72">
        <v>489</v>
      </c>
      <c r="AB489" s="72"/>
      <c r="AC489" s="73"/>
      <c r="AD489" s="79" t="s">
        <v>1368</v>
      </c>
      <c r="AE489" s="79" t="s">
        <v>1957</v>
      </c>
      <c r="AF489" s="79" t="s">
        <v>2427</v>
      </c>
      <c r="AG489" s="79" t="s">
        <v>2778</v>
      </c>
      <c r="AH489" s="79" t="s">
        <v>3315</v>
      </c>
      <c r="AI489" s="79">
        <v>12046</v>
      </c>
      <c r="AJ489" s="79">
        <v>45</v>
      </c>
      <c r="AK489" s="79">
        <v>226</v>
      </c>
      <c r="AL489" s="79">
        <v>8</v>
      </c>
      <c r="AM489" s="79" t="s">
        <v>4077</v>
      </c>
      <c r="AN489" s="100" t="s">
        <v>4564</v>
      </c>
      <c r="AO489" s="79" t="str">
        <f>REPLACE(INDEX(GroupVertices[Group],MATCH(Vertices[[#This Row],[Vertex]],GroupVertices[Vertex],0)),1,1,"")</f>
        <v>1</v>
      </c>
      <c r="AP489" s="48"/>
      <c r="AQ489" s="49"/>
      <c r="AR489" s="48"/>
      <c r="AS489" s="49"/>
      <c r="AT489" s="48"/>
      <c r="AU489" s="49"/>
      <c r="AV489" s="48"/>
      <c r="AW489" s="49"/>
      <c r="AX489" s="48"/>
      <c r="AY489" s="48"/>
      <c r="AZ489" s="48"/>
      <c r="BA489" s="48"/>
      <c r="BB489" s="48"/>
      <c r="BC489" s="48"/>
      <c r="BD489" s="48"/>
      <c r="BE489" s="48"/>
      <c r="BF489" s="48"/>
      <c r="BG489" s="48"/>
      <c r="BH489" s="48"/>
      <c r="BI489" s="2"/>
      <c r="BJ489" s="3"/>
      <c r="BK489" s="3"/>
      <c r="BL489" s="3"/>
      <c r="BM489" s="3"/>
    </row>
    <row r="490" spans="1:65" ht="15">
      <c r="A490" s="65" t="s">
        <v>743</v>
      </c>
      <c r="B490" s="66"/>
      <c r="C490" s="66" t="s">
        <v>65</v>
      </c>
      <c r="D490" s="67">
        <v>163.18639209073953</v>
      </c>
      <c r="E490" s="69"/>
      <c r="F490" s="98" t="s">
        <v>3940</v>
      </c>
      <c r="G490" s="66" t="s">
        <v>52</v>
      </c>
      <c r="H490" s="70" t="s">
        <v>1369</v>
      </c>
      <c r="I490" s="71"/>
      <c r="J490" s="71"/>
      <c r="K490" s="70" t="s">
        <v>1369</v>
      </c>
      <c r="L490" s="74">
        <v>15.15459203247471</v>
      </c>
      <c r="M490" s="75">
        <v>4047.214111328125</v>
      </c>
      <c r="N490" s="75">
        <v>3013.361083984375</v>
      </c>
      <c r="O490" s="76"/>
      <c r="P490" s="77"/>
      <c r="Q490" s="77"/>
      <c r="R490" s="48">
        <v>0</v>
      </c>
      <c r="S490" s="81"/>
      <c r="T490" s="81"/>
      <c r="U490" s="49">
        <v>0</v>
      </c>
      <c r="V490" s="49">
        <v>0</v>
      </c>
      <c r="W490" s="49">
        <v>0</v>
      </c>
      <c r="X490" s="49">
        <v>0</v>
      </c>
      <c r="Y490" s="49">
        <v>0</v>
      </c>
      <c r="Z490" s="49"/>
      <c r="AA490" s="72">
        <v>490</v>
      </c>
      <c r="AB490" s="72"/>
      <c r="AC490" s="73"/>
      <c r="AD490" s="79" t="s">
        <v>1369</v>
      </c>
      <c r="AE490" s="79" t="s">
        <v>1958</v>
      </c>
      <c r="AF490" s="79" t="s">
        <v>2428</v>
      </c>
      <c r="AG490" s="79" t="s">
        <v>2624</v>
      </c>
      <c r="AH490" s="79" t="s">
        <v>3316</v>
      </c>
      <c r="AI490" s="79">
        <v>26252</v>
      </c>
      <c r="AJ490" s="79">
        <v>85</v>
      </c>
      <c r="AK490" s="79">
        <v>913</v>
      </c>
      <c r="AL490" s="79">
        <v>14</v>
      </c>
      <c r="AM490" s="79" t="s">
        <v>4077</v>
      </c>
      <c r="AN490" s="100" t="s">
        <v>4565</v>
      </c>
      <c r="AO490" s="79" t="str">
        <f>REPLACE(INDEX(GroupVertices[Group],MATCH(Vertices[[#This Row],[Vertex]],GroupVertices[Vertex],0)),1,1,"")</f>
        <v>1</v>
      </c>
      <c r="AP490" s="48"/>
      <c r="AQ490" s="49"/>
      <c r="AR490" s="48"/>
      <c r="AS490" s="49"/>
      <c r="AT490" s="48"/>
      <c r="AU490" s="49"/>
      <c r="AV490" s="48"/>
      <c r="AW490" s="49"/>
      <c r="AX490" s="48"/>
      <c r="AY490" s="48"/>
      <c r="AZ490" s="48"/>
      <c r="BA490" s="48"/>
      <c r="BB490" s="48"/>
      <c r="BC490" s="48"/>
      <c r="BD490" s="48"/>
      <c r="BE490" s="48"/>
      <c r="BF490" s="48"/>
      <c r="BG490" s="48"/>
      <c r="BH490" s="48"/>
      <c r="BI490" s="2"/>
      <c r="BJ490" s="3"/>
      <c r="BK490" s="3"/>
      <c r="BL490" s="3"/>
      <c r="BM490" s="3"/>
    </row>
    <row r="491" spans="1:65" ht="15">
      <c r="A491" s="65" t="s">
        <v>744</v>
      </c>
      <c r="B491" s="66"/>
      <c r="C491" s="66" t="s">
        <v>65</v>
      </c>
      <c r="D491" s="67">
        <v>162.00384135790466</v>
      </c>
      <c r="E491" s="69"/>
      <c r="F491" s="98" t="s">
        <v>3941</v>
      </c>
      <c r="G491" s="66" t="s">
        <v>52</v>
      </c>
      <c r="H491" s="70" t="s">
        <v>1370</v>
      </c>
      <c r="I491" s="71"/>
      <c r="J491" s="71"/>
      <c r="K491" s="70" t="s">
        <v>1370</v>
      </c>
      <c r="L491" s="74">
        <v>1.0458304252156159</v>
      </c>
      <c r="M491" s="75">
        <v>1648.303466796875</v>
      </c>
      <c r="N491" s="75">
        <v>8309.732421875</v>
      </c>
      <c r="O491" s="76"/>
      <c r="P491" s="77"/>
      <c r="Q491" s="77"/>
      <c r="R491" s="48">
        <v>0</v>
      </c>
      <c r="S491" s="81"/>
      <c r="T491" s="81"/>
      <c r="U491" s="49">
        <v>0</v>
      </c>
      <c r="V491" s="49">
        <v>0</v>
      </c>
      <c r="W491" s="49">
        <v>0</v>
      </c>
      <c r="X491" s="49">
        <v>0</v>
      </c>
      <c r="Y491" s="49">
        <v>0</v>
      </c>
      <c r="Z491" s="49"/>
      <c r="AA491" s="72">
        <v>491</v>
      </c>
      <c r="AB491" s="72"/>
      <c r="AC491" s="73"/>
      <c r="AD491" s="79" t="s">
        <v>1370</v>
      </c>
      <c r="AE491" s="79" t="s">
        <v>1959</v>
      </c>
      <c r="AF491" s="79" t="s">
        <v>2429</v>
      </c>
      <c r="AG491" s="79" t="s">
        <v>2779</v>
      </c>
      <c r="AH491" s="79" t="s">
        <v>3317</v>
      </c>
      <c r="AI491" s="79">
        <v>85</v>
      </c>
      <c r="AJ491" s="79">
        <v>0</v>
      </c>
      <c r="AK491" s="79">
        <v>0</v>
      </c>
      <c r="AL491" s="79">
        <v>0</v>
      </c>
      <c r="AM491" s="79" t="s">
        <v>4077</v>
      </c>
      <c r="AN491" s="100" t="s">
        <v>4566</v>
      </c>
      <c r="AO491" s="79" t="str">
        <f>REPLACE(INDEX(GroupVertices[Group],MATCH(Vertices[[#This Row],[Vertex]],GroupVertices[Vertex],0)),1,1,"")</f>
        <v>1</v>
      </c>
      <c r="AP491" s="48"/>
      <c r="AQ491" s="49"/>
      <c r="AR491" s="48"/>
      <c r="AS491" s="49"/>
      <c r="AT491" s="48"/>
      <c r="AU491" s="49"/>
      <c r="AV491" s="48"/>
      <c r="AW491" s="49"/>
      <c r="AX491" s="48"/>
      <c r="AY491" s="48"/>
      <c r="AZ491" s="48"/>
      <c r="BA491" s="48"/>
      <c r="BB491" s="48"/>
      <c r="BC491" s="48"/>
      <c r="BD491" s="48"/>
      <c r="BE491" s="48"/>
      <c r="BF491" s="48"/>
      <c r="BG491" s="48"/>
      <c r="BH491" s="48"/>
      <c r="BI491" s="2"/>
      <c r="BJ491" s="3"/>
      <c r="BK491" s="3"/>
      <c r="BL491" s="3"/>
      <c r="BM491" s="3"/>
    </row>
    <row r="492" spans="1:65" ht="15">
      <c r="A492" s="65" t="s">
        <v>745</v>
      </c>
      <c r="B492" s="66"/>
      <c r="C492" s="66" t="s">
        <v>65</v>
      </c>
      <c r="D492" s="67">
        <v>162.30622401366946</v>
      </c>
      <c r="E492" s="69"/>
      <c r="F492" s="98" t="s">
        <v>3942</v>
      </c>
      <c r="G492" s="66" t="s">
        <v>52</v>
      </c>
      <c r="H492" s="70" t="s">
        <v>1371</v>
      </c>
      <c r="I492" s="71"/>
      <c r="J492" s="71"/>
      <c r="K492" s="70" t="s">
        <v>1371</v>
      </c>
      <c r="L492" s="74">
        <v>4.653493661894279</v>
      </c>
      <c r="M492" s="75">
        <v>9530.4384765625</v>
      </c>
      <c r="N492" s="75">
        <v>4778.81787109375</v>
      </c>
      <c r="O492" s="76"/>
      <c r="P492" s="77"/>
      <c r="Q492" s="77"/>
      <c r="R492" s="48">
        <v>0</v>
      </c>
      <c r="S492" s="81"/>
      <c r="T492" s="81"/>
      <c r="U492" s="49">
        <v>0</v>
      </c>
      <c r="V492" s="49">
        <v>0</v>
      </c>
      <c r="W492" s="49">
        <v>0</v>
      </c>
      <c r="X492" s="49">
        <v>0</v>
      </c>
      <c r="Y492" s="49">
        <v>0</v>
      </c>
      <c r="Z492" s="49"/>
      <c r="AA492" s="72">
        <v>492</v>
      </c>
      <c r="AB492" s="72"/>
      <c r="AC492" s="73"/>
      <c r="AD492" s="79" t="s">
        <v>1371</v>
      </c>
      <c r="AE492" s="79"/>
      <c r="AF492" s="79"/>
      <c r="AG492" s="79" t="s">
        <v>2780</v>
      </c>
      <c r="AH492" s="79" t="s">
        <v>3318</v>
      </c>
      <c r="AI492" s="79">
        <v>6776</v>
      </c>
      <c r="AJ492" s="79">
        <v>1</v>
      </c>
      <c r="AK492" s="79">
        <v>437</v>
      </c>
      <c r="AL492" s="79">
        <v>11</v>
      </c>
      <c r="AM492" s="79" t="s">
        <v>4077</v>
      </c>
      <c r="AN492" s="100" t="s">
        <v>4567</v>
      </c>
      <c r="AO492" s="79" t="str">
        <f>REPLACE(INDEX(GroupVertices[Group],MATCH(Vertices[[#This Row],[Vertex]],GroupVertices[Vertex],0)),1,1,"")</f>
        <v>1</v>
      </c>
      <c r="AP492" s="48"/>
      <c r="AQ492" s="49"/>
      <c r="AR492" s="48"/>
      <c r="AS492" s="49"/>
      <c r="AT492" s="48"/>
      <c r="AU492" s="49"/>
      <c r="AV492" s="48"/>
      <c r="AW492" s="49"/>
      <c r="AX492" s="48"/>
      <c r="AY492" s="48"/>
      <c r="AZ492" s="48"/>
      <c r="BA492" s="48"/>
      <c r="BB492" s="48"/>
      <c r="BC492" s="48"/>
      <c r="BD492" s="48"/>
      <c r="BE492" s="48"/>
      <c r="BF492" s="48"/>
      <c r="BG492" s="48"/>
      <c r="BH492" s="48"/>
      <c r="BI492" s="2"/>
      <c r="BJ492" s="3"/>
      <c r="BK492" s="3"/>
      <c r="BL492" s="3"/>
      <c r="BM492" s="3"/>
    </row>
    <row r="493" spans="1:65" ht="15">
      <c r="A493" s="65" t="s">
        <v>746</v>
      </c>
      <c r="B493" s="66"/>
      <c r="C493" s="66" t="s">
        <v>65</v>
      </c>
      <c r="D493" s="67">
        <v>162.0078182931471</v>
      </c>
      <c r="E493" s="69"/>
      <c r="F493" s="98" t="s">
        <v>3943</v>
      </c>
      <c r="G493" s="66" t="s">
        <v>52</v>
      </c>
      <c r="H493" s="70" t="s">
        <v>1372</v>
      </c>
      <c r="I493" s="71"/>
      <c r="J493" s="71"/>
      <c r="K493" s="96" t="s">
        <v>1372</v>
      </c>
      <c r="L493" s="74">
        <v>1.0932783948506066</v>
      </c>
      <c r="M493" s="75">
        <v>9530.4384765625</v>
      </c>
      <c r="N493" s="75">
        <v>7868.3671875</v>
      </c>
      <c r="O493" s="76"/>
      <c r="P493" s="77"/>
      <c r="Q493" s="77"/>
      <c r="R493" s="48">
        <v>0</v>
      </c>
      <c r="S493" s="81"/>
      <c r="T493" s="81"/>
      <c r="U493" s="49">
        <v>0</v>
      </c>
      <c r="V493" s="49">
        <v>0</v>
      </c>
      <c r="W493" s="49">
        <v>0</v>
      </c>
      <c r="X493" s="49">
        <v>0</v>
      </c>
      <c r="Y493" s="49">
        <v>0</v>
      </c>
      <c r="Z493" s="49"/>
      <c r="AA493" s="72">
        <v>493</v>
      </c>
      <c r="AB493" s="72"/>
      <c r="AC493" s="73"/>
      <c r="AD493" s="97" t="s">
        <v>1372</v>
      </c>
      <c r="AE493" s="79" t="s">
        <v>1960</v>
      </c>
      <c r="AF493" s="79" t="s">
        <v>2430</v>
      </c>
      <c r="AG493" s="79" t="s">
        <v>2781</v>
      </c>
      <c r="AH493" s="79" t="s">
        <v>3319</v>
      </c>
      <c r="AI493" s="79">
        <v>173</v>
      </c>
      <c r="AJ493" s="79">
        <v>3</v>
      </c>
      <c r="AK493" s="79">
        <v>6</v>
      </c>
      <c r="AL493" s="79">
        <v>0</v>
      </c>
      <c r="AM493" s="79" t="s">
        <v>4077</v>
      </c>
      <c r="AN493" s="100" t="s">
        <v>4568</v>
      </c>
      <c r="AO493" s="79" t="str">
        <f>REPLACE(INDEX(GroupVertices[Group],MATCH(Vertices[[#This Row],[Vertex]],GroupVertices[Vertex],0)),1,1,"")</f>
        <v>1</v>
      </c>
      <c r="AP493" s="48"/>
      <c r="AQ493" s="49"/>
      <c r="AR493" s="48"/>
      <c r="AS493" s="49"/>
      <c r="AT493" s="48"/>
      <c r="AU493" s="49"/>
      <c r="AV493" s="48"/>
      <c r="AW493" s="49"/>
      <c r="AX493" s="48"/>
      <c r="AY493" s="48"/>
      <c r="AZ493" s="48"/>
      <c r="BA493" s="48"/>
      <c r="BB493" s="48"/>
      <c r="BC493" s="48"/>
      <c r="BD493" s="48"/>
      <c r="BE493" s="48"/>
      <c r="BF493" s="48"/>
      <c r="BG493" s="48"/>
      <c r="BH493" s="48"/>
      <c r="BI493" s="2"/>
      <c r="BJ493" s="3"/>
      <c r="BK493" s="3"/>
      <c r="BL493" s="3"/>
      <c r="BM493" s="3"/>
    </row>
    <row r="494" spans="1:65" ht="15">
      <c r="A494" s="65" t="s">
        <v>747</v>
      </c>
      <c r="B494" s="66"/>
      <c r="C494" s="66" t="s">
        <v>65</v>
      </c>
      <c r="D494" s="67">
        <v>162.20006695816335</v>
      </c>
      <c r="E494" s="69"/>
      <c r="F494" s="98" t="s">
        <v>3944</v>
      </c>
      <c r="G494" s="66" t="s">
        <v>52</v>
      </c>
      <c r="H494" s="70" t="s">
        <v>1373</v>
      </c>
      <c r="I494" s="71"/>
      <c r="J494" s="71"/>
      <c r="K494" s="70" t="s">
        <v>1373</v>
      </c>
      <c r="L494" s="74">
        <v>3.3869563815239045</v>
      </c>
      <c r="M494" s="75">
        <v>7131.5283203125</v>
      </c>
      <c r="N494" s="75">
        <v>5220.18212890625</v>
      </c>
      <c r="O494" s="76"/>
      <c r="P494" s="77"/>
      <c r="Q494" s="77"/>
      <c r="R494" s="48">
        <v>0</v>
      </c>
      <c r="S494" s="81"/>
      <c r="T494" s="81"/>
      <c r="U494" s="49">
        <v>0</v>
      </c>
      <c r="V494" s="49">
        <v>0</v>
      </c>
      <c r="W494" s="49">
        <v>0</v>
      </c>
      <c r="X494" s="49">
        <v>0</v>
      </c>
      <c r="Y494" s="49">
        <v>0</v>
      </c>
      <c r="Z494" s="49"/>
      <c r="AA494" s="72">
        <v>494</v>
      </c>
      <c r="AB494" s="72"/>
      <c r="AC494" s="73"/>
      <c r="AD494" s="79" t="s">
        <v>1373</v>
      </c>
      <c r="AE494" s="79" t="s">
        <v>1961</v>
      </c>
      <c r="AF494" s="79" t="s">
        <v>2431</v>
      </c>
      <c r="AG494" s="79" t="s">
        <v>2544</v>
      </c>
      <c r="AH494" s="79" t="s">
        <v>3320</v>
      </c>
      <c r="AI494" s="79">
        <v>4427</v>
      </c>
      <c r="AJ494" s="79">
        <v>57</v>
      </c>
      <c r="AK494" s="79">
        <v>40</v>
      </c>
      <c r="AL494" s="79">
        <v>5</v>
      </c>
      <c r="AM494" s="79" t="s">
        <v>4077</v>
      </c>
      <c r="AN494" s="100" t="s">
        <v>4569</v>
      </c>
      <c r="AO494" s="79" t="str">
        <f>REPLACE(INDEX(GroupVertices[Group],MATCH(Vertices[[#This Row],[Vertex]],GroupVertices[Vertex],0)),1,1,"")</f>
        <v>1</v>
      </c>
      <c r="AP494" s="48"/>
      <c r="AQ494" s="49"/>
      <c r="AR494" s="48"/>
      <c r="AS494" s="49"/>
      <c r="AT494" s="48"/>
      <c r="AU494" s="49"/>
      <c r="AV494" s="48"/>
      <c r="AW494" s="49"/>
      <c r="AX494" s="48"/>
      <c r="AY494" s="48"/>
      <c r="AZ494" s="48"/>
      <c r="BA494" s="48"/>
      <c r="BB494" s="48"/>
      <c r="BC494" s="48"/>
      <c r="BD494" s="48"/>
      <c r="BE494" s="48"/>
      <c r="BF494" s="48"/>
      <c r="BG494" s="48"/>
      <c r="BH494" s="48"/>
      <c r="BI494" s="2"/>
      <c r="BJ494" s="3"/>
      <c r="BK494" s="3"/>
      <c r="BL494" s="3"/>
      <c r="BM494" s="3"/>
    </row>
    <row r="495" spans="1:65" ht="15">
      <c r="A495" s="65" t="s">
        <v>748</v>
      </c>
      <c r="B495" s="66"/>
      <c r="C495" s="66" t="s">
        <v>65</v>
      </c>
      <c r="D495" s="67">
        <v>162.72515798750595</v>
      </c>
      <c r="E495" s="69"/>
      <c r="F495" s="98" t="s">
        <v>3945</v>
      </c>
      <c r="G495" s="66" t="s">
        <v>52</v>
      </c>
      <c r="H495" s="70" t="s">
        <v>1374</v>
      </c>
      <c r="I495" s="71"/>
      <c r="J495" s="71"/>
      <c r="K495" s="70" t="s">
        <v>1374</v>
      </c>
      <c r="L495" s="74">
        <v>9.651705917762044</v>
      </c>
      <c r="M495" s="75">
        <v>2333.70654296875</v>
      </c>
      <c r="N495" s="75">
        <v>3454.725341796875</v>
      </c>
      <c r="O495" s="76"/>
      <c r="P495" s="77"/>
      <c r="Q495" s="77"/>
      <c r="R495" s="48">
        <v>0</v>
      </c>
      <c r="S495" s="81"/>
      <c r="T495" s="81"/>
      <c r="U495" s="49">
        <v>0</v>
      </c>
      <c r="V495" s="49">
        <v>0</v>
      </c>
      <c r="W495" s="49">
        <v>0</v>
      </c>
      <c r="X495" s="49">
        <v>0</v>
      </c>
      <c r="Y495" s="49">
        <v>0</v>
      </c>
      <c r="Z495" s="49"/>
      <c r="AA495" s="72">
        <v>495</v>
      </c>
      <c r="AB495" s="72"/>
      <c r="AC495" s="73"/>
      <c r="AD495" s="79" t="s">
        <v>1374</v>
      </c>
      <c r="AE495" s="79" t="s">
        <v>1962</v>
      </c>
      <c r="AF495" s="79" t="s">
        <v>2432</v>
      </c>
      <c r="AG495" s="79" t="s">
        <v>2617</v>
      </c>
      <c r="AH495" s="79" t="s">
        <v>3321</v>
      </c>
      <c r="AI495" s="79">
        <v>16046</v>
      </c>
      <c r="AJ495" s="79">
        <v>17</v>
      </c>
      <c r="AK495" s="79">
        <v>224</v>
      </c>
      <c r="AL495" s="79">
        <v>28</v>
      </c>
      <c r="AM495" s="79" t="s">
        <v>4077</v>
      </c>
      <c r="AN495" s="100" t="s">
        <v>4570</v>
      </c>
      <c r="AO495" s="79" t="str">
        <f>REPLACE(INDEX(GroupVertices[Group],MATCH(Vertices[[#This Row],[Vertex]],GroupVertices[Vertex],0)),1,1,"")</f>
        <v>1</v>
      </c>
      <c r="AP495" s="48"/>
      <c r="AQ495" s="49"/>
      <c r="AR495" s="48"/>
      <c r="AS495" s="49"/>
      <c r="AT495" s="48"/>
      <c r="AU495" s="49"/>
      <c r="AV495" s="48"/>
      <c r="AW495" s="49"/>
      <c r="AX495" s="48"/>
      <c r="AY495" s="48"/>
      <c r="AZ495" s="48"/>
      <c r="BA495" s="48"/>
      <c r="BB495" s="48"/>
      <c r="BC495" s="48"/>
      <c r="BD495" s="48"/>
      <c r="BE495" s="48"/>
      <c r="BF495" s="48"/>
      <c r="BG495" s="48"/>
      <c r="BH495" s="48"/>
      <c r="BI495" s="2"/>
      <c r="BJ495" s="3"/>
      <c r="BK495" s="3"/>
      <c r="BL495" s="3"/>
      <c r="BM495" s="3"/>
    </row>
    <row r="496" spans="1:65" ht="15">
      <c r="A496" s="65" t="s">
        <v>749</v>
      </c>
      <c r="B496" s="66"/>
      <c r="C496" s="66" t="s">
        <v>65</v>
      </c>
      <c r="D496" s="67">
        <v>188.64117284212273</v>
      </c>
      <c r="E496" s="69"/>
      <c r="F496" s="98" t="s">
        <v>3946</v>
      </c>
      <c r="G496" s="66" t="s">
        <v>52</v>
      </c>
      <c r="H496" s="70" t="s">
        <v>1375</v>
      </c>
      <c r="I496" s="71"/>
      <c r="J496" s="71"/>
      <c r="K496" s="96" t="s">
        <v>1375</v>
      </c>
      <c r="L496" s="74">
        <v>318.85017431449046</v>
      </c>
      <c r="M496" s="75">
        <v>6446.12548828125</v>
      </c>
      <c r="N496" s="75">
        <v>806.5403442382812</v>
      </c>
      <c r="O496" s="76"/>
      <c r="P496" s="77"/>
      <c r="Q496" s="77"/>
      <c r="R496" s="48">
        <v>0</v>
      </c>
      <c r="S496" s="81"/>
      <c r="T496" s="81"/>
      <c r="U496" s="49">
        <v>0</v>
      </c>
      <c r="V496" s="49">
        <v>0</v>
      </c>
      <c r="W496" s="49">
        <v>0</v>
      </c>
      <c r="X496" s="49">
        <v>0</v>
      </c>
      <c r="Y496" s="49">
        <v>0</v>
      </c>
      <c r="Z496" s="49"/>
      <c r="AA496" s="72">
        <v>496</v>
      </c>
      <c r="AB496" s="72"/>
      <c r="AC496" s="73"/>
      <c r="AD496" s="97" t="s">
        <v>1375</v>
      </c>
      <c r="AE496" s="79" t="s">
        <v>1963</v>
      </c>
      <c r="AF496" s="79" t="s">
        <v>2433</v>
      </c>
      <c r="AG496" s="79" t="s">
        <v>2782</v>
      </c>
      <c r="AH496" s="79" t="s">
        <v>3322</v>
      </c>
      <c r="AI496" s="79">
        <v>589505</v>
      </c>
      <c r="AJ496" s="79">
        <v>0</v>
      </c>
      <c r="AK496" s="79">
        <v>15939</v>
      </c>
      <c r="AL496" s="79">
        <v>10505</v>
      </c>
      <c r="AM496" s="79" t="s">
        <v>4077</v>
      </c>
      <c r="AN496" s="100" t="s">
        <v>4571</v>
      </c>
      <c r="AO496" s="79" t="str">
        <f>REPLACE(INDEX(GroupVertices[Group],MATCH(Vertices[[#This Row],[Vertex]],GroupVertices[Vertex],0)),1,1,"")</f>
        <v>1</v>
      </c>
      <c r="AP496" s="48"/>
      <c r="AQ496" s="49"/>
      <c r="AR496" s="48"/>
      <c r="AS496" s="49"/>
      <c r="AT496" s="48"/>
      <c r="AU496" s="49"/>
      <c r="AV496" s="48"/>
      <c r="AW496" s="49"/>
      <c r="AX496" s="48"/>
      <c r="AY496" s="48"/>
      <c r="AZ496" s="48"/>
      <c r="BA496" s="48"/>
      <c r="BB496" s="48"/>
      <c r="BC496" s="48"/>
      <c r="BD496" s="48"/>
      <c r="BE496" s="48"/>
      <c r="BF496" s="48"/>
      <c r="BG496" s="48"/>
      <c r="BH496" s="48"/>
      <c r="BI496" s="2"/>
      <c r="BJ496" s="3"/>
      <c r="BK496" s="3"/>
      <c r="BL496" s="3"/>
      <c r="BM496" s="3"/>
    </row>
    <row r="497" spans="1:65" ht="15">
      <c r="A497" s="65" t="s">
        <v>750</v>
      </c>
      <c r="B497" s="66"/>
      <c r="C497" s="66" t="s">
        <v>65</v>
      </c>
      <c r="D497" s="67">
        <v>164.18139417293563</v>
      </c>
      <c r="E497" s="69"/>
      <c r="F497" s="98" t="s">
        <v>3947</v>
      </c>
      <c r="G497" s="66" t="s">
        <v>52</v>
      </c>
      <c r="H497" s="70" t="s">
        <v>1376</v>
      </c>
      <c r="I497" s="71"/>
      <c r="J497" s="71"/>
      <c r="K497" s="70" t="s">
        <v>1376</v>
      </c>
      <c r="L497" s="74">
        <v>27.025750526265494</v>
      </c>
      <c r="M497" s="75">
        <v>962.9003295898438</v>
      </c>
      <c r="N497" s="75">
        <v>2130.6328125</v>
      </c>
      <c r="O497" s="76"/>
      <c r="P497" s="77"/>
      <c r="Q497" s="77"/>
      <c r="R497" s="48">
        <v>0</v>
      </c>
      <c r="S497" s="81"/>
      <c r="T497" s="81"/>
      <c r="U497" s="49">
        <v>0</v>
      </c>
      <c r="V497" s="49">
        <v>0</v>
      </c>
      <c r="W497" s="49">
        <v>0</v>
      </c>
      <c r="X497" s="49">
        <v>0</v>
      </c>
      <c r="Y497" s="49">
        <v>0</v>
      </c>
      <c r="Z497" s="49"/>
      <c r="AA497" s="72">
        <v>497</v>
      </c>
      <c r="AB497" s="72"/>
      <c r="AC497" s="73"/>
      <c r="AD497" s="79" t="s">
        <v>1376</v>
      </c>
      <c r="AE497" s="79" t="s">
        <v>1964</v>
      </c>
      <c r="AF497" s="79"/>
      <c r="AG497" s="79" t="s">
        <v>2783</v>
      </c>
      <c r="AH497" s="79" t="s">
        <v>3323</v>
      </c>
      <c r="AI497" s="79">
        <v>48269</v>
      </c>
      <c r="AJ497" s="79">
        <v>18</v>
      </c>
      <c r="AK497" s="79">
        <v>255</v>
      </c>
      <c r="AL497" s="79">
        <v>8</v>
      </c>
      <c r="AM497" s="79" t="s">
        <v>4077</v>
      </c>
      <c r="AN497" s="100" t="s">
        <v>4572</v>
      </c>
      <c r="AO497" s="79" t="str">
        <f>REPLACE(INDEX(GroupVertices[Group],MATCH(Vertices[[#This Row],[Vertex]],GroupVertices[Vertex],0)),1,1,"")</f>
        <v>1</v>
      </c>
      <c r="AP497" s="48"/>
      <c r="AQ497" s="49"/>
      <c r="AR497" s="48"/>
      <c r="AS497" s="49"/>
      <c r="AT497" s="48"/>
      <c r="AU497" s="49"/>
      <c r="AV497" s="48"/>
      <c r="AW497" s="49"/>
      <c r="AX497" s="48"/>
      <c r="AY497" s="48"/>
      <c r="AZ497" s="48"/>
      <c r="BA497" s="48"/>
      <c r="BB497" s="48"/>
      <c r="BC497" s="48"/>
      <c r="BD497" s="48"/>
      <c r="BE497" s="48"/>
      <c r="BF497" s="48"/>
      <c r="BG497" s="48"/>
      <c r="BH497" s="48"/>
      <c r="BI497" s="2"/>
      <c r="BJ497" s="3"/>
      <c r="BK497" s="3"/>
      <c r="BL497" s="3"/>
      <c r="BM497" s="3"/>
    </row>
    <row r="498" spans="1:65" ht="15">
      <c r="A498" s="65" t="s">
        <v>751</v>
      </c>
      <c r="B498" s="66"/>
      <c r="C498" s="66" t="s">
        <v>65</v>
      </c>
      <c r="D498" s="67">
        <v>162.55057956885113</v>
      </c>
      <c r="E498" s="69"/>
      <c r="F498" s="98" t="s">
        <v>3948</v>
      </c>
      <c r="G498" s="66" t="s">
        <v>52</v>
      </c>
      <c r="H498" s="70" t="s">
        <v>1377</v>
      </c>
      <c r="I498" s="71"/>
      <c r="J498" s="71"/>
      <c r="K498" s="70" t="s">
        <v>1377</v>
      </c>
      <c r="L498" s="74">
        <v>7.5688478870805795</v>
      </c>
      <c r="M498" s="75">
        <v>6103.42333984375</v>
      </c>
      <c r="N498" s="75">
        <v>3896.089599609375</v>
      </c>
      <c r="O498" s="76"/>
      <c r="P498" s="77"/>
      <c r="Q498" s="77"/>
      <c r="R498" s="48">
        <v>0</v>
      </c>
      <c r="S498" s="81"/>
      <c r="T498" s="81"/>
      <c r="U498" s="49">
        <v>0</v>
      </c>
      <c r="V498" s="49">
        <v>0</v>
      </c>
      <c r="W498" s="49">
        <v>0</v>
      </c>
      <c r="X498" s="49">
        <v>0</v>
      </c>
      <c r="Y498" s="49">
        <v>0</v>
      </c>
      <c r="Z498" s="49"/>
      <c r="AA498" s="72">
        <v>498</v>
      </c>
      <c r="AB498" s="72"/>
      <c r="AC498" s="73"/>
      <c r="AD498" s="79" t="s">
        <v>1377</v>
      </c>
      <c r="AE498" s="79" t="s">
        <v>1965</v>
      </c>
      <c r="AF498" s="79" t="s">
        <v>2434</v>
      </c>
      <c r="AG498" s="79" t="s">
        <v>2784</v>
      </c>
      <c r="AH498" s="79" t="s">
        <v>3324</v>
      </c>
      <c r="AI498" s="79">
        <v>12183</v>
      </c>
      <c r="AJ498" s="79">
        <v>118</v>
      </c>
      <c r="AK498" s="79">
        <v>97</v>
      </c>
      <c r="AL498" s="79">
        <v>12</v>
      </c>
      <c r="AM498" s="79" t="s">
        <v>4077</v>
      </c>
      <c r="AN498" s="100" t="s">
        <v>4573</v>
      </c>
      <c r="AO498" s="79" t="str">
        <f>REPLACE(INDEX(GroupVertices[Group],MATCH(Vertices[[#This Row],[Vertex]],GroupVertices[Vertex],0)),1,1,"")</f>
        <v>1</v>
      </c>
      <c r="AP498" s="48"/>
      <c r="AQ498" s="49"/>
      <c r="AR498" s="48"/>
      <c r="AS498" s="49"/>
      <c r="AT498" s="48"/>
      <c r="AU498" s="49"/>
      <c r="AV498" s="48"/>
      <c r="AW498" s="49"/>
      <c r="AX498" s="48"/>
      <c r="AY498" s="48"/>
      <c r="AZ498" s="48"/>
      <c r="BA498" s="48"/>
      <c r="BB498" s="48"/>
      <c r="BC498" s="48"/>
      <c r="BD498" s="48"/>
      <c r="BE498" s="48"/>
      <c r="BF498" s="48"/>
      <c r="BG498" s="48"/>
      <c r="BH498" s="48"/>
      <c r="BI498" s="2"/>
      <c r="BJ498" s="3"/>
      <c r="BK498" s="3"/>
      <c r="BL498" s="3"/>
      <c r="BM498" s="3"/>
    </row>
    <row r="499" spans="1:65" ht="15">
      <c r="A499" s="65" t="s">
        <v>752</v>
      </c>
      <c r="B499" s="66"/>
      <c r="C499" s="66" t="s">
        <v>65</v>
      </c>
      <c r="D499" s="67">
        <v>162.12694558063717</v>
      </c>
      <c r="E499" s="69"/>
      <c r="F499" s="98" t="s">
        <v>3949</v>
      </c>
      <c r="G499" s="66" t="s">
        <v>52</v>
      </c>
      <c r="H499" s="70" t="s">
        <v>1378</v>
      </c>
      <c r="I499" s="71"/>
      <c r="J499" s="71"/>
      <c r="K499" s="70" t="s">
        <v>1378</v>
      </c>
      <c r="L499" s="74">
        <v>2.5145607580078266</v>
      </c>
      <c r="M499" s="75">
        <v>5760.7216796875</v>
      </c>
      <c r="N499" s="75">
        <v>5661.54638671875</v>
      </c>
      <c r="O499" s="76"/>
      <c r="P499" s="77"/>
      <c r="Q499" s="77"/>
      <c r="R499" s="48">
        <v>0</v>
      </c>
      <c r="S499" s="81"/>
      <c r="T499" s="81"/>
      <c r="U499" s="49">
        <v>0</v>
      </c>
      <c r="V499" s="49">
        <v>0</v>
      </c>
      <c r="W499" s="49">
        <v>0</v>
      </c>
      <c r="X499" s="49">
        <v>0</v>
      </c>
      <c r="Y499" s="49">
        <v>0</v>
      </c>
      <c r="Z499" s="49"/>
      <c r="AA499" s="72">
        <v>499</v>
      </c>
      <c r="AB499" s="72"/>
      <c r="AC499" s="73"/>
      <c r="AD499" s="79" t="s">
        <v>1378</v>
      </c>
      <c r="AE499" s="79" t="s">
        <v>1966</v>
      </c>
      <c r="AF499" s="79" t="s">
        <v>2168</v>
      </c>
      <c r="AG499" s="79" t="s">
        <v>2555</v>
      </c>
      <c r="AH499" s="79" t="s">
        <v>3325</v>
      </c>
      <c r="AI499" s="79">
        <v>2809</v>
      </c>
      <c r="AJ499" s="79">
        <v>3</v>
      </c>
      <c r="AK499" s="79">
        <v>5</v>
      </c>
      <c r="AL499" s="79">
        <v>0</v>
      </c>
      <c r="AM499" s="79" t="s">
        <v>4077</v>
      </c>
      <c r="AN499" s="100" t="s">
        <v>4574</v>
      </c>
      <c r="AO499" s="79" t="str">
        <f>REPLACE(INDEX(GroupVertices[Group],MATCH(Vertices[[#This Row],[Vertex]],GroupVertices[Vertex],0)),1,1,"")</f>
        <v>1</v>
      </c>
      <c r="AP499" s="48"/>
      <c r="AQ499" s="49"/>
      <c r="AR499" s="48"/>
      <c r="AS499" s="49"/>
      <c r="AT499" s="48"/>
      <c r="AU499" s="49"/>
      <c r="AV499" s="48"/>
      <c r="AW499" s="49"/>
      <c r="AX499" s="48"/>
      <c r="AY499" s="48"/>
      <c r="AZ499" s="48"/>
      <c r="BA499" s="48"/>
      <c r="BB499" s="48"/>
      <c r="BC499" s="48"/>
      <c r="BD499" s="48"/>
      <c r="BE499" s="48"/>
      <c r="BF499" s="48"/>
      <c r="BG499" s="48"/>
      <c r="BH499" s="48"/>
      <c r="BI499" s="2"/>
      <c r="BJ499" s="3"/>
      <c r="BK499" s="3"/>
      <c r="BL499" s="3"/>
      <c r="BM499" s="3"/>
    </row>
    <row r="500" spans="1:65" ht="15">
      <c r="A500" s="65" t="s">
        <v>753</v>
      </c>
      <c r="B500" s="66"/>
      <c r="C500" s="66" t="s">
        <v>65</v>
      </c>
      <c r="D500" s="67">
        <v>162.0310924028047</v>
      </c>
      <c r="E500" s="69"/>
      <c r="F500" s="98" t="s">
        <v>3950</v>
      </c>
      <c r="G500" s="66" t="s">
        <v>52</v>
      </c>
      <c r="H500" s="70" t="s">
        <v>1379</v>
      </c>
      <c r="I500" s="71"/>
      <c r="J500" s="71"/>
      <c r="K500" s="70" t="s">
        <v>1379</v>
      </c>
      <c r="L500" s="74">
        <v>1.3709568535099268</v>
      </c>
      <c r="M500" s="75">
        <v>9187.7373046875</v>
      </c>
      <c r="N500" s="75">
        <v>6544.2744140625</v>
      </c>
      <c r="O500" s="76"/>
      <c r="P500" s="77"/>
      <c r="Q500" s="77"/>
      <c r="R500" s="48">
        <v>0</v>
      </c>
      <c r="S500" s="81"/>
      <c r="T500" s="81"/>
      <c r="U500" s="49">
        <v>0</v>
      </c>
      <c r="V500" s="49">
        <v>0</v>
      </c>
      <c r="W500" s="49">
        <v>0</v>
      </c>
      <c r="X500" s="49">
        <v>0</v>
      </c>
      <c r="Y500" s="49">
        <v>0</v>
      </c>
      <c r="Z500" s="49"/>
      <c r="AA500" s="72">
        <v>500</v>
      </c>
      <c r="AB500" s="72"/>
      <c r="AC500" s="73"/>
      <c r="AD500" s="79" t="s">
        <v>1379</v>
      </c>
      <c r="AE500" s="79" t="s">
        <v>1967</v>
      </c>
      <c r="AF500" s="79" t="s">
        <v>2435</v>
      </c>
      <c r="AG500" s="79" t="s">
        <v>2785</v>
      </c>
      <c r="AH500" s="79" t="s">
        <v>3326</v>
      </c>
      <c r="AI500" s="79">
        <v>688</v>
      </c>
      <c r="AJ500" s="79">
        <v>5</v>
      </c>
      <c r="AK500" s="79">
        <v>6</v>
      </c>
      <c r="AL500" s="79">
        <v>0</v>
      </c>
      <c r="AM500" s="79" t="s">
        <v>4077</v>
      </c>
      <c r="AN500" s="100" t="s">
        <v>4575</v>
      </c>
      <c r="AO500" s="79" t="str">
        <f>REPLACE(INDEX(GroupVertices[Group],MATCH(Vertices[[#This Row],[Vertex]],GroupVertices[Vertex],0)),1,1,"")</f>
        <v>1</v>
      </c>
      <c r="AP500" s="48"/>
      <c r="AQ500" s="49"/>
      <c r="AR500" s="48"/>
      <c r="AS500" s="49"/>
      <c r="AT500" s="48"/>
      <c r="AU500" s="49"/>
      <c r="AV500" s="48"/>
      <c r="AW500" s="49"/>
      <c r="AX500" s="48"/>
      <c r="AY500" s="48"/>
      <c r="AZ500" s="48"/>
      <c r="BA500" s="48"/>
      <c r="BB500" s="48"/>
      <c r="BC500" s="48"/>
      <c r="BD500" s="48"/>
      <c r="BE500" s="48"/>
      <c r="BF500" s="48"/>
      <c r="BG500" s="48"/>
      <c r="BH500" s="48"/>
      <c r="BI500" s="2"/>
      <c r="BJ500" s="3"/>
      <c r="BK500" s="3"/>
      <c r="BL500" s="3"/>
      <c r="BM500" s="3"/>
    </row>
    <row r="501" spans="1:65" ht="15">
      <c r="A501" s="65" t="s">
        <v>754</v>
      </c>
      <c r="B501" s="66"/>
      <c r="C501" s="66" t="s">
        <v>65</v>
      </c>
      <c r="D501" s="67">
        <v>162.45490716080238</v>
      </c>
      <c r="E501" s="69"/>
      <c r="F501" s="98" t="s">
        <v>3951</v>
      </c>
      <c r="G501" s="66" t="s">
        <v>52</v>
      </c>
      <c r="H501" s="70" t="s">
        <v>1380</v>
      </c>
      <c r="I501" s="71"/>
      <c r="J501" s="71"/>
      <c r="K501" s="70" t="s">
        <v>1380</v>
      </c>
      <c r="L501" s="74">
        <v>6.42740070847518</v>
      </c>
      <c r="M501" s="75">
        <v>1305.6019287109375</v>
      </c>
      <c r="N501" s="75">
        <v>3896.089599609375</v>
      </c>
      <c r="O501" s="76"/>
      <c r="P501" s="77"/>
      <c r="Q501" s="77"/>
      <c r="R501" s="48">
        <v>0</v>
      </c>
      <c r="S501" s="81"/>
      <c r="T501" s="81"/>
      <c r="U501" s="49">
        <v>0</v>
      </c>
      <c r="V501" s="49">
        <v>0</v>
      </c>
      <c r="W501" s="49">
        <v>0</v>
      </c>
      <c r="X501" s="49">
        <v>0</v>
      </c>
      <c r="Y501" s="49">
        <v>0</v>
      </c>
      <c r="Z501" s="49"/>
      <c r="AA501" s="72">
        <v>501</v>
      </c>
      <c r="AB501" s="72"/>
      <c r="AC501" s="73"/>
      <c r="AD501" s="79" t="s">
        <v>1380</v>
      </c>
      <c r="AE501" s="79" t="s">
        <v>1968</v>
      </c>
      <c r="AF501" s="79" t="s">
        <v>2436</v>
      </c>
      <c r="AG501" s="79" t="s">
        <v>2544</v>
      </c>
      <c r="AH501" s="79" t="s">
        <v>3327</v>
      </c>
      <c r="AI501" s="79">
        <v>10066</v>
      </c>
      <c r="AJ501" s="79">
        <v>7</v>
      </c>
      <c r="AK501" s="79">
        <v>25</v>
      </c>
      <c r="AL501" s="79">
        <v>5</v>
      </c>
      <c r="AM501" s="79" t="s">
        <v>4077</v>
      </c>
      <c r="AN501" s="100" t="s">
        <v>4576</v>
      </c>
      <c r="AO501" s="79" t="str">
        <f>REPLACE(INDEX(GroupVertices[Group],MATCH(Vertices[[#This Row],[Vertex]],GroupVertices[Vertex],0)),1,1,"")</f>
        <v>1</v>
      </c>
      <c r="AP501" s="48"/>
      <c r="AQ501" s="49"/>
      <c r="AR501" s="48"/>
      <c r="AS501" s="49"/>
      <c r="AT501" s="48"/>
      <c r="AU501" s="49"/>
      <c r="AV501" s="48"/>
      <c r="AW501" s="49"/>
      <c r="AX501" s="48"/>
      <c r="AY501" s="48"/>
      <c r="AZ501" s="48"/>
      <c r="BA501" s="48"/>
      <c r="BB501" s="48"/>
      <c r="BC501" s="48"/>
      <c r="BD501" s="48"/>
      <c r="BE501" s="48"/>
      <c r="BF501" s="48"/>
      <c r="BG501" s="48"/>
      <c r="BH501" s="48"/>
      <c r="BI501" s="2"/>
      <c r="BJ501" s="3"/>
      <c r="BK501" s="3"/>
      <c r="BL501" s="3"/>
      <c r="BM501" s="3"/>
    </row>
    <row r="502" spans="1:65" ht="15">
      <c r="A502" s="65" t="s">
        <v>755</v>
      </c>
      <c r="B502" s="66"/>
      <c r="C502" s="66" t="s">
        <v>65</v>
      </c>
      <c r="D502" s="67">
        <v>162.9952280444258</v>
      </c>
      <c r="E502" s="69"/>
      <c r="F502" s="98" t="s">
        <v>3952</v>
      </c>
      <c r="G502" s="66" t="s">
        <v>52</v>
      </c>
      <c r="H502" s="70" t="s">
        <v>1381</v>
      </c>
      <c r="I502" s="71"/>
      <c r="J502" s="71"/>
      <c r="K502" s="70" t="s">
        <v>1381</v>
      </c>
      <c r="L502" s="74">
        <v>12.873854401156409</v>
      </c>
      <c r="M502" s="75">
        <v>620.1987915039062</v>
      </c>
      <c r="N502" s="75">
        <v>3013.361083984375</v>
      </c>
      <c r="O502" s="76"/>
      <c r="P502" s="77"/>
      <c r="Q502" s="77"/>
      <c r="R502" s="48">
        <v>0</v>
      </c>
      <c r="S502" s="81"/>
      <c r="T502" s="81"/>
      <c r="U502" s="49">
        <v>0</v>
      </c>
      <c r="V502" s="49">
        <v>0</v>
      </c>
      <c r="W502" s="49">
        <v>0</v>
      </c>
      <c r="X502" s="49">
        <v>0</v>
      </c>
      <c r="Y502" s="49">
        <v>0</v>
      </c>
      <c r="Z502" s="49"/>
      <c r="AA502" s="72">
        <v>502</v>
      </c>
      <c r="AB502" s="72"/>
      <c r="AC502" s="73"/>
      <c r="AD502" s="79" t="s">
        <v>1381</v>
      </c>
      <c r="AE502" s="79" t="s">
        <v>1969</v>
      </c>
      <c r="AF502" s="79" t="s">
        <v>2437</v>
      </c>
      <c r="AG502" s="79" t="s">
        <v>2786</v>
      </c>
      <c r="AH502" s="79" t="s">
        <v>3328</v>
      </c>
      <c r="AI502" s="79">
        <v>22022</v>
      </c>
      <c r="AJ502" s="79">
        <v>30</v>
      </c>
      <c r="AK502" s="79">
        <v>523</v>
      </c>
      <c r="AL502" s="79">
        <v>0</v>
      </c>
      <c r="AM502" s="79" t="s">
        <v>4077</v>
      </c>
      <c r="AN502" s="100" t="s">
        <v>4577</v>
      </c>
      <c r="AO502" s="79" t="str">
        <f>REPLACE(INDEX(GroupVertices[Group],MATCH(Vertices[[#This Row],[Vertex]],GroupVertices[Vertex],0)),1,1,"")</f>
        <v>1</v>
      </c>
      <c r="AP502" s="48"/>
      <c r="AQ502" s="49"/>
      <c r="AR502" s="48"/>
      <c r="AS502" s="49"/>
      <c r="AT502" s="48"/>
      <c r="AU502" s="49"/>
      <c r="AV502" s="48"/>
      <c r="AW502" s="49"/>
      <c r="AX502" s="48"/>
      <c r="AY502" s="48"/>
      <c r="AZ502" s="48"/>
      <c r="BA502" s="48"/>
      <c r="BB502" s="48"/>
      <c r="BC502" s="48"/>
      <c r="BD502" s="48"/>
      <c r="BE502" s="48"/>
      <c r="BF502" s="48"/>
      <c r="BG502" s="48"/>
      <c r="BH502" s="48"/>
      <c r="BI502" s="2"/>
      <c r="BJ502" s="3"/>
      <c r="BK502" s="3"/>
      <c r="BL502" s="3"/>
      <c r="BM502" s="3"/>
    </row>
    <row r="503" spans="1:65" ht="15">
      <c r="A503" s="65" t="s">
        <v>756</v>
      </c>
      <c r="B503" s="66"/>
      <c r="C503" s="66" t="s">
        <v>65</v>
      </c>
      <c r="D503" s="67">
        <v>162.36190110706391</v>
      </c>
      <c r="E503" s="69"/>
      <c r="F503" s="98" t="s">
        <v>3953</v>
      </c>
      <c r="G503" s="66" t="s">
        <v>52</v>
      </c>
      <c r="H503" s="70" t="s">
        <v>1382</v>
      </c>
      <c r="I503" s="71"/>
      <c r="J503" s="71"/>
      <c r="K503" s="70" t="s">
        <v>1382</v>
      </c>
      <c r="L503" s="74">
        <v>5.317765236784148</v>
      </c>
      <c r="M503" s="75">
        <v>5418.02001953125</v>
      </c>
      <c r="N503" s="75">
        <v>4337.45361328125</v>
      </c>
      <c r="O503" s="76"/>
      <c r="P503" s="77"/>
      <c r="Q503" s="77"/>
      <c r="R503" s="48">
        <v>0</v>
      </c>
      <c r="S503" s="81"/>
      <c r="T503" s="81"/>
      <c r="U503" s="49">
        <v>0</v>
      </c>
      <c r="V503" s="49">
        <v>0</v>
      </c>
      <c r="W503" s="49">
        <v>0</v>
      </c>
      <c r="X503" s="49">
        <v>0</v>
      </c>
      <c r="Y503" s="49">
        <v>0</v>
      </c>
      <c r="Z503" s="49"/>
      <c r="AA503" s="72">
        <v>503</v>
      </c>
      <c r="AB503" s="72"/>
      <c r="AC503" s="73"/>
      <c r="AD503" s="79" t="s">
        <v>1382</v>
      </c>
      <c r="AE503" s="79" t="s">
        <v>1722</v>
      </c>
      <c r="AF503" s="79" t="s">
        <v>2438</v>
      </c>
      <c r="AG503" s="79" t="s">
        <v>2682</v>
      </c>
      <c r="AH503" s="79" t="s">
        <v>3329</v>
      </c>
      <c r="AI503" s="79">
        <v>8008</v>
      </c>
      <c r="AJ503" s="79">
        <v>11</v>
      </c>
      <c r="AK503" s="79">
        <v>518</v>
      </c>
      <c r="AL503" s="79">
        <v>11</v>
      </c>
      <c r="AM503" s="79" t="s">
        <v>4077</v>
      </c>
      <c r="AN503" s="100" t="s">
        <v>4578</v>
      </c>
      <c r="AO503" s="79" t="str">
        <f>REPLACE(INDEX(GroupVertices[Group],MATCH(Vertices[[#This Row],[Vertex]],GroupVertices[Vertex],0)),1,1,"")</f>
        <v>1</v>
      </c>
      <c r="AP503" s="48"/>
      <c r="AQ503" s="49"/>
      <c r="AR503" s="48"/>
      <c r="AS503" s="49"/>
      <c r="AT503" s="48"/>
      <c r="AU503" s="49"/>
      <c r="AV503" s="48"/>
      <c r="AW503" s="49"/>
      <c r="AX503" s="48"/>
      <c r="AY503" s="48"/>
      <c r="AZ503" s="48"/>
      <c r="BA503" s="48"/>
      <c r="BB503" s="48"/>
      <c r="BC503" s="48"/>
      <c r="BD503" s="48"/>
      <c r="BE503" s="48"/>
      <c r="BF503" s="48"/>
      <c r="BG503" s="48"/>
      <c r="BH503" s="48"/>
      <c r="BI503" s="2"/>
      <c r="BJ503" s="3"/>
      <c r="BK503" s="3"/>
      <c r="BL503" s="3"/>
      <c r="BM503" s="3"/>
    </row>
    <row r="504" spans="1:65" ht="15">
      <c r="A504" s="65" t="s">
        <v>757</v>
      </c>
      <c r="B504" s="66"/>
      <c r="C504" s="66" t="s">
        <v>65</v>
      </c>
      <c r="D504" s="67">
        <v>162.025850079076</v>
      </c>
      <c r="E504" s="69"/>
      <c r="F504" s="98" t="s">
        <v>3954</v>
      </c>
      <c r="G504" s="66" t="s">
        <v>52</v>
      </c>
      <c r="H504" s="70" t="s">
        <v>1383</v>
      </c>
      <c r="I504" s="71"/>
      <c r="J504" s="71"/>
      <c r="K504" s="70" t="s">
        <v>1383</v>
      </c>
      <c r="L504" s="74">
        <v>1.3084118026274392</v>
      </c>
      <c r="M504" s="75">
        <v>4732.6171875</v>
      </c>
      <c r="N504" s="75">
        <v>6544.2744140625</v>
      </c>
      <c r="O504" s="76"/>
      <c r="P504" s="77"/>
      <c r="Q504" s="77"/>
      <c r="R504" s="48">
        <v>0</v>
      </c>
      <c r="S504" s="81"/>
      <c r="T504" s="81"/>
      <c r="U504" s="49">
        <v>0</v>
      </c>
      <c r="V504" s="49">
        <v>0</v>
      </c>
      <c r="W504" s="49">
        <v>0</v>
      </c>
      <c r="X504" s="49">
        <v>0</v>
      </c>
      <c r="Y504" s="49">
        <v>0</v>
      </c>
      <c r="Z504" s="49"/>
      <c r="AA504" s="72">
        <v>504</v>
      </c>
      <c r="AB504" s="72"/>
      <c r="AC504" s="73"/>
      <c r="AD504" s="79" t="s">
        <v>1383</v>
      </c>
      <c r="AE504" s="79" t="s">
        <v>1619</v>
      </c>
      <c r="AF504" s="79"/>
      <c r="AG504" s="79" t="s">
        <v>2700</v>
      </c>
      <c r="AH504" s="79" t="s">
        <v>3330</v>
      </c>
      <c r="AI504" s="79">
        <v>572</v>
      </c>
      <c r="AJ504" s="79">
        <v>0</v>
      </c>
      <c r="AK504" s="79">
        <v>3</v>
      </c>
      <c r="AL504" s="79">
        <v>1</v>
      </c>
      <c r="AM504" s="79" t="s">
        <v>4077</v>
      </c>
      <c r="AN504" s="100" t="s">
        <v>4579</v>
      </c>
      <c r="AO504" s="79" t="str">
        <f>REPLACE(INDEX(GroupVertices[Group],MATCH(Vertices[[#This Row],[Vertex]],GroupVertices[Vertex],0)),1,1,"")</f>
        <v>1</v>
      </c>
      <c r="AP504" s="48"/>
      <c r="AQ504" s="49"/>
      <c r="AR504" s="48"/>
      <c r="AS504" s="49"/>
      <c r="AT504" s="48"/>
      <c r="AU504" s="49"/>
      <c r="AV504" s="48"/>
      <c r="AW504" s="49"/>
      <c r="AX504" s="48"/>
      <c r="AY504" s="48"/>
      <c r="AZ504" s="48"/>
      <c r="BA504" s="48"/>
      <c r="BB504" s="48"/>
      <c r="BC504" s="48"/>
      <c r="BD504" s="48"/>
      <c r="BE504" s="48"/>
      <c r="BF504" s="48"/>
      <c r="BG504" s="48"/>
      <c r="BH504" s="48"/>
      <c r="BI504" s="2"/>
      <c r="BJ504" s="3"/>
      <c r="BK504" s="3"/>
      <c r="BL504" s="3"/>
      <c r="BM504" s="3"/>
    </row>
    <row r="505" spans="1:65" ht="15">
      <c r="A505" s="65" t="s">
        <v>758</v>
      </c>
      <c r="B505" s="66"/>
      <c r="C505" s="66" t="s">
        <v>65</v>
      </c>
      <c r="D505" s="67">
        <v>162.29998745613017</v>
      </c>
      <c r="E505" s="69"/>
      <c r="F505" s="98" t="s">
        <v>3955</v>
      </c>
      <c r="G505" s="66" t="s">
        <v>52</v>
      </c>
      <c r="H505" s="70" t="s">
        <v>1384</v>
      </c>
      <c r="I505" s="71"/>
      <c r="J505" s="71"/>
      <c r="K505" s="70" t="s">
        <v>1384</v>
      </c>
      <c r="L505" s="74">
        <v>4.579086618603045</v>
      </c>
      <c r="M505" s="75">
        <v>8502.333984375</v>
      </c>
      <c r="N505" s="75">
        <v>4778.81787109375</v>
      </c>
      <c r="O505" s="76"/>
      <c r="P505" s="77"/>
      <c r="Q505" s="77"/>
      <c r="R505" s="48">
        <v>0</v>
      </c>
      <c r="S505" s="81"/>
      <c r="T505" s="81"/>
      <c r="U505" s="49">
        <v>0</v>
      </c>
      <c r="V505" s="49">
        <v>0</v>
      </c>
      <c r="W505" s="49">
        <v>0</v>
      </c>
      <c r="X505" s="49">
        <v>0</v>
      </c>
      <c r="Y505" s="49">
        <v>0</v>
      </c>
      <c r="Z505" s="49"/>
      <c r="AA505" s="72">
        <v>505</v>
      </c>
      <c r="AB505" s="72"/>
      <c r="AC505" s="73"/>
      <c r="AD505" s="79" t="s">
        <v>1384</v>
      </c>
      <c r="AE505" s="79" t="s">
        <v>1825</v>
      </c>
      <c r="AF505" s="79" t="s">
        <v>2317</v>
      </c>
      <c r="AG505" s="79" t="s">
        <v>2617</v>
      </c>
      <c r="AH505" s="79" t="s">
        <v>3331</v>
      </c>
      <c r="AI505" s="79">
        <v>6638</v>
      </c>
      <c r="AJ505" s="79">
        <v>4</v>
      </c>
      <c r="AK505" s="79">
        <v>82</v>
      </c>
      <c r="AL505" s="79">
        <v>18</v>
      </c>
      <c r="AM505" s="79" t="s">
        <v>4077</v>
      </c>
      <c r="AN505" s="100" t="s">
        <v>4580</v>
      </c>
      <c r="AO505" s="79" t="str">
        <f>REPLACE(INDEX(GroupVertices[Group],MATCH(Vertices[[#This Row],[Vertex]],GroupVertices[Vertex],0)),1,1,"")</f>
        <v>1</v>
      </c>
      <c r="AP505" s="48"/>
      <c r="AQ505" s="49"/>
      <c r="AR505" s="48"/>
      <c r="AS505" s="49"/>
      <c r="AT505" s="48"/>
      <c r="AU505" s="49"/>
      <c r="AV505" s="48"/>
      <c r="AW505" s="49"/>
      <c r="AX505" s="48"/>
      <c r="AY505" s="48"/>
      <c r="AZ505" s="48"/>
      <c r="BA505" s="48"/>
      <c r="BB505" s="48"/>
      <c r="BC505" s="48"/>
      <c r="BD505" s="48"/>
      <c r="BE505" s="48"/>
      <c r="BF505" s="48"/>
      <c r="BG505" s="48"/>
      <c r="BH505" s="48"/>
      <c r="BI505" s="2"/>
      <c r="BJ505" s="3"/>
      <c r="BK505" s="3"/>
      <c r="BL505" s="3"/>
      <c r="BM505" s="3"/>
    </row>
    <row r="506" spans="1:65" ht="15">
      <c r="A506" s="65" t="s">
        <v>759</v>
      </c>
      <c r="B506" s="66"/>
      <c r="C506" s="66" t="s">
        <v>65</v>
      </c>
      <c r="D506" s="67">
        <v>169.17488829430442</v>
      </c>
      <c r="E506" s="69"/>
      <c r="F506" s="98" t="s">
        <v>3956</v>
      </c>
      <c r="G506" s="66" t="s">
        <v>52</v>
      </c>
      <c r="H506" s="70" t="s">
        <v>1385</v>
      </c>
      <c r="I506" s="71"/>
      <c r="J506" s="71"/>
      <c r="K506" s="70" t="s">
        <v>1385</v>
      </c>
      <c r="L506" s="74">
        <v>86.60206821772749</v>
      </c>
      <c r="M506" s="75">
        <v>2333.70654296875</v>
      </c>
      <c r="N506" s="75">
        <v>1247.90478515625</v>
      </c>
      <c r="O506" s="76"/>
      <c r="P506" s="77"/>
      <c r="Q506" s="77"/>
      <c r="R506" s="48">
        <v>0</v>
      </c>
      <c r="S506" s="81"/>
      <c r="T506" s="81"/>
      <c r="U506" s="49">
        <v>0</v>
      </c>
      <c r="V506" s="49">
        <v>0</v>
      </c>
      <c r="W506" s="49">
        <v>0</v>
      </c>
      <c r="X506" s="49">
        <v>0</v>
      </c>
      <c r="Y506" s="49">
        <v>0</v>
      </c>
      <c r="Z506" s="49"/>
      <c r="AA506" s="72">
        <v>506</v>
      </c>
      <c r="AB506" s="72"/>
      <c r="AC506" s="73"/>
      <c r="AD506" s="79" t="s">
        <v>1385</v>
      </c>
      <c r="AE506" s="79" t="s">
        <v>1970</v>
      </c>
      <c r="AF506" s="79" t="s">
        <v>2286</v>
      </c>
      <c r="AG506" s="79" t="s">
        <v>2624</v>
      </c>
      <c r="AH506" s="79" t="s">
        <v>3332</v>
      </c>
      <c r="AI506" s="79">
        <v>158763</v>
      </c>
      <c r="AJ506" s="79">
        <v>196</v>
      </c>
      <c r="AK506" s="79">
        <v>1102</v>
      </c>
      <c r="AL506" s="79">
        <v>29</v>
      </c>
      <c r="AM506" s="79" t="s">
        <v>4077</v>
      </c>
      <c r="AN506" s="100" t="s">
        <v>4581</v>
      </c>
      <c r="AO506" s="79" t="str">
        <f>REPLACE(INDEX(GroupVertices[Group],MATCH(Vertices[[#This Row],[Vertex]],GroupVertices[Vertex],0)),1,1,"")</f>
        <v>1</v>
      </c>
      <c r="AP506" s="48"/>
      <c r="AQ506" s="49"/>
      <c r="AR506" s="48"/>
      <c r="AS506" s="49"/>
      <c r="AT506" s="48"/>
      <c r="AU506" s="49"/>
      <c r="AV506" s="48"/>
      <c r="AW506" s="49"/>
      <c r="AX506" s="48"/>
      <c r="AY506" s="48"/>
      <c r="AZ506" s="48"/>
      <c r="BA506" s="48"/>
      <c r="BB506" s="48"/>
      <c r="BC506" s="48"/>
      <c r="BD506" s="48"/>
      <c r="BE506" s="48"/>
      <c r="BF506" s="48"/>
      <c r="BG506" s="48"/>
      <c r="BH506" s="48"/>
      <c r="BI506" s="2"/>
      <c r="BJ506" s="3"/>
      <c r="BK506" s="3"/>
      <c r="BL506" s="3"/>
      <c r="BM506" s="3"/>
    </row>
    <row r="507" spans="1:65" ht="15">
      <c r="A507" s="65" t="s">
        <v>760</v>
      </c>
      <c r="B507" s="66"/>
      <c r="C507" s="66" t="s">
        <v>65</v>
      </c>
      <c r="D507" s="67">
        <v>162.29158166118586</v>
      </c>
      <c r="E507" s="69"/>
      <c r="F507" s="98" t="s">
        <v>3957</v>
      </c>
      <c r="G507" s="66" t="s">
        <v>52</v>
      </c>
      <c r="H507" s="70" t="s">
        <v>1386</v>
      </c>
      <c r="I507" s="71"/>
      <c r="J507" s="71"/>
      <c r="K507" s="70" t="s">
        <v>1386</v>
      </c>
      <c r="L507" s="74">
        <v>4.4787988646018135</v>
      </c>
      <c r="M507" s="75">
        <v>7816.931640625</v>
      </c>
      <c r="N507" s="75">
        <v>4778.81787109375</v>
      </c>
      <c r="O507" s="76"/>
      <c r="P507" s="77"/>
      <c r="Q507" s="77"/>
      <c r="R507" s="48">
        <v>0</v>
      </c>
      <c r="S507" s="81"/>
      <c r="T507" s="81"/>
      <c r="U507" s="49">
        <v>0</v>
      </c>
      <c r="V507" s="49">
        <v>0</v>
      </c>
      <c r="W507" s="49">
        <v>0</v>
      </c>
      <c r="X507" s="49">
        <v>0</v>
      </c>
      <c r="Y507" s="49">
        <v>0</v>
      </c>
      <c r="Z507" s="49"/>
      <c r="AA507" s="72">
        <v>507</v>
      </c>
      <c r="AB507" s="72"/>
      <c r="AC507" s="73"/>
      <c r="AD507" s="79" t="s">
        <v>1386</v>
      </c>
      <c r="AE507" s="79" t="s">
        <v>1971</v>
      </c>
      <c r="AF507" s="79" t="s">
        <v>2439</v>
      </c>
      <c r="AG507" s="79" t="s">
        <v>2642</v>
      </c>
      <c r="AH507" s="79" t="s">
        <v>3333</v>
      </c>
      <c r="AI507" s="79">
        <v>6452</v>
      </c>
      <c r="AJ507" s="79">
        <v>55</v>
      </c>
      <c r="AK507" s="79">
        <v>486</v>
      </c>
      <c r="AL507" s="79">
        <v>4</v>
      </c>
      <c r="AM507" s="79" t="s">
        <v>4077</v>
      </c>
      <c r="AN507" s="100" t="s">
        <v>4582</v>
      </c>
      <c r="AO507" s="79" t="str">
        <f>REPLACE(INDEX(GroupVertices[Group],MATCH(Vertices[[#This Row],[Vertex]],GroupVertices[Vertex],0)),1,1,"")</f>
        <v>1</v>
      </c>
      <c r="AP507" s="48"/>
      <c r="AQ507" s="49"/>
      <c r="AR507" s="48"/>
      <c r="AS507" s="49"/>
      <c r="AT507" s="48"/>
      <c r="AU507" s="49"/>
      <c r="AV507" s="48"/>
      <c r="AW507" s="49"/>
      <c r="AX507" s="48"/>
      <c r="AY507" s="48"/>
      <c r="AZ507" s="48"/>
      <c r="BA507" s="48"/>
      <c r="BB507" s="48"/>
      <c r="BC507" s="48"/>
      <c r="BD507" s="48"/>
      <c r="BE507" s="48"/>
      <c r="BF507" s="48"/>
      <c r="BG507" s="48"/>
      <c r="BH507" s="48"/>
      <c r="BI507" s="2"/>
      <c r="BJ507" s="3"/>
      <c r="BK507" s="3"/>
      <c r="BL507" s="3"/>
      <c r="BM507" s="3"/>
    </row>
    <row r="508" spans="1:65" ht="15">
      <c r="A508" s="65" t="s">
        <v>761</v>
      </c>
      <c r="B508" s="66"/>
      <c r="C508" s="66" t="s">
        <v>65</v>
      </c>
      <c r="D508" s="67">
        <v>165.00922939761057</v>
      </c>
      <c r="E508" s="69"/>
      <c r="F508" s="98" t="s">
        <v>3958</v>
      </c>
      <c r="G508" s="66" t="s">
        <v>52</v>
      </c>
      <c r="H508" s="70" t="s">
        <v>1387</v>
      </c>
      <c r="I508" s="71"/>
      <c r="J508" s="71"/>
      <c r="K508" s="70" t="s">
        <v>1387</v>
      </c>
      <c r="L508" s="74">
        <v>36.902476750967296</v>
      </c>
      <c r="M508" s="75">
        <v>7816.931640625</v>
      </c>
      <c r="N508" s="75">
        <v>2130.6328125</v>
      </c>
      <c r="O508" s="76"/>
      <c r="P508" s="77"/>
      <c r="Q508" s="77"/>
      <c r="R508" s="48">
        <v>0</v>
      </c>
      <c r="S508" s="81"/>
      <c r="T508" s="81"/>
      <c r="U508" s="49">
        <v>0</v>
      </c>
      <c r="V508" s="49">
        <v>0</v>
      </c>
      <c r="W508" s="49">
        <v>0</v>
      </c>
      <c r="X508" s="49">
        <v>0</v>
      </c>
      <c r="Y508" s="49">
        <v>0</v>
      </c>
      <c r="Z508" s="49"/>
      <c r="AA508" s="72">
        <v>508</v>
      </c>
      <c r="AB508" s="72"/>
      <c r="AC508" s="73"/>
      <c r="AD508" s="79" t="s">
        <v>1387</v>
      </c>
      <c r="AE508" s="79" t="s">
        <v>1972</v>
      </c>
      <c r="AF508" s="79" t="s">
        <v>2440</v>
      </c>
      <c r="AG508" s="79" t="s">
        <v>2624</v>
      </c>
      <c r="AH508" s="79" t="s">
        <v>3334</v>
      </c>
      <c r="AI508" s="79">
        <v>66587</v>
      </c>
      <c r="AJ508" s="79">
        <v>59</v>
      </c>
      <c r="AK508" s="79">
        <v>929</v>
      </c>
      <c r="AL508" s="79">
        <v>28</v>
      </c>
      <c r="AM508" s="79" t="s">
        <v>4077</v>
      </c>
      <c r="AN508" s="100" t="s">
        <v>4583</v>
      </c>
      <c r="AO508" s="79" t="str">
        <f>REPLACE(INDEX(GroupVertices[Group],MATCH(Vertices[[#This Row],[Vertex]],GroupVertices[Vertex],0)),1,1,"")</f>
        <v>1</v>
      </c>
      <c r="AP508" s="48"/>
      <c r="AQ508" s="49"/>
      <c r="AR508" s="48"/>
      <c r="AS508" s="49"/>
      <c r="AT508" s="48"/>
      <c r="AU508" s="49"/>
      <c r="AV508" s="48"/>
      <c r="AW508" s="49"/>
      <c r="AX508" s="48"/>
      <c r="AY508" s="48"/>
      <c r="AZ508" s="48"/>
      <c r="BA508" s="48"/>
      <c r="BB508" s="48"/>
      <c r="BC508" s="48"/>
      <c r="BD508" s="48"/>
      <c r="BE508" s="48"/>
      <c r="BF508" s="48"/>
      <c r="BG508" s="48"/>
      <c r="BH508" s="48"/>
      <c r="BI508" s="2"/>
      <c r="BJ508" s="3"/>
      <c r="BK508" s="3"/>
      <c r="BL508" s="3"/>
      <c r="BM508" s="3"/>
    </row>
    <row r="509" spans="1:65" ht="15">
      <c r="A509" s="65" t="s">
        <v>762</v>
      </c>
      <c r="B509" s="66"/>
      <c r="C509" s="66" t="s">
        <v>65</v>
      </c>
      <c r="D509" s="67">
        <v>162.02960105208876</v>
      </c>
      <c r="E509" s="69"/>
      <c r="F509" s="98" t="s">
        <v>3959</v>
      </c>
      <c r="G509" s="66" t="s">
        <v>52</v>
      </c>
      <c r="H509" s="70" t="s">
        <v>1388</v>
      </c>
      <c r="I509" s="71"/>
      <c r="J509" s="71"/>
      <c r="K509" s="70" t="s">
        <v>1388</v>
      </c>
      <c r="L509" s="74">
        <v>1.3531638648968054</v>
      </c>
      <c r="M509" s="75">
        <v>8502.333984375</v>
      </c>
      <c r="N509" s="75">
        <v>6544.2744140625</v>
      </c>
      <c r="O509" s="76"/>
      <c r="P509" s="77"/>
      <c r="Q509" s="77"/>
      <c r="R509" s="48">
        <v>0</v>
      </c>
      <c r="S509" s="81"/>
      <c r="T509" s="81"/>
      <c r="U509" s="49">
        <v>0</v>
      </c>
      <c r="V509" s="49">
        <v>0</v>
      </c>
      <c r="W509" s="49">
        <v>0</v>
      </c>
      <c r="X509" s="49">
        <v>0</v>
      </c>
      <c r="Y509" s="49">
        <v>0</v>
      </c>
      <c r="Z509" s="49"/>
      <c r="AA509" s="72">
        <v>509</v>
      </c>
      <c r="AB509" s="72"/>
      <c r="AC509" s="73"/>
      <c r="AD509" s="79" t="s">
        <v>1388</v>
      </c>
      <c r="AE509" s="79" t="s">
        <v>1973</v>
      </c>
      <c r="AF509" s="79" t="s">
        <v>2441</v>
      </c>
      <c r="AG509" s="79" t="s">
        <v>2700</v>
      </c>
      <c r="AH509" s="79" t="s">
        <v>3335</v>
      </c>
      <c r="AI509" s="79">
        <v>655</v>
      </c>
      <c r="AJ509" s="79">
        <v>0</v>
      </c>
      <c r="AK509" s="79">
        <v>2</v>
      </c>
      <c r="AL509" s="79">
        <v>0</v>
      </c>
      <c r="AM509" s="79" t="s">
        <v>4077</v>
      </c>
      <c r="AN509" s="100" t="s">
        <v>4584</v>
      </c>
      <c r="AO509" s="79" t="str">
        <f>REPLACE(INDEX(GroupVertices[Group],MATCH(Vertices[[#This Row],[Vertex]],GroupVertices[Vertex],0)),1,1,"")</f>
        <v>1</v>
      </c>
      <c r="AP509" s="48"/>
      <c r="AQ509" s="49"/>
      <c r="AR509" s="48"/>
      <c r="AS509" s="49"/>
      <c r="AT509" s="48"/>
      <c r="AU509" s="49"/>
      <c r="AV509" s="48"/>
      <c r="AW509" s="49"/>
      <c r="AX509" s="48"/>
      <c r="AY509" s="48"/>
      <c r="AZ509" s="48"/>
      <c r="BA509" s="48"/>
      <c r="BB509" s="48"/>
      <c r="BC509" s="48"/>
      <c r="BD509" s="48"/>
      <c r="BE509" s="48"/>
      <c r="BF509" s="48"/>
      <c r="BG509" s="48"/>
      <c r="BH509" s="48"/>
      <c r="BI509" s="2"/>
      <c r="BJ509" s="3"/>
      <c r="BK509" s="3"/>
      <c r="BL509" s="3"/>
      <c r="BM509" s="3"/>
    </row>
    <row r="510" spans="1:65" ht="15">
      <c r="A510" s="65" t="s">
        <v>763</v>
      </c>
      <c r="B510" s="66"/>
      <c r="C510" s="66" t="s">
        <v>65</v>
      </c>
      <c r="D510" s="67">
        <v>162.62270671256667</v>
      </c>
      <c r="E510" s="69"/>
      <c r="F510" s="98" t="s">
        <v>3960</v>
      </c>
      <c r="G510" s="66" t="s">
        <v>52</v>
      </c>
      <c r="H510" s="70" t="s">
        <v>1389</v>
      </c>
      <c r="I510" s="71"/>
      <c r="J510" s="71"/>
      <c r="K510" s="70" t="s">
        <v>1389</v>
      </c>
      <c r="L510" s="74">
        <v>8.42938151818791</v>
      </c>
      <c r="M510" s="75">
        <v>8159.6328125</v>
      </c>
      <c r="N510" s="75">
        <v>3896.089599609375</v>
      </c>
      <c r="O510" s="76"/>
      <c r="P510" s="77"/>
      <c r="Q510" s="77"/>
      <c r="R510" s="48">
        <v>0</v>
      </c>
      <c r="S510" s="81"/>
      <c r="T510" s="81"/>
      <c r="U510" s="49">
        <v>0</v>
      </c>
      <c r="V510" s="49">
        <v>0</v>
      </c>
      <c r="W510" s="49">
        <v>0</v>
      </c>
      <c r="X510" s="49">
        <v>0</v>
      </c>
      <c r="Y510" s="49">
        <v>0</v>
      </c>
      <c r="Z510" s="49"/>
      <c r="AA510" s="72">
        <v>510</v>
      </c>
      <c r="AB510" s="72"/>
      <c r="AC510" s="73"/>
      <c r="AD510" s="79" t="s">
        <v>1389</v>
      </c>
      <c r="AE510" s="79" t="s">
        <v>1974</v>
      </c>
      <c r="AF510" s="79" t="s">
        <v>2442</v>
      </c>
      <c r="AG510" s="79" t="s">
        <v>2610</v>
      </c>
      <c r="AH510" s="79" t="s">
        <v>3336</v>
      </c>
      <c r="AI510" s="79">
        <v>13779</v>
      </c>
      <c r="AJ510" s="79">
        <v>48</v>
      </c>
      <c r="AK510" s="79">
        <v>41</v>
      </c>
      <c r="AL510" s="79">
        <v>30</v>
      </c>
      <c r="AM510" s="79" t="s">
        <v>4077</v>
      </c>
      <c r="AN510" s="100" t="s">
        <v>4585</v>
      </c>
      <c r="AO510" s="79" t="str">
        <f>REPLACE(INDEX(GroupVertices[Group],MATCH(Vertices[[#This Row],[Vertex]],GroupVertices[Vertex],0)),1,1,"")</f>
        <v>1</v>
      </c>
      <c r="AP510" s="48"/>
      <c r="AQ510" s="49"/>
      <c r="AR510" s="48"/>
      <c r="AS510" s="49"/>
      <c r="AT510" s="48"/>
      <c r="AU510" s="49"/>
      <c r="AV510" s="48"/>
      <c r="AW510" s="49"/>
      <c r="AX510" s="48"/>
      <c r="AY510" s="48"/>
      <c r="AZ510" s="48"/>
      <c r="BA510" s="48"/>
      <c r="BB510" s="48"/>
      <c r="BC510" s="48"/>
      <c r="BD510" s="48"/>
      <c r="BE510" s="48"/>
      <c r="BF510" s="48"/>
      <c r="BG510" s="48"/>
      <c r="BH510" s="48"/>
      <c r="BI510" s="2"/>
      <c r="BJ510" s="3"/>
      <c r="BK510" s="3"/>
      <c r="BL510" s="3"/>
      <c r="BM510" s="3"/>
    </row>
    <row r="511" spans="1:65" ht="15">
      <c r="A511" s="65" t="s">
        <v>764</v>
      </c>
      <c r="B511" s="66"/>
      <c r="C511" s="66" t="s">
        <v>65</v>
      </c>
      <c r="D511" s="67">
        <v>162.01595293341578</v>
      </c>
      <c r="E511" s="69"/>
      <c r="F511" s="98" t="s">
        <v>3961</v>
      </c>
      <c r="G511" s="66" t="s">
        <v>52</v>
      </c>
      <c r="H511" s="70" t="s">
        <v>1390</v>
      </c>
      <c r="I511" s="71"/>
      <c r="J511" s="71"/>
      <c r="K511" s="70" t="s">
        <v>1390</v>
      </c>
      <c r="L511" s="74">
        <v>1.1903310600130874</v>
      </c>
      <c r="M511" s="75">
        <v>4389.916015625</v>
      </c>
      <c r="N511" s="75">
        <v>6985.638671875</v>
      </c>
      <c r="O511" s="76"/>
      <c r="P511" s="77"/>
      <c r="Q511" s="77"/>
      <c r="R511" s="48">
        <v>0</v>
      </c>
      <c r="S511" s="81"/>
      <c r="T511" s="81"/>
      <c r="U511" s="49">
        <v>0</v>
      </c>
      <c r="V511" s="49">
        <v>0</v>
      </c>
      <c r="W511" s="49">
        <v>0</v>
      </c>
      <c r="X511" s="49">
        <v>0</v>
      </c>
      <c r="Y511" s="49">
        <v>0</v>
      </c>
      <c r="Z511" s="49"/>
      <c r="AA511" s="72">
        <v>511</v>
      </c>
      <c r="AB511" s="72"/>
      <c r="AC511" s="73"/>
      <c r="AD511" s="79" t="s">
        <v>1390</v>
      </c>
      <c r="AE511" s="79" t="s">
        <v>1975</v>
      </c>
      <c r="AF511" s="79"/>
      <c r="AG511" s="79" t="s">
        <v>2787</v>
      </c>
      <c r="AH511" s="79" t="s">
        <v>3337</v>
      </c>
      <c r="AI511" s="79">
        <v>353</v>
      </c>
      <c r="AJ511" s="79">
        <v>0</v>
      </c>
      <c r="AK511" s="79">
        <v>3</v>
      </c>
      <c r="AL511" s="79">
        <v>0</v>
      </c>
      <c r="AM511" s="79" t="s">
        <v>4077</v>
      </c>
      <c r="AN511" s="100" t="s">
        <v>4586</v>
      </c>
      <c r="AO511" s="79" t="str">
        <f>REPLACE(INDEX(GroupVertices[Group],MATCH(Vertices[[#This Row],[Vertex]],GroupVertices[Vertex],0)),1,1,"")</f>
        <v>1</v>
      </c>
      <c r="AP511" s="48"/>
      <c r="AQ511" s="49"/>
      <c r="AR511" s="48"/>
      <c r="AS511" s="49"/>
      <c r="AT511" s="48"/>
      <c r="AU511" s="49"/>
      <c r="AV511" s="48"/>
      <c r="AW511" s="49"/>
      <c r="AX511" s="48"/>
      <c r="AY511" s="48"/>
      <c r="AZ511" s="48"/>
      <c r="BA511" s="48"/>
      <c r="BB511" s="48"/>
      <c r="BC511" s="48"/>
      <c r="BD511" s="48"/>
      <c r="BE511" s="48"/>
      <c r="BF511" s="48"/>
      <c r="BG511" s="48"/>
      <c r="BH511" s="48"/>
      <c r="BI511" s="2"/>
      <c r="BJ511" s="3"/>
      <c r="BK511" s="3"/>
      <c r="BL511" s="3"/>
      <c r="BM511" s="3"/>
    </row>
    <row r="512" spans="1:65" ht="15">
      <c r="A512" s="65" t="s">
        <v>765</v>
      </c>
      <c r="B512" s="66"/>
      <c r="C512" s="66" t="s">
        <v>65</v>
      </c>
      <c r="D512" s="67">
        <v>162.32353272046336</v>
      </c>
      <c r="E512" s="69"/>
      <c r="F512" s="98" t="s">
        <v>3962</v>
      </c>
      <c r="G512" s="66" t="s">
        <v>52</v>
      </c>
      <c r="H512" s="70" t="s">
        <v>1391</v>
      </c>
      <c r="I512" s="71"/>
      <c r="J512" s="71"/>
      <c r="K512" s="70" t="s">
        <v>1391</v>
      </c>
      <c r="L512" s="74">
        <v>4.8600001661011145</v>
      </c>
      <c r="M512" s="75">
        <v>1991.0050048828125</v>
      </c>
      <c r="N512" s="75">
        <v>4337.45361328125</v>
      </c>
      <c r="O512" s="76"/>
      <c r="P512" s="77"/>
      <c r="Q512" s="77"/>
      <c r="R512" s="48">
        <v>0</v>
      </c>
      <c r="S512" s="81"/>
      <c r="T512" s="81"/>
      <c r="U512" s="49">
        <v>0</v>
      </c>
      <c r="V512" s="49">
        <v>0</v>
      </c>
      <c r="W512" s="49">
        <v>0</v>
      </c>
      <c r="X512" s="49">
        <v>0</v>
      </c>
      <c r="Y512" s="49">
        <v>0</v>
      </c>
      <c r="Z512" s="49"/>
      <c r="AA512" s="72">
        <v>512</v>
      </c>
      <c r="AB512" s="72"/>
      <c r="AC512" s="73"/>
      <c r="AD512" s="79" t="s">
        <v>1391</v>
      </c>
      <c r="AE512" s="79" t="s">
        <v>1976</v>
      </c>
      <c r="AF512" s="79" t="s">
        <v>2443</v>
      </c>
      <c r="AG512" s="79" t="s">
        <v>2669</v>
      </c>
      <c r="AH512" s="79" t="s">
        <v>3338</v>
      </c>
      <c r="AI512" s="79">
        <v>7159</v>
      </c>
      <c r="AJ512" s="79">
        <v>4</v>
      </c>
      <c r="AK512" s="79">
        <v>14</v>
      </c>
      <c r="AL512" s="79">
        <v>3</v>
      </c>
      <c r="AM512" s="79" t="s">
        <v>4077</v>
      </c>
      <c r="AN512" s="100" t="s">
        <v>4587</v>
      </c>
      <c r="AO512" s="79" t="str">
        <f>REPLACE(INDEX(GroupVertices[Group],MATCH(Vertices[[#This Row],[Vertex]],GroupVertices[Vertex],0)),1,1,"")</f>
        <v>1</v>
      </c>
      <c r="AP512" s="48"/>
      <c r="AQ512" s="49"/>
      <c r="AR512" s="48"/>
      <c r="AS512" s="49"/>
      <c r="AT512" s="48"/>
      <c r="AU512" s="49"/>
      <c r="AV512" s="48"/>
      <c r="AW512" s="49"/>
      <c r="AX512" s="48"/>
      <c r="AY512" s="48"/>
      <c r="AZ512" s="48"/>
      <c r="BA512" s="48"/>
      <c r="BB512" s="48"/>
      <c r="BC512" s="48"/>
      <c r="BD512" s="48"/>
      <c r="BE512" s="48"/>
      <c r="BF512" s="48"/>
      <c r="BG512" s="48"/>
      <c r="BH512" s="48"/>
      <c r="BI512" s="2"/>
      <c r="BJ512" s="3"/>
      <c r="BK512" s="3"/>
      <c r="BL512" s="3"/>
      <c r="BM512" s="3"/>
    </row>
    <row r="513" spans="1:65" ht="15">
      <c r="A513" s="65" t="s">
        <v>766</v>
      </c>
      <c r="B513" s="66"/>
      <c r="C513" s="66" t="s">
        <v>65</v>
      </c>
      <c r="D513" s="67">
        <v>162.1596197190497</v>
      </c>
      <c r="E513" s="69"/>
      <c r="F513" s="98" t="s">
        <v>3963</v>
      </c>
      <c r="G513" s="66" t="s">
        <v>52</v>
      </c>
      <c r="H513" s="70" t="s">
        <v>1392</v>
      </c>
      <c r="I513" s="71"/>
      <c r="J513" s="71"/>
      <c r="K513" s="70" t="s">
        <v>1392</v>
      </c>
      <c r="L513" s="74">
        <v>2.9043889630771247</v>
      </c>
      <c r="M513" s="75">
        <v>962.9003295898438</v>
      </c>
      <c r="N513" s="75">
        <v>5220.18212890625</v>
      </c>
      <c r="O513" s="76"/>
      <c r="P513" s="77"/>
      <c r="Q513" s="77"/>
      <c r="R513" s="48">
        <v>0</v>
      </c>
      <c r="S513" s="81"/>
      <c r="T513" s="81"/>
      <c r="U513" s="49">
        <v>0</v>
      </c>
      <c r="V513" s="49">
        <v>0</v>
      </c>
      <c r="W513" s="49">
        <v>0</v>
      </c>
      <c r="X513" s="49">
        <v>0</v>
      </c>
      <c r="Y513" s="49">
        <v>0</v>
      </c>
      <c r="Z513" s="49"/>
      <c r="AA513" s="72">
        <v>513</v>
      </c>
      <c r="AB513" s="72"/>
      <c r="AC513" s="73"/>
      <c r="AD513" s="79" t="s">
        <v>1392</v>
      </c>
      <c r="AE513" s="79" t="s">
        <v>1977</v>
      </c>
      <c r="AF513" s="79" t="s">
        <v>2444</v>
      </c>
      <c r="AG513" s="79" t="s">
        <v>2788</v>
      </c>
      <c r="AH513" s="79" t="s">
        <v>3339</v>
      </c>
      <c r="AI513" s="79">
        <v>3532</v>
      </c>
      <c r="AJ513" s="79">
        <v>0</v>
      </c>
      <c r="AK513" s="79">
        <v>7</v>
      </c>
      <c r="AL513" s="79">
        <v>7</v>
      </c>
      <c r="AM513" s="79" t="s">
        <v>4077</v>
      </c>
      <c r="AN513" s="100" t="s">
        <v>4588</v>
      </c>
      <c r="AO513" s="79" t="str">
        <f>REPLACE(INDEX(GroupVertices[Group],MATCH(Vertices[[#This Row],[Vertex]],GroupVertices[Vertex],0)),1,1,"")</f>
        <v>1</v>
      </c>
      <c r="AP513" s="48"/>
      <c r="AQ513" s="49"/>
      <c r="AR513" s="48"/>
      <c r="AS513" s="49"/>
      <c r="AT513" s="48"/>
      <c r="AU513" s="49"/>
      <c r="AV513" s="48"/>
      <c r="AW513" s="49"/>
      <c r="AX513" s="48"/>
      <c r="AY513" s="48"/>
      <c r="AZ513" s="48"/>
      <c r="BA513" s="48"/>
      <c r="BB513" s="48"/>
      <c r="BC513" s="48"/>
      <c r="BD513" s="48"/>
      <c r="BE513" s="48"/>
      <c r="BF513" s="48"/>
      <c r="BG513" s="48"/>
      <c r="BH513" s="48"/>
      <c r="BI513" s="2"/>
      <c r="BJ513" s="3"/>
      <c r="BK513" s="3"/>
      <c r="BL513" s="3"/>
      <c r="BM513" s="3"/>
    </row>
    <row r="514" spans="1:65" ht="15">
      <c r="A514" s="65" t="s">
        <v>767</v>
      </c>
      <c r="B514" s="66"/>
      <c r="C514" s="66" t="s">
        <v>65</v>
      </c>
      <c r="D514" s="67">
        <v>162.55057956885113</v>
      </c>
      <c r="E514" s="69"/>
      <c r="F514" s="98" t="s">
        <v>3964</v>
      </c>
      <c r="G514" s="66" t="s">
        <v>52</v>
      </c>
      <c r="H514" s="70" t="s">
        <v>1393</v>
      </c>
      <c r="I514" s="71"/>
      <c r="J514" s="71"/>
      <c r="K514" s="70" t="s">
        <v>1393</v>
      </c>
      <c r="L514" s="74">
        <v>7.5688478870805795</v>
      </c>
      <c r="M514" s="75">
        <v>5760.7216796875</v>
      </c>
      <c r="N514" s="75">
        <v>3896.089599609375</v>
      </c>
      <c r="O514" s="76"/>
      <c r="P514" s="77"/>
      <c r="Q514" s="77"/>
      <c r="R514" s="48">
        <v>0</v>
      </c>
      <c r="S514" s="81"/>
      <c r="T514" s="81"/>
      <c r="U514" s="49">
        <v>0</v>
      </c>
      <c r="V514" s="49">
        <v>0</v>
      </c>
      <c r="W514" s="49">
        <v>0</v>
      </c>
      <c r="X514" s="49">
        <v>0</v>
      </c>
      <c r="Y514" s="49">
        <v>0</v>
      </c>
      <c r="Z514" s="49"/>
      <c r="AA514" s="72">
        <v>514</v>
      </c>
      <c r="AB514" s="72"/>
      <c r="AC514" s="73"/>
      <c r="AD514" s="79" t="s">
        <v>1393</v>
      </c>
      <c r="AE514" s="79" t="s">
        <v>1978</v>
      </c>
      <c r="AF514" s="79" t="s">
        <v>2344</v>
      </c>
      <c r="AG514" s="79" t="s">
        <v>2544</v>
      </c>
      <c r="AH514" s="79" t="s">
        <v>3340</v>
      </c>
      <c r="AI514" s="79">
        <v>12183</v>
      </c>
      <c r="AJ514" s="79">
        <v>6</v>
      </c>
      <c r="AK514" s="79">
        <v>46</v>
      </c>
      <c r="AL514" s="79">
        <v>6</v>
      </c>
      <c r="AM514" s="79" t="s">
        <v>4077</v>
      </c>
      <c r="AN514" s="100" t="s">
        <v>4589</v>
      </c>
      <c r="AO514" s="79" t="str">
        <f>REPLACE(INDEX(GroupVertices[Group],MATCH(Vertices[[#This Row],[Vertex]],GroupVertices[Vertex],0)),1,1,"")</f>
        <v>1</v>
      </c>
      <c r="AP514" s="48"/>
      <c r="AQ514" s="49"/>
      <c r="AR514" s="48"/>
      <c r="AS514" s="49"/>
      <c r="AT514" s="48"/>
      <c r="AU514" s="49"/>
      <c r="AV514" s="48"/>
      <c r="AW514" s="49"/>
      <c r="AX514" s="48"/>
      <c r="AY514" s="48"/>
      <c r="AZ514" s="48"/>
      <c r="BA514" s="48"/>
      <c r="BB514" s="48"/>
      <c r="BC514" s="48"/>
      <c r="BD514" s="48"/>
      <c r="BE514" s="48"/>
      <c r="BF514" s="48"/>
      <c r="BG514" s="48"/>
      <c r="BH514" s="48"/>
      <c r="BI514" s="2"/>
      <c r="BJ514" s="3"/>
      <c r="BK514" s="3"/>
      <c r="BL514" s="3"/>
      <c r="BM514" s="3"/>
    </row>
    <row r="515" spans="1:65" ht="15">
      <c r="A515" s="65" t="s">
        <v>768</v>
      </c>
      <c r="B515" s="66"/>
      <c r="C515" s="66" t="s">
        <v>65</v>
      </c>
      <c r="D515" s="67">
        <v>163.52863448382084</v>
      </c>
      <c r="E515" s="69"/>
      <c r="F515" s="98" t="s">
        <v>3965</v>
      </c>
      <c r="G515" s="66" t="s">
        <v>52</v>
      </c>
      <c r="H515" s="70" t="s">
        <v>1394</v>
      </c>
      <c r="I515" s="71"/>
      <c r="J515" s="71"/>
      <c r="K515" s="70" t="s">
        <v>1394</v>
      </c>
      <c r="L515" s="74">
        <v>19.23781332844953</v>
      </c>
      <c r="M515" s="75">
        <v>2333.70654296875</v>
      </c>
      <c r="N515" s="75">
        <v>2571.9970703125</v>
      </c>
      <c r="O515" s="76"/>
      <c r="P515" s="77"/>
      <c r="Q515" s="77"/>
      <c r="R515" s="48">
        <v>0</v>
      </c>
      <c r="S515" s="81"/>
      <c r="T515" s="81"/>
      <c r="U515" s="49">
        <v>0</v>
      </c>
      <c r="V515" s="49">
        <v>0</v>
      </c>
      <c r="W515" s="49">
        <v>0</v>
      </c>
      <c r="X515" s="49">
        <v>0</v>
      </c>
      <c r="Y515" s="49">
        <v>0</v>
      </c>
      <c r="Z515" s="49"/>
      <c r="AA515" s="72">
        <v>515</v>
      </c>
      <c r="AB515" s="72"/>
      <c r="AC515" s="73"/>
      <c r="AD515" s="79" t="s">
        <v>1394</v>
      </c>
      <c r="AE515" s="79" t="s">
        <v>1979</v>
      </c>
      <c r="AF515" s="79" t="s">
        <v>2445</v>
      </c>
      <c r="AG515" s="79" t="s">
        <v>2624</v>
      </c>
      <c r="AH515" s="79" t="s">
        <v>3341</v>
      </c>
      <c r="AI515" s="79">
        <v>33825</v>
      </c>
      <c r="AJ515" s="79">
        <v>77</v>
      </c>
      <c r="AK515" s="79">
        <v>1286</v>
      </c>
      <c r="AL515" s="79">
        <v>34</v>
      </c>
      <c r="AM515" s="79" t="s">
        <v>4077</v>
      </c>
      <c r="AN515" s="100" t="s">
        <v>4590</v>
      </c>
      <c r="AO515" s="79" t="str">
        <f>REPLACE(INDEX(GroupVertices[Group],MATCH(Vertices[[#This Row],[Vertex]],GroupVertices[Vertex],0)),1,1,"")</f>
        <v>1</v>
      </c>
      <c r="AP515" s="48"/>
      <c r="AQ515" s="49"/>
      <c r="AR515" s="48"/>
      <c r="AS515" s="49"/>
      <c r="AT515" s="48"/>
      <c r="AU515" s="49"/>
      <c r="AV515" s="48"/>
      <c r="AW515" s="49"/>
      <c r="AX515" s="48"/>
      <c r="AY515" s="48"/>
      <c r="AZ515" s="48"/>
      <c r="BA515" s="48"/>
      <c r="BB515" s="48"/>
      <c r="BC515" s="48"/>
      <c r="BD515" s="48"/>
      <c r="BE515" s="48"/>
      <c r="BF515" s="48"/>
      <c r="BG515" s="48"/>
      <c r="BH515" s="48"/>
      <c r="BI515" s="2"/>
      <c r="BJ515" s="3"/>
      <c r="BK515" s="3"/>
      <c r="BL515" s="3"/>
      <c r="BM515" s="3"/>
    </row>
    <row r="516" spans="1:65" ht="15">
      <c r="A516" s="65" t="s">
        <v>769</v>
      </c>
      <c r="B516" s="66"/>
      <c r="C516" s="66" t="s">
        <v>65</v>
      </c>
      <c r="D516" s="67">
        <v>162.77735526256325</v>
      </c>
      <c r="E516" s="69"/>
      <c r="F516" s="98" t="s">
        <v>3966</v>
      </c>
      <c r="G516" s="66" t="s">
        <v>52</v>
      </c>
      <c r="H516" s="70" t="s">
        <v>1395</v>
      </c>
      <c r="I516" s="71"/>
      <c r="J516" s="71"/>
      <c r="K516" s="70" t="s">
        <v>1395</v>
      </c>
      <c r="L516" s="74">
        <v>10.274460519221297</v>
      </c>
      <c r="M516" s="75">
        <v>4732.6171875</v>
      </c>
      <c r="N516" s="75">
        <v>3454.725341796875</v>
      </c>
      <c r="O516" s="76"/>
      <c r="P516" s="77"/>
      <c r="Q516" s="77"/>
      <c r="R516" s="48">
        <v>0</v>
      </c>
      <c r="S516" s="81"/>
      <c r="T516" s="81"/>
      <c r="U516" s="49">
        <v>0</v>
      </c>
      <c r="V516" s="49">
        <v>0</v>
      </c>
      <c r="W516" s="49">
        <v>0</v>
      </c>
      <c r="X516" s="49">
        <v>0</v>
      </c>
      <c r="Y516" s="49">
        <v>0</v>
      </c>
      <c r="Z516" s="49"/>
      <c r="AA516" s="72">
        <v>516</v>
      </c>
      <c r="AB516" s="72"/>
      <c r="AC516" s="73"/>
      <c r="AD516" s="79" t="s">
        <v>1395</v>
      </c>
      <c r="AE516" s="79" t="s">
        <v>1722</v>
      </c>
      <c r="AF516" s="79"/>
      <c r="AG516" s="79" t="s">
        <v>2682</v>
      </c>
      <c r="AH516" s="79" t="s">
        <v>3342</v>
      </c>
      <c r="AI516" s="79">
        <v>17201</v>
      </c>
      <c r="AJ516" s="79">
        <v>31</v>
      </c>
      <c r="AK516" s="79">
        <v>872</v>
      </c>
      <c r="AL516" s="79">
        <v>17</v>
      </c>
      <c r="AM516" s="79" t="s">
        <v>4077</v>
      </c>
      <c r="AN516" s="100" t="s">
        <v>4591</v>
      </c>
      <c r="AO516" s="79" t="str">
        <f>REPLACE(INDEX(GroupVertices[Group],MATCH(Vertices[[#This Row],[Vertex]],GroupVertices[Vertex],0)),1,1,"")</f>
        <v>1</v>
      </c>
      <c r="AP516" s="48"/>
      <c r="AQ516" s="49"/>
      <c r="AR516" s="48"/>
      <c r="AS516" s="49"/>
      <c r="AT516" s="48"/>
      <c r="AU516" s="49"/>
      <c r="AV516" s="48"/>
      <c r="AW516" s="49"/>
      <c r="AX516" s="48"/>
      <c r="AY516" s="48"/>
      <c r="AZ516" s="48"/>
      <c r="BA516" s="48"/>
      <c r="BB516" s="48"/>
      <c r="BC516" s="48"/>
      <c r="BD516" s="48"/>
      <c r="BE516" s="48"/>
      <c r="BF516" s="48"/>
      <c r="BG516" s="48"/>
      <c r="BH516" s="48"/>
      <c r="BI516" s="2"/>
      <c r="BJ516" s="3"/>
      <c r="BK516" s="3"/>
      <c r="BL516" s="3"/>
      <c r="BM516" s="3"/>
    </row>
    <row r="517" spans="1:65" ht="15">
      <c r="A517" s="65" t="s">
        <v>770</v>
      </c>
      <c r="B517" s="66"/>
      <c r="C517" s="66" t="s">
        <v>65</v>
      </c>
      <c r="D517" s="67">
        <v>162.15546201402347</v>
      </c>
      <c r="E517" s="69"/>
      <c r="F517" s="98" t="s">
        <v>3967</v>
      </c>
      <c r="G517" s="66" t="s">
        <v>52</v>
      </c>
      <c r="H517" s="70" t="s">
        <v>1396</v>
      </c>
      <c r="I517" s="71"/>
      <c r="J517" s="71"/>
      <c r="K517" s="70" t="s">
        <v>1396</v>
      </c>
      <c r="L517" s="74">
        <v>2.8547842675496344</v>
      </c>
      <c r="M517" s="75">
        <v>620.1987915039062</v>
      </c>
      <c r="N517" s="75">
        <v>5220.18212890625</v>
      </c>
      <c r="O517" s="76"/>
      <c r="P517" s="77"/>
      <c r="Q517" s="77"/>
      <c r="R517" s="48">
        <v>0</v>
      </c>
      <c r="S517" s="81"/>
      <c r="T517" s="81"/>
      <c r="U517" s="49">
        <v>0</v>
      </c>
      <c r="V517" s="49">
        <v>0</v>
      </c>
      <c r="W517" s="49">
        <v>0</v>
      </c>
      <c r="X517" s="49">
        <v>0</v>
      </c>
      <c r="Y517" s="49">
        <v>0</v>
      </c>
      <c r="Z517" s="49"/>
      <c r="AA517" s="72">
        <v>517</v>
      </c>
      <c r="AB517" s="72"/>
      <c r="AC517" s="73"/>
      <c r="AD517" s="79" t="s">
        <v>1396</v>
      </c>
      <c r="AE517" s="79"/>
      <c r="AF517" s="79"/>
      <c r="AG517" s="79" t="s">
        <v>2780</v>
      </c>
      <c r="AH517" s="79" t="s">
        <v>3343</v>
      </c>
      <c r="AI517" s="79">
        <v>3440</v>
      </c>
      <c r="AJ517" s="79">
        <v>7</v>
      </c>
      <c r="AK517" s="79">
        <v>418</v>
      </c>
      <c r="AL517" s="79">
        <v>4</v>
      </c>
      <c r="AM517" s="79" t="s">
        <v>4077</v>
      </c>
      <c r="AN517" s="100" t="s">
        <v>4592</v>
      </c>
      <c r="AO517" s="79" t="str">
        <f>REPLACE(INDEX(GroupVertices[Group],MATCH(Vertices[[#This Row],[Vertex]],GroupVertices[Vertex],0)),1,1,"")</f>
        <v>1</v>
      </c>
      <c r="AP517" s="48"/>
      <c r="AQ517" s="49"/>
      <c r="AR517" s="48"/>
      <c r="AS517" s="49"/>
      <c r="AT517" s="48"/>
      <c r="AU517" s="49"/>
      <c r="AV517" s="48"/>
      <c r="AW517" s="49"/>
      <c r="AX517" s="48"/>
      <c r="AY517" s="48"/>
      <c r="AZ517" s="48"/>
      <c r="BA517" s="48"/>
      <c r="BB517" s="48"/>
      <c r="BC517" s="48"/>
      <c r="BD517" s="48"/>
      <c r="BE517" s="48"/>
      <c r="BF517" s="48"/>
      <c r="BG517" s="48"/>
      <c r="BH517" s="48"/>
      <c r="BI517" s="2"/>
      <c r="BJ517" s="3"/>
      <c r="BK517" s="3"/>
      <c r="BL517" s="3"/>
      <c r="BM517" s="3"/>
    </row>
    <row r="518" spans="1:65" ht="15">
      <c r="A518" s="65" t="s">
        <v>771</v>
      </c>
      <c r="B518" s="66"/>
      <c r="C518" s="66" t="s">
        <v>65</v>
      </c>
      <c r="D518" s="67">
        <v>162.01590774096985</v>
      </c>
      <c r="E518" s="69"/>
      <c r="F518" s="98" t="s">
        <v>3968</v>
      </c>
      <c r="G518" s="66" t="s">
        <v>52</v>
      </c>
      <c r="H518" s="70" t="s">
        <v>1397</v>
      </c>
      <c r="I518" s="71"/>
      <c r="J518" s="71"/>
      <c r="K518" s="70" t="s">
        <v>1397</v>
      </c>
      <c r="L518" s="74">
        <v>1.1897918785399626</v>
      </c>
      <c r="M518" s="75">
        <v>4047.214111328125</v>
      </c>
      <c r="N518" s="75">
        <v>6985.638671875</v>
      </c>
      <c r="O518" s="76"/>
      <c r="P518" s="77"/>
      <c r="Q518" s="77"/>
      <c r="R518" s="48">
        <v>0</v>
      </c>
      <c r="S518" s="81"/>
      <c r="T518" s="81"/>
      <c r="U518" s="49">
        <v>0</v>
      </c>
      <c r="V518" s="49">
        <v>0</v>
      </c>
      <c r="W518" s="49">
        <v>0</v>
      </c>
      <c r="X518" s="49">
        <v>0</v>
      </c>
      <c r="Y518" s="49">
        <v>0</v>
      </c>
      <c r="Z518" s="49"/>
      <c r="AA518" s="72">
        <v>518</v>
      </c>
      <c r="AB518" s="72"/>
      <c r="AC518" s="73"/>
      <c r="AD518" s="79" t="s">
        <v>1397</v>
      </c>
      <c r="AE518" s="79" t="s">
        <v>1980</v>
      </c>
      <c r="AF518" s="79" t="s">
        <v>2446</v>
      </c>
      <c r="AG518" s="79" t="s">
        <v>2789</v>
      </c>
      <c r="AH518" s="79" t="s">
        <v>3344</v>
      </c>
      <c r="AI518" s="79">
        <v>352</v>
      </c>
      <c r="AJ518" s="79">
        <v>4</v>
      </c>
      <c r="AK518" s="79">
        <v>7</v>
      </c>
      <c r="AL518" s="79">
        <v>0</v>
      </c>
      <c r="AM518" s="79" t="s">
        <v>4077</v>
      </c>
      <c r="AN518" s="100" t="s">
        <v>4593</v>
      </c>
      <c r="AO518" s="79" t="str">
        <f>REPLACE(INDEX(GroupVertices[Group],MATCH(Vertices[[#This Row],[Vertex]],GroupVertices[Vertex],0)),1,1,"")</f>
        <v>1</v>
      </c>
      <c r="AP518" s="48"/>
      <c r="AQ518" s="49"/>
      <c r="AR518" s="48"/>
      <c r="AS518" s="49"/>
      <c r="AT518" s="48"/>
      <c r="AU518" s="49"/>
      <c r="AV518" s="48"/>
      <c r="AW518" s="49"/>
      <c r="AX518" s="48"/>
      <c r="AY518" s="48"/>
      <c r="AZ518" s="48"/>
      <c r="BA518" s="48"/>
      <c r="BB518" s="48"/>
      <c r="BC518" s="48"/>
      <c r="BD518" s="48"/>
      <c r="BE518" s="48"/>
      <c r="BF518" s="48"/>
      <c r="BG518" s="48"/>
      <c r="BH518" s="48"/>
      <c r="BI518" s="2"/>
      <c r="BJ518" s="3"/>
      <c r="BK518" s="3"/>
      <c r="BL518" s="3"/>
      <c r="BM518" s="3"/>
    </row>
    <row r="519" spans="1:65" ht="15">
      <c r="A519" s="65" t="s">
        <v>772</v>
      </c>
      <c r="B519" s="66"/>
      <c r="C519" s="66" t="s">
        <v>65</v>
      </c>
      <c r="D519" s="67">
        <v>163.7751140839615</v>
      </c>
      <c r="E519" s="69"/>
      <c r="F519" s="98" t="s">
        <v>3969</v>
      </c>
      <c r="G519" s="66" t="s">
        <v>52</v>
      </c>
      <c r="H519" s="70" t="s">
        <v>1398</v>
      </c>
      <c r="I519" s="71"/>
      <c r="J519" s="71"/>
      <c r="K519" s="70" t="s">
        <v>1398</v>
      </c>
      <c r="L519" s="74">
        <v>22.1785090828727</v>
      </c>
      <c r="M519" s="75">
        <v>5760.7216796875</v>
      </c>
      <c r="N519" s="75">
        <v>2571.9970703125</v>
      </c>
      <c r="O519" s="76"/>
      <c r="P519" s="77"/>
      <c r="Q519" s="77"/>
      <c r="R519" s="48">
        <v>0</v>
      </c>
      <c r="S519" s="81"/>
      <c r="T519" s="81"/>
      <c r="U519" s="49">
        <v>0</v>
      </c>
      <c r="V519" s="49">
        <v>0</v>
      </c>
      <c r="W519" s="49">
        <v>0</v>
      </c>
      <c r="X519" s="49">
        <v>0</v>
      </c>
      <c r="Y519" s="49">
        <v>0</v>
      </c>
      <c r="Z519" s="49"/>
      <c r="AA519" s="72">
        <v>519</v>
      </c>
      <c r="AB519" s="72"/>
      <c r="AC519" s="73"/>
      <c r="AD519" s="79" t="s">
        <v>1398</v>
      </c>
      <c r="AE519" s="79" t="s">
        <v>1981</v>
      </c>
      <c r="AF519" s="79" t="s">
        <v>2447</v>
      </c>
      <c r="AG519" s="79" t="s">
        <v>2617</v>
      </c>
      <c r="AH519" s="79" t="s">
        <v>3345</v>
      </c>
      <c r="AI519" s="79">
        <v>39279</v>
      </c>
      <c r="AJ519" s="79">
        <v>28</v>
      </c>
      <c r="AK519" s="79">
        <v>349</v>
      </c>
      <c r="AL519" s="79">
        <v>50</v>
      </c>
      <c r="AM519" s="79" t="s">
        <v>4077</v>
      </c>
      <c r="AN519" s="100" t="s">
        <v>4594</v>
      </c>
      <c r="AO519" s="79" t="str">
        <f>REPLACE(INDEX(GroupVertices[Group],MATCH(Vertices[[#This Row],[Vertex]],GroupVertices[Vertex],0)),1,1,"")</f>
        <v>1</v>
      </c>
      <c r="AP519" s="48"/>
      <c r="AQ519" s="49"/>
      <c r="AR519" s="48"/>
      <c r="AS519" s="49"/>
      <c r="AT519" s="48"/>
      <c r="AU519" s="49"/>
      <c r="AV519" s="48"/>
      <c r="AW519" s="49"/>
      <c r="AX519" s="48"/>
      <c r="AY519" s="48"/>
      <c r="AZ519" s="48"/>
      <c r="BA519" s="48"/>
      <c r="BB519" s="48"/>
      <c r="BC519" s="48"/>
      <c r="BD519" s="48"/>
      <c r="BE519" s="48"/>
      <c r="BF519" s="48"/>
      <c r="BG519" s="48"/>
      <c r="BH519" s="48"/>
      <c r="BI519" s="2"/>
      <c r="BJ519" s="3"/>
      <c r="BK519" s="3"/>
      <c r="BL519" s="3"/>
      <c r="BM519" s="3"/>
    </row>
    <row r="520" spans="1:65" ht="15">
      <c r="A520" s="65" t="s">
        <v>773</v>
      </c>
      <c r="B520" s="66"/>
      <c r="C520" s="66" t="s">
        <v>65</v>
      </c>
      <c r="D520" s="67">
        <v>162.23057185917085</v>
      </c>
      <c r="E520" s="69"/>
      <c r="F520" s="98" t="s">
        <v>3970</v>
      </c>
      <c r="G520" s="66" t="s">
        <v>52</v>
      </c>
      <c r="H520" s="70" t="s">
        <v>1399</v>
      </c>
      <c r="I520" s="71"/>
      <c r="J520" s="71"/>
      <c r="K520" s="70" t="s">
        <v>1399</v>
      </c>
      <c r="L520" s="74">
        <v>3.750903875883208</v>
      </c>
      <c r="M520" s="75">
        <v>2333.70654296875</v>
      </c>
      <c r="N520" s="75">
        <v>4778.81787109375</v>
      </c>
      <c r="O520" s="76"/>
      <c r="P520" s="77"/>
      <c r="Q520" s="77"/>
      <c r="R520" s="48">
        <v>0</v>
      </c>
      <c r="S520" s="81"/>
      <c r="T520" s="81"/>
      <c r="U520" s="49">
        <v>0</v>
      </c>
      <c r="V520" s="49">
        <v>0</v>
      </c>
      <c r="W520" s="49">
        <v>0</v>
      </c>
      <c r="X520" s="49">
        <v>0</v>
      </c>
      <c r="Y520" s="49">
        <v>0</v>
      </c>
      <c r="Z520" s="49"/>
      <c r="AA520" s="72">
        <v>520</v>
      </c>
      <c r="AB520" s="72"/>
      <c r="AC520" s="73"/>
      <c r="AD520" s="79" t="s">
        <v>1399</v>
      </c>
      <c r="AE520" s="79" t="s">
        <v>1982</v>
      </c>
      <c r="AF520" s="79" t="s">
        <v>2448</v>
      </c>
      <c r="AG520" s="79" t="s">
        <v>2617</v>
      </c>
      <c r="AH520" s="79" t="s">
        <v>3346</v>
      </c>
      <c r="AI520" s="79">
        <v>5102</v>
      </c>
      <c r="AJ520" s="79">
        <v>16</v>
      </c>
      <c r="AK520" s="79">
        <v>179</v>
      </c>
      <c r="AL520" s="79">
        <v>1</v>
      </c>
      <c r="AM520" s="79" t="s">
        <v>4077</v>
      </c>
      <c r="AN520" s="100" t="s">
        <v>4595</v>
      </c>
      <c r="AO520" s="79" t="str">
        <f>REPLACE(INDEX(GroupVertices[Group],MATCH(Vertices[[#This Row],[Vertex]],GroupVertices[Vertex],0)),1,1,"")</f>
        <v>1</v>
      </c>
      <c r="AP520" s="48"/>
      <c r="AQ520" s="49"/>
      <c r="AR520" s="48"/>
      <c r="AS520" s="49"/>
      <c r="AT520" s="48"/>
      <c r="AU520" s="49"/>
      <c r="AV520" s="48"/>
      <c r="AW520" s="49"/>
      <c r="AX520" s="48"/>
      <c r="AY520" s="48"/>
      <c r="AZ520" s="48"/>
      <c r="BA520" s="48"/>
      <c r="BB520" s="48"/>
      <c r="BC520" s="48"/>
      <c r="BD520" s="48"/>
      <c r="BE520" s="48"/>
      <c r="BF520" s="48"/>
      <c r="BG520" s="48"/>
      <c r="BH520" s="48"/>
      <c r="BI520" s="2"/>
      <c r="BJ520" s="3"/>
      <c r="BK520" s="3"/>
      <c r="BL520" s="3"/>
      <c r="BM520" s="3"/>
    </row>
    <row r="521" spans="1:65" ht="15">
      <c r="A521" s="65" t="s">
        <v>774</v>
      </c>
      <c r="B521" s="66"/>
      <c r="C521" s="66" t="s">
        <v>65</v>
      </c>
      <c r="D521" s="67">
        <v>162.2516315389775</v>
      </c>
      <c r="E521" s="69"/>
      <c r="F521" s="98" t="s">
        <v>3971</v>
      </c>
      <c r="G521" s="66" t="s">
        <v>52</v>
      </c>
      <c r="H521" s="70" t="s">
        <v>1400</v>
      </c>
      <c r="I521" s="71"/>
      <c r="J521" s="71"/>
      <c r="K521" s="70" t="s">
        <v>1400</v>
      </c>
      <c r="L521" s="74">
        <v>4.002162442359408</v>
      </c>
      <c r="M521" s="75">
        <v>4732.6171875</v>
      </c>
      <c r="N521" s="75">
        <v>4778.81787109375</v>
      </c>
      <c r="O521" s="76"/>
      <c r="P521" s="77"/>
      <c r="Q521" s="77"/>
      <c r="R521" s="48">
        <v>0</v>
      </c>
      <c r="S521" s="81"/>
      <c r="T521" s="81"/>
      <c r="U521" s="49">
        <v>0</v>
      </c>
      <c r="V521" s="49">
        <v>0</v>
      </c>
      <c r="W521" s="49">
        <v>0</v>
      </c>
      <c r="X521" s="49">
        <v>0</v>
      </c>
      <c r="Y521" s="49">
        <v>0</v>
      </c>
      <c r="Z521" s="49"/>
      <c r="AA521" s="72">
        <v>521</v>
      </c>
      <c r="AB521" s="72"/>
      <c r="AC521" s="73"/>
      <c r="AD521" s="79" t="s">
        <v>1400</v>
      </c>
      <c r="AE521" s="79" t="s">
        <v>1983</v>
      </c>
      <c r="AF521" s="79" t="s">
        <v>2449</v>
      </c>
      <c r="AG521" s="79" t="s">
        <v>2700</v>
      </c>
      <c r="AH521" s="79" t="s">
        <v>3347</v>
      </c>
      <c r="AI521" s="79">
        <v>5568</v>
      </c>
      <c r="AJ521" s="79">
        <v>2</v>
      </c>
      <c r="AK521" s="79">
        <v>64</v>
      </c>
      <c r="AL521" s="79">
        <v>2</v>
      </c>
      <c r="AM521" s="79" t="s">
        <v>4077</v>
      </c>
      <c r="AN521" s="100" t="s">
        <v>4596</v>
      </c>
      <c r="AO521" s="79" t="str">
        <f>REPLACE(INDEX(GroupVertices[Group],MATCH(Vertices[[#This Row],[Vertex]],GroupVertices[Vertex],0)),1,1,"")</f>
        <v>1</v>
      </c>
      <c r="AP521" s="48"/>
      <c r="AQ521" s="49"/>
      <c r="AR521" s="48"/>
      <c r="AS521" s="49"/>
      <c r="AT521" s="48"/>
      <c r="AU521" s="49"/>
      <c r="AV521" s="48"/>
      <c r="AW521" s="49"/>
      <c r="AX521" s="48"/>
      <c r="AY521" s="48"/>
      <c r="AZ521" s="48"/>
      <c r="BA521" s="48"/>
      <c r="BB521" s="48"/>
      <c r="BC521" s="48"/>
      <c r="BD521" s="48"/>
      <c r="BE521" s="48"/>
      <c r="BF521" s="48"/>
      <c r="BG521" s="48"/>
      <c r="BH521" s="48"/>
      <c r="BI521" s="2"/>
      <c r="BJ521" s="3"/>
      <c r="BK521" s="3"/>
      <c r="BL521" s="3"/>
      <c r="BM521" s="3"/>
    </row>
    <row r="522" spans="1:65" ht="15">
      <c r="A522" s="65" t="s">
        <v>775</v>
      </c>
      <c r="B522" s="66"/>
      <c r="C522" s="66" t="s">
        <v>65</v>
      </c>
      <c r="D522" s="67">
        <v>163.7800852530146</v>
      </c>
      <c r="E522" s="69"/>
      <c r="F522" s="98" t="s">
        <v>3972</v>
      </c>
      <c r="G522" s="66" t="s">
        <v>52</v>
      </c>
      <c r="H522" s="70" t="s">
        <v>1401</v>
      </c>
      <c r="I522" s="71"/>
      <c r="J522" s="71"/>
      <c r="K522" s="96" t="s">
        <v>1401</v>
      </c>
      <c r="L522" s="74">
        <v>22.23781904491644</v>
      </c>
      <c r="M522" s="75">
        <v>6103.42333984375</v>
      </c>
      <c r="N522" s="75">
        <v>2571.9970703125</v>
      </c>
      <c r="O522" s="76"/>
      <c r="P522" s="77"/>
      <c r="Q522" s="77"/>
      <c r="R522" s="48">
        <v>0</v>
      </c>
      <c r="S522" s="81"/>
      <c r="T522" s="81"/>
      <c r="U522" s="49">
        <v>0</v>
      </c>
      <c r="V522" s="49">
        <v>0</v>
      </c>
      <c r="W522" s="49">
        <v>0</v>
      </c>
      <c r="X522" s="49">
        <v>0</v>
      </c>
      <c r="Y522" s="49">
        <v>0</v>
      </c>
      <c r="Z522" s="49"/>
      <c r="AA522" s="72">
        <v>522</v>
      </c>
      <c r="AB522" s="72"/>
      <c r="AC522" s="73"/>
      <c r="AD522" s="97" t="s">
        <v>1401</v>
      </c>
      <c r="AE522" s="79" t="s">
        <v>1984</v>
      </c>
      <c r="AF522" s="79" t="s">
        <v>2450</v>
      </c>
      <c r="AG522" s="79" t="s">
        <v>2710</v>
      </c>
      <c r="AH522" s="79" t="s">
        <v>3348</v>
      </c>
      <c r="AI522" s="79">
        <v>39389</v>
      </c>
      <c r="AJ522" s="79">
        <v>180</v>
      </c>
      <c r="AK522" s="79">
        <v>1031</v>
      </c>
      <c r="AL522" s="79">
        <v>36</v>
      </c>
      <c r="AM522" s="79" t="s">
        <v>4077</v>
      </c>
      <c r="AN522" s="100" t="s">
        <v>4597</v>
      </c>
      <c r="AO522" s="79" t="str">
        <f>REPLACE(INDEX(GroupVertices[Group],MATCH(Vertices[[#This Row],[Vertex]],GroupVertices[Vertex],0)),1,1,"")</f>
        <v>1</v>
      </c>
      <c r="AP522" s="48"/>
      <c r="AQ522" s="49"/>
      <c r="AR522" s="48"/>
      <c r="AS522" s="49"/>
      <c r="AT522" s="48"/>
      <c r="AU522" s="49"/>
      <c r="AV522" s="48"/>
      <c r="AW522" s="49"/>
      <c r="AX522" s="48"/>
      <c r="AY522" s="48"/>
      <c r="AZ522" s="48"/>
      <c r="BA522" s="48"/>
      <c r="BB522" s="48"/>
      <c r="BC522" s="48"/>
      <c r="BD522" s="48"/>
      <c r="BE522" s="48"/>
      <c r="BF522" s="48"/>
      <c r="BG522" s="48"/>
      <c r="BH522" s="48"/>
      <c r="BI522" s="2"/>
      <c r="BJ522" s="3"/>
      <c r="BK522" s="3"/>
      <c r="BL522" s="3"/>
      <c r="BM522" s="3"/>
    </row>
    <row r="523" spans="1:65" ht="15">
      <c r="A523" s="65" t="s">
        <v>776</v>
      </c>
      <c r="B523" s="66"/>
      <c r="C523" s="66" t="s">
        <v>65</v>
      </c>
      <c r="D523" s="67">
        <v>162.1837072927341</v>
      </c>
      <c r="E523" s="69"/>
      <c r="F523" s="98" t="s">
        <v>3973</v>
      </c>
      <c r="G523" s="66" t="s">
        <v>52</v>
      </c>
      <c r="H523" s="70" t="s">
        <v>1402</v>
      </c>
      <c r="I523" s="71"/>
      <c r="J523" s="71"/>
      <c r="K523" s="70" t="s">
        <v>1402</v>
      </c>
      <c r="L523" s="74">
        <v>3.191772688252693</v>
      </c>
      <c r="M523" s="75">
        <v>4047.214111328125</v>
      </c>
      <c r="N523" s="75">
        <v>5220.18212890625</v>
      </c>
      <c r="O523" s="76"/>
      <c r="P523" s="77"/>
      <c r="Q523" s="77"/>
      <c r="R523" s="48">
        <v>0</v>
      </c>
      <c r="S523" s="81"/>
      <c r="T523" s="81"/>
      <c r="U523" s="49">
        <v>0</v>
      </c>
      <c r="V523" s="49">
        <v>0</v>
      </c>
      <c r="W523" s="49">
        <v>0</v>
      </c>
      <c r="X523" s="49">
        <v>0</v>
      </c>
      <c r="Y523" s="49">
        <v>0</v>
      </c>
      <c r="Z523" s="49"/>
      <c r="AA523" s="72">
        <v>523</v>
      </c>
      <c r="AB523" s="72"/>
      <c r="AC523" s="73"/>
      <c r="AD523" s="79" t="s">
        <v>1402</v>
      </c>
      <c r="AE523" s="79" t="s">
        <v>1985</v>
      </c>
      <c r="AF523" s="79" t="s">
        <v>2350</v>
      </c>
      <c r="AG523" s="79" t="s">
        <v>2544</v>
      </c>
      <c r="AH523" s="79" t="s">
        <v>3349</v>
      </c>
      <c r="AI523" s="79">
        <v>4065</v>
      </c>
      <c r="AJ523" s="79">
        <v>3</v>
      </c>
      <c r="AK523" s="79">
        <v>3</v>
      </c>
      <c r="AL523" s="79">
        <v>0</v>
      </c>
      <c r="AM523" s="79" t="s">
        <v>4077</v>
      </c>
      <c r="AN523" s="100" t="s">
        <v>4598</v>
      </c>
      <c r="AO523" s="79" t="str">
        <f>REPLACE(INDEX(GroupVertices[Group],MATCH(Vertices[[#This Row],[Vertex]],GroupVertices[Vertex],0)),1,1,"")</f>
        <v>1</v>
      </c>
      <c r="AP523" s="48"/>
      <c r="AQ523" s="49"/>
      <c r="AR523" s="48"/>
      <c r="AS523" s="49"/>
      <c r="AT523" s="48"/>
      <c r="AU523" s="49"/>
      <c r="AV523" s="48"/>
      <c r="AW523" s="49"/>
      <c r="AX523" s="48"/>
      <c r="AY523" s="48"/>
      <c r="AZ523" s="48"/>
      <c r="BA523" s="48"/>
      <c r="BB523" s="48"/>
      <c r="BC523" s="48"/>
      <c r="BD523" s="48"/>
      <c r="BE523" s="48"/>
      <c r="BF523" s="48"/>
      <c r="BG523" s="48"/>
      <c r="BH523" s="48"/>
      <c r="BI523" s="2"/>
      <c r="BJ523" s="3"/>
      <c r="BK523" s="3"/>
      <c r="BL523" s="3"/>
      <c r="BM523" s="3"/>
    </row>
    <row r="524" spans="1:65" ht="15">
      <c r="A524" s="65" t="s">
        <v>777</v>
      </c>
      <c r="B524" s="66"/>
      <c r="C524" s="66" t="s">
        <v>65</v>
      </c>
      <c r="D524" s="67">
        <v>774.8866652192141</v>
      </c>
      <c r="E524" s="69"/>
      <c r="F524" s="98" t="s">
        <v>3974</v>
      </c>
      <c r="G524" s="66" t="s">
        <v>52</v>
      </c>
      <c r="H524" s="70" t="s">
        <v>1403</v>
      </c>
      <c r="I524" s="71"/>
      <c r="J524" s="71"/>
      <c r="K524" s="70" t="s">
        <v>1403</v>
      </c>
      <c r="L524" s="74">
        <v>7313.220619166709</v>
      </c>
      <c r="M524" s="75">
        <v>7816.931640625</v>
      </c>
      <c r="N524" s="75">
        <v>365.1759948730469</v>
      </c>
      <c r="O524" s="76"/>
      <c r="P524" s="77"/>
      <c r="Q524" s="77"/>
      <c r="R524" s="48">
        <v>0</v>
      </c>
      <c r="S524" s="81"/>
      <c r="T524" s="81"/>
      <c r="U524" s="49">
        <v>0</v>
      </c>
      <c r="V524" s="49">
        <v>0</v>
      </c>
      <c r="W524" s="49">
        <v>0</v>
      </c>
      <c r="X524" s="49">
        <v>0</v>
      </c>
      <c r="Y524" s="49">
        <v>0</v>
      </c>
      <c r="Z524" s="49"/>
      <c r="AA524" s="72">
        <v>524</v>
      </c>
      <c r="AB524" s="72"/>
      <c r="AC524" s="73"/>
      <c r="AD524" s="79" t="s">
        <v>1403</v>
      </c>
      <c r="AE524" s="79" t="s">
        <v>1986</v>
      </c>
      <c r="AF524" s="79" t="s">
        <v>2451</v>
      </c>
      <c r="AG524" s="79" t="s">
        <v>2624</v>
      </c>
      <c r="AH524" s="79" t="s">
        <v>3350</v>
      </c>
      <c r="AI524" s="79">
        <v>13561706</v>
      </c>
      <c r="AJ524" s="79">
        <v>9047</v>
      </c>
      <c r="AK524" s="79">
        <v>135421</v>
      </c>
      <c r="AL524" s="79">
        <v>2931</v>
      </c>
      <c r="AM524" s="79" t="s">
        <v>4077</v>
      </c>
      <c r="AN524" s="100" t="s">
        <v>4599</v>
      </c>
      <c r="AO524" s="79" t="str">
        <f>REPLACE(INDEX(GroupVertices[Group],MATCH(Vertices[[#This Row],[Vertex]],GroupVertices[Vertex],0)),1,1,"")</f>
        <v>1</v>
      </c>
      <c r="AP524" s="48"/>
      <c r="AQ524" s="49"/>
      <c r="AR524" s="48"/>
      <c r="AS524" s="49"/>
      <c r="AT524" s="48"/>
      <c r="AU524" s="49"/>
      <c r="AV524" s="48"/>
      <c r="AW524" s="49"/>
      <c r="AX524" s="48"/>
      <c r="AY524" s="48"/>
      <c r="AZ524" s="48"/>
      <c r="BA524" s="48"/>
      <c r="BB524" s="48"/>
      <c r="BC524" s="48"/>
      <c r="BD524" s="48"/>
      <c r="BE524" s="48"/>
      <c r="BF524" s="48"/>
      <c r="BG524" s="48"/>
      <c r="BH524" s="48"/>
      <c r="BI524" s="2"/>
      <c r="BJ524" s="3"/>
      <c r="BK524" s="3"/>
      <c r="BL524" s="3"/>
      <c r="BM524" s="3"/>
    </row>
    <row r="525" spans="1:65" ht="15">
      <c r="A525" s="65" t="s">
        <v>778</v>
      </c>
      <c r="B525" s="66"/>
      <c r="C525" s="66" t="s">
        <v>65</v>
      </c>
      <c r="D525" s="67">
        <v>163.45049674479566</v>
      </c>
      <c r="E525" s="69"/>
      <c r="F525" s="98" t="s">
        <v>3975</v>
      </c>
      <c r="G525" s="66" t="s">
        <v>52</v>
      </c>
      <c r="H525" s="70" t="s">
        <v>1404</v>
      </c>
      <c r="I525" s="71"/>
      <c r="J525" s="71"/>
      <c r="K525" s="70" t="s">
        <v>1404</v>
      </c>
      <c r="L525" s="74">
        <v>18.30556856141659</v>
      </c>
      <c r="M525" s="75">
        <v>277.49725341796875</v>
      </c>
      <c r="N525" s="75">
        <v>2571.9970703125</v>
      </c>
      <c r="O525" s="76"/>
      <c r="P525" s="77"/>
      <c r="Q525" s="77"/>
      <c r="R525" s="48">
        <v>0</v>
      </c>
      <c r="S525" s="81"/>
      <c r="T525" s="81"/>
      <c r="U525" s="49">
        <v>0</v>
      </c>
      <c r="V525" s="49">
        <v>0</v>
      </c>
      <c r="W525" s="49">
        <v>0</v>
      </c>
      <c r="X525" s="49">
        <v>0</v>
      </c>
      <c r="Y525" s="49">
        <v>0</v>
      </c>
      <c r="Z525" s="49"/>
      <c r="AA525" s="72">
        <v>525</v>
      </c>
      <c r="AB525" s="72"/>
      <c r="AC525" s="73"/>
      <c r="AD525" s="79" t="s">
        <v>1404</v>
      </c>
      <c r="AE525" s="79" t="s">
        <v>1987</v>
      </c>
      <c r="AF525" s="79" t="s">
        <v>2452</v>
      </c>
      <c r="AG525" s="79" t="s">
        <v>2682</v>
      </c>
      <c r="AH525" s="79" t="s">
        <v>3351</v>
      </c>
      <c r="AI525" s="79">
        <v>32096</v>
      </c>
      <c r="AJ525" s="79">
        <v>97</v>
      </c>
      <c r="AK525" s="79">
        <v>1589</v>
      </c>
      <c r="AL525" s="79">
        <v>23</v>
      </c>
      <c r="AM525" s="79" t="s">
        <v>4077</v>
      </c>
      <c r="AN525" s="100" t="s">
        <v>4600</v>
      </c>
      <c r="AO525" s="79" t="str">
        <f>REPLACE(INDEX(GroupVertices[Group],MATCH(Vertices[[#This Row],[Vertex]],GroupVertices[Vertex],0)),1,1,"")</f>
        <v>1</v>
      </c>
      <c r="AP525" s="48"/>
      <c r="AQ525" s="49"/>
      <c r="AR525" s="48"/>
      <c r="AS525" s="49"/>
      <c r="AT525" s="48"/>
      <c r="AU525" s="49"/>
      <c r="AV525" s="48"/>
      <c r="AW525" s="49"/>
      <c r="AX525" s="48"/>
      <c r="AY525" s="48"/>
      <c r="AZ525" s="48"/>
      <c r="BA525" s="48"/>
      <c r="BB525" s="48"/>
      <c r="BC525" s="48"/>
      <c r="BD525" s="48"/>
      <c r="BE525" s="48"/>
      <c r="BF525" s="48"/>
      <c r="BG525" s="48"/>
      <c r="BH525" s="48"/>
      <c r="BI525" s="2"/>
      <c r="BJ525" s="3"/>
      <c r="BK525" s="3"/>
      <c r="BL525" s="3"/>
      <c r="BM525" s="3"/>
    </row>
    <row r="526" spans="1:65" ht="15">
      <c r="A526" s="65" t="s">
        <v>779</v>
      </c>
      <c r="B526" s="66"/>
      <c r="C526" s="66" t="s">
        <v>65</v>
      </c>
      <c r="D526" s="67">
        <v>162.23011993471147</v>
      </c>
      <c r="E526" s="69"/>
      <c r="F526" s="98" t="s">
        <v>3976</v>
      </c>
      <c r="G526" s="66" t="s">
        <v>52</v>
      </c>
      <c r="H526" s="70" t="s">
        <v>1405</v>
      </c>
      <c r="I526" s="71"/>
      <c r="J526" s="71"/>
      <c r="K526" s="70" t="s">
        <v>1405</v>
      </c>
      <c r="L526" s="74">
        <v>3.745512061151959</v>
      </c>
      <c r="M526" s="75">
        <v>1991.0050048828125</v>
      </c>
      <c r="N526" s="75">
        <v>4778.81787109375</v>
      </c>
      <c r="O526" s="76"/>
      <c r="P526" s="77"/>
      <c r="Q526" s="77"/>
      <c r="R526" s="48">
        <v>0</v>
      </c>
      <c r="S526" s="81"/>
      <c r="T526" s="81"/>
      <c r="U526" s="49">
        <v>0</v>
      </c>
      <c r="V526" s="49">
        <v>0</v>
      </c>
      <c r="W526" s="49">
        <v>0</v>
      </c>
      <c r="X526" s="49">
        <v>0</v>
      </c>
      <c r="Y526" s="49">
        <v>0</v>
      </c>
      <c r="Z526" s="49"/>
      <c r="AA526" s="72">
        <v>526</v>
      </c>
      <c r="AB526" s="72"/>
      <c r="AC526" s="73"/>
      <c r="AD526" s="79" t="s">
        <v>1405</v>
      </c>
      <c r="AE526" s="79" t="s">
        <v>1988</v>
      </c>
      <c r="AF526" s="79" t="s">
        <v>2453</v>
      </c>
      <c r="AG526" s="79" t="s">
        <v>2790</v>
      </c>
      <c r="AH526" s="79" t="s">
        <v>3352</v>
      </c>
      <c r="AI526" s="79">
        <v>5092</v>
      </c>
      <c r="AJ526" s="79">
        <v>20</v>
      </c>
      <c r="AK526" s="79">
        <v>68</v>
      </c>
      <c r="AL526" s="79">
        <v>5</v>
      </c>
      <c r="AM526" s="79" t="s">
        <v>4077</v>
      </c>
      <c r="AN526" s="100" t="s">
        <v>4601</v>
      </c>
      <c r="AO526" s="79" t="str">
        <f>REPLACE(INDEX(GroupVertices[Group],MATCH(Vertices[[#This Row],[Vertex]],GroupVertices[Vertex],0)),1,1,"")</f>
        <v>1</v>
      </c>
      <c r="AP526" s="48"/>
      <c r="AQ526" s="49"/>
      <c r="AR526" s="48"/>
      <c r="AS526" s="49"/>
      <c r="AT526" s="48"/>
      <c r="AU526" s="49"/>
      <c r="AV526" s="48"/>
      <c r="AW526" s="49"/>
      <c r="AX526" s="48"/>
      <c r="AY526" s="48"/>
      <c r="AZ526" s="48"/>
      <c r="BA526" s="48"/>
      <c r="BB526" s="48"/>
      <c r="BC526" s="48"/>
      <c r="BD526" s="48"/>
      <c r="BE526" s="48"/>
      <c r="BF526" s="48"/>
      <c r="BG526" s="48"/>
      <c r="BH526" s="48"/>
      <c r="BI526" s="2"/>
      <c r="BJ526" s="3"/>
      <c r="BK526" s="3"/>
      <c r="BL526" s="3"/>
      <c r="BM526" s="3"/>
    </row>
    <row r="527" spans="1:65" ht="15">
      <c r="A527" s="65" t="s">
        <v>780</v>
      </c>
      <c r="B527" s="66"/>
      <c r="C527" s="66" t="s">
        <v>65</v>
      </c>
      <c r="D527" s="67">
        <v>166.0436392926638</v>
      </c>
      <c r="E527" s="69"/>
      <c r="F527" s="98" t="s">
        <v>3977</v>
      </c>
      <c r="G527" s="66" t="s">
        <v>52</v>
      </c>
      <c r="H527" s="70" t="s">
        <v>1406</v>
      </c>
      <c r="I527" s="71"/>
      <c r="J527" s="71"/>
      <c r="K527" s="70" t="s">
        <v>1406</v>
      </c>
      <c r="L527" s="74">
        <v>49.24380148932299</v>
      </c>
      <c r="M527" s="75">
        <v>4047.214111328125</v>
      </c>
      <c r="N527" s="75">
        <v>1689.2691650390625</v>
      </c>
      <c r="O527" s="76"/>
      <c r="P527" s="77"/>
      <c r="Q527" s="77"/>
      <c r="R527" s="48">
        <v>0</v>
      </c>
      <c r="S527" s="81"/>
      <c r="T527" s="81"/>
      <c r="U527" s="49">
        <v>0</v>
      </c>
      <c r="V527" s="49">
        <v>0</v>
      </c>
      <c r="W527" s="49">
        <v>0</v>
      </c>
      <c r="X527" s="49">
        <v>0</v>
      </c>
      <c r="Y527" s="49">
        <v>0</v>
      </c>
      <c r="Z527" s="49"/>
      <c r="AA527" s="72">
        <v>527</v>
      </c>
      <c r="AB527" s="72"/>
      <c r="AC527" s="73"/>
      <c r="AD527" s="79" t="s">
        <v>1406</v>
      </c>
      <c r="AE527" s="79" t="s">
        <v>1989</v>
      </c>
      <c r="AF527" s="79" t="s">
        <v>2454</v>
      </c>
      <c r="AG527" s="79" t="s">
        <v>2791</v>
      </c>
      <c r="AH527" s="79" t="s">
        <v>3353</v>
      </c>
      <c r="AI527" s="79">
        <v>89476</v>
      </c>
      <c r="AJ527" s="79">
        <v>762</v>
      </c>
      <c r="AK527" s="79">
        <v>726</v>
      </c>
      <c r="AL527" s="79">
        <v>147</v>
      </c>
      <c r="AM527" s="79" t="s">
        <v>4077</v>
      </c>
      <c r="AN527" s="100" t="s">
        <v>4602</v>
      </c>
      <c r="AO527" s="79" t="str">
        <f>REPLACE(INDEX(GroupVertices[Group],MATCH(Vertices[[#This Row],[Vertex]],GroupVertices[Vertex],0)),1,1,"")</f>
        <v>1</v>
      </c>
      <c r="AP527" s="48"/>
      <c r="AQ527" s="49"/>
      <c r="AR527" s="48"/>
      <c r="AS527" s="49"/>
      <c r="AT527" s="48"/>
      <c r="AU527" s="49"/>
      <c r="AV527" s="48"/>
      <c r="AW527" s="49"/>
      <c r="AX527" s="48"/>
      <c r="AY527" s="48"/>
      <c r="AZ527" s="48"/>
      <c r="BA527" s="48"/>
      <c r="BB527" s="48"/>
      <c r="BC527" s="48"/>
      <c r="BD527" s="48"/>
      <c r="BE527" s="48"/>
      <c r="BF527" s="48"/>
      <c r="BG527" s="48"/>
      <c r="BH527" s="48"/>
      <c r="BI527" s="2"/>
      <c r="BJ527" s="3"/>
      <c r="BK527" s="3"/>
      <c r="BL527" s="3"/>
      <c r="BM527" s="3"/>
    </row>
    <row r="528" spans="1:65" ht="15">
      <c r="A528" s="65" t="s">
        <v>781</v>
      </c>
      <c r="B528" s="66"/>
      <c r="C528" s="66" t="s">
        <v>65</v>
      </c>
      <c r="D528" s="67">
        <v>162.02237026073885</v>
      </c>
      <c r="E528" s="69"/>
      <c r="F528" s="98" t="s">
        <v>3978</v>
      </c>
      <c r="G528" s="66" t="s">
        <v>52</v>
      </c>
      <c r="H528" s="70" t="s">
        <v>1407</v>
      </c>
      <c r="I528" s="71"/>
      <c r="J528" s="71"/>
      <c r="K528" s="70" t="s">
        <v>1407</v>
      </c>
      <c r="L528" s="74">
        <v>1.2668948291968225</v>
      </c>
      <c r="M528" s="75">
        <v>1991.0050048828125</v>
      </c>
      <c r="N528" s="75">
        <v>6544.2744140625</v>
      </c>
      <c r="O528" s="76"/>
      <c r="P528" s="77"/>
      <c r="Q528" s="77"/>
      <c r="R528" s="48">
        <v>0</v>
      </c>
      <c r="S528" s="81"/>
      <c r="T528" s="81"/>
      <c r="U528" s="49">
        <v>0</v>
      </c>
      <c r="V528" s="49">
        <v>0</v>
      </c>
      <c r="W528" s="49">
        <v>0</v>
      </c>
      <c r="X528" s="49">
        <v>0</v>
      </c>
      <c r="Y528" s="49">
        <v>0</v>
      </c>
      <c r="Z528" s="49"/>
      <c r="AA528" s="72">
        <v>528</v>
      </c>
      <c r="AB528" s="72"/>
      <c r="AC528" s="73"/>
      <c r="AD528" s="79" t="s">
        <v>1407</v>
      </c>
      <c r="AE528" s="79" t="s">
        <v>1990</v>
      </c>
      <c r="AF528" s="79" t="s">
        <v>2455</v>
      </c>
      <c r="AG528" s="79" t="s">
        <v>2670</v>
      </c>
      <c r="AH528" s="79" t="s">
        <v>3354</v>
      </c>
      <c r="AI528" s="79">
        <v>495</v>
      </c>
      <c r="AJ528" s="79">
        <v>4</v>
      </c>
      <c r="AK528" s="79">
        <v>25</v>
      </c>
      <c r="AL528" s="79">
        <v>1</v>
      </c>
      <c r="AM528" s="79" t="s">
        <v>4077</v>
      </c>
      <c r="AN528" s="100" t="s">
        <v>4603</v>
      </c>
      <c r="AO528" s="79" t="str">
        <f>REPLACE(INDEX(GroupVertices[Group],MATCH(Vertices[[#This Row],[Vertex]],GroupVertices[Vertex],0)),1,1,"")</f>
        <v>1</v>
      </c>
      <c r="AP528" s="48"/>
      <c r="AQ528" s="49"/>
      <c r="AR528" s="48"/>
      <c r="AS528" s="49"/>
      <c r="AT528" s="48"/>
      <c r="AU528" s="49"/>
      <c r="AV528" s="48"/>
      <c r="AW528" s="49"/>
      <c r="AX528" s="48"/>
      <c r="AY528" s="48"/>
      <c r="AZ528" s="48"/>
      <c r="BA528" s="48"/>
      <c r="BB528" s="48"/>
      <c r="BC528" s="48"/>
      <c r="BD528" s="48"/>
      <c r="BE528" s="48"/>
      <c r="BF528" s="48"/>
      <c r="BG528" s="48"/>
      <c r="BH528" s="48"/>
      <c r="BI528" s="2"/>
      <c r="BJ528" s="3"/>
      <c r="BK528" s="3"/>
      <c r="BL528" s="3"/>
      <c r="BM528" s="3"/>
    </row>
    <row r="529" spans="1:65" ht="15">
      <c r="A529" s="65" t="s">
        <v>782</v>
      </c>
      <c r="B529" s="66"/>
      <c r="C529" s="66" t="s">
        <v>65</v>
      </c>
      <c r="D529" s="67">
        <v>163.2589259664685</v>
      </c>
      <c r="E529" s="69"/>
      <c r="F529" s="98" t="s">
        <v>3979</v>
      </c>
      <c r="G529" s="66" t="s">
        <v>52</v>
      </c>
      <c r="H529" s="70" t="s">
        <v>1408</v>
      </c>
      <c r="I529" s="71"/>
      <c r="J529" s="71"/>
      <c r="K529" s="70" t="s">
        <v>1408</v>
      </c>
      <c r="L529" s="74">
        <v>16.019978296840165</v>
      </c>
      <c r="M529" s="75">
        <v>6446.12548828125</v>
      </c>
      <c r="N529" s="75">
        <v>3013.361083984375</v>
      </c>
      <c r="O529" s="76"/>
      <c r="P529" s="77"/>
      <c r="Q529" s="77"/>
      <c r="R529" s="48">
        <v>0</v>
      </c>
      <c r="S529" s="81"/>
      <c r="T529" s="81"/>
      <c r="U529" s="49">
        <v>0</v>
      </c>
      <c r="V529" s="49">
        <v>0</v>
      </c>
      <c r="W529" s="49">
        <v>0</v>
      </c>
      <c r="X529" s="49">
        <v>0</v>
      </c>
      <c r="Y529" s="49">
        <v>0</v>
      </c>
      <c r="Z529" s="49"/>
      <c r="AA529" s="72">
        <v>529</v>
      </c>
      <c r="AB529" s="72"/>
      <c r="AC529" s="73"/>
      <c r="AD529" s="79" t="s">
        <v>1408</v>
      </c>
      <c r="AE529" s="79" t="s">
        <v>1991</v>
      </c>
      <c r="AF529" s="79" t="s">
        <v>2456</v>
      </c>
      <c r="AG529" s="79" t="s">
        <v>2792</v>
      </c>
      <c r="AH529" s="79" t="s">
        <v>3355</v>
      </c>
      <c r="AI529" s="79">
        <v>27857</v>
      </c>
      <c r="AJ529" s="79">
        <v>2</v>
      </c>
      <c r="AK529" s="79">
        <v>65</v>
      </c>
      <c r="AL529" s="79">
        <v>6</v>
      </c>
      <c r="AM529" s="79" t="s">
        <v>4077</v>
      </c>
      <c r="AN529" s="100" t="s">
        <v>4604</v>
      </c>
      <c r="AO529" s="79" t="str">
        <f>REPLACE(INDEX(GroupVertices[Group],MATCH(Vertices[[#This Row],[Vertex]],GroupVertices[Vertex],0)),1,1,"")</f>
        <v>1</v>
      </c>
      <c r="AP529" s="48"/>
      <c r="AQ529" s="49"/>
      <c r="AR529" s="48"/>
      <c r="AS529" s="49"/>
      <c r="AT529" s="48"/>
      <c r="AU529" s="49"/>
      <c r="AV529" s="48"/>
      <c r="AW529" s="49"/>
      <c r="AX529" s="48"/>
      <c r="AY529" s="48"/>
      <c r="AZ529" s="48"/>
      <c r="BA529" s="48"/>
      <c r="BB529" s="48"/>
      <c r="BC529" s="48"/>
      <c r="BD529" s="48"/>
      <c r="BE529" s="48"/>
      <c r="BF529" s="48"/>
      <c r="BG529" s="48"/>
      <c r="BH529" s="48"/>
      <c r="BI529" s="2"/>
      <c r="BJ529" s="3"/>
      <c r="BK529" s="3"/>
      <c r="BL529" s="3"/>
      <c r="BM529" s="3"/>
    </row>
    <row r="530" spans="1:65" ht="15">
      <c r="A530" s="65" t="s">
        <v>783</v>
      </c>
      <c r="B530" s="66"/>
      <c r="C530" s="66" t="s">
        <v>65</v>
      </c>
      <c r="D530" s="67">
        <v>162.8986517874583</v>
      </c>
      <c r="E530" s="69"/>
      <c r="F530" s="98" t="s">
        <v>3980</v>
      </c>
      <c r="G530" s="66" t="s">
        <v>52</v>
      </c>
      <c r="H530" s="70" t="s">
        <v>1409</v>
      </c>
      <c r="I530" s="71"/>
      <c r="J530" s="71"/>
      <c r="K530" s="70" t="s">
        <v>1409</v>
      </c>
      <c r="L530" s="74">
        <v>11.72162359308851</v>
      </c>
      <c r="M530" s="75">
        <v>7474.22998046875</v>
      </c>
      <c r="N530" s="75">
        <v>3454.725341796875</v>
      </c>
      <c r="O530" s="76"/>
      <c r="P530" s="77"/>
      <c r="Q530" s="77"/>
      <c r="R530" s="48">
        <v>0</v>
      </c>
      <c r="S530" s="81"/>
      <c r="T530" s="81"/>
      <c r="U530" s="49">
        <v>0</v>
      </c>
      <c r="V530" s="49">
        <v>0</v>
      </c>
      <c r="W530" s="49">
        <v>0</v>
      </c>
      <c r="X530" s="49">
        <v>0</v>
      </c>
      <c r="Y530" s="49">
        <v>0</v>
      </c>
      <c r="Z530" s="49"/>
      <c r="AA530" s="72">
        <v>530</v>
      </c>
      <c r="AB530" s="72"/>
      <c r="AC530" s="73"/>
      <c r="AD530" s="79" t="s">
        <v>1409</v>
      </c>
      <c r="AE530" s="79" t="s">
        <v>1770</v>
      </c>
      <c r="AF530" s="79" t="s">
        <v>2276</v>
      </c>
      <c r="AG530" s="79" t="s">
        <v>2682</v>
      </c>
      <c r="AH530" s="79" t="s">
        <v>3356</v>
      </c>
      <c r="AI530" s="79">
        <v>19885</v>
      </c>
      <c r="AJ530" s="79">
        <v>73</v>
      </c>
      <c r="AK530" s="79">
        <v>1259</v>
      </c>
      <c r="AL530" s="79">
        <v>14</v>
      </c>
      <c r="AM530" s="79" t="s">
        <v>4077</v>
      </c>
      <c r="AN530" s="100" t="s">
        <v>4605</v>
      </c>
      <c r="AO530" s="79" t="str">
        <f>REPLACE(INDEX(GroupVertices[Group],MATCH(Vertices[[#This Row],[Vertex]],GroupVertices[Vertex],0)),1,1,"")</f>
        <v>1</v>
      </c>
      <c r="AP530" s="48"/>
      <c r="AQ530" s="49"/>
      <c r="AR530" s="48"/>
      <c r="AS530" s="49"/>
      <c r="AT530" s="48"/>
      <c r="AU530" s="49"/>
      <c r="AV530" s="48"/>
      <c r="AW530" s="49"/>
      <c r="AX530" s="48"/>
      <c r="AY530" s="48"/>
      <c r="AZ530" s="48"/>
      <c r="BA530" s="48"/>
      <c r="BB530" s="48"/>
      <c r="BC530" s="48"/>
      <c r="BD530" s="48"/>
      <c r="BE530" s="48"/>
      <c r="BF530" s="48"/>
      <c r="BG530" s="48"/>
      <c r="BH530" s="48"/>
      <c r="BI530" s="2"/>
      <c r="BJ530" s="3"/>
      <c r="BK530" s="3"/>
      <c r="BL530" s="3"/>
      <c r="BM530" s="3"/>
    </row>
    <row r="531" spans="1:65" ht="15">
      <c r="A531" s="65" t="s">
        <v>784</v>
      </c>
      <c r="B531" s="66"/>
      <c r="C531" s="66" t="s">
        <v>65</v>
      </c>
      <c r="D531" s="67">
        <v>267.77648991890277</v>
      </c>
      <c r="E531" s="69"/>
      <c r="F531" s="98" t="s">
        <v>3981</v>
      </c>
      <c r="G531" s="66" t="s">
        <v>52</v>
      </c>
      <c r="H531" s="70" t="s">
        <v>1410</v>
      </c>
      <c r="I531" s="71"/>
      <c r="J531" s="71"/>
      <c r="K531" s="70" t="s">
        <v>1410</v>
      </c>
      <c r="L531" s="74">
        <v>1262.9968331851906</v>
      </c>
      <c r="M531" s="75">
        <v>4047.214111328125</v>
      </c>
      <c r="N531" s="75">
        <v>365.1759948730469</v>
      </c>
      <c r="O531" s="76"/>
      <c r="P531" s="77"/>
      <c r="Q531" s="77"/>
      <c r="R531" s="48">
        <v>0</v>
      </c>
      <c r="S531" s="81"/>
      <c r="T531" s="81"/>
      <c r="U531" s="49">
        <v>0</v>
      </c>
      <c r="V531" s="49">
        <v>0</v>
      </c>
      <c r="W531" s="49">
        <v>0</v>
      </c>
      <c r="X531" s="49">
        <v>0</v>
      </c>
      <c r="Y531" s="49">
        <v>0</v>
      </c>
      <c r="Z531" s="49"/>
      <c r="AA531" s="72">
        <v>531</v>
      </c>
      <c r="AB531" s="72"/>
      <c r="AC531" s="73"/>
      <c r="AD531" s="79" t="s">
        <v>1410</v>
      </c>
      <c r="AE531" s="79" t="s">
        <v>1992</v>
      </c>
      <c r="AF531" s="79" t="s">
        <v>2356</v>
      </c>
      <c r="AG531" s="79" t="s">
        <v>2624</v>
      </c>
      <c r="AH531" s="79" t="s">
        <v>3357</v>
      </c>
      <c r="AI531" s="79">
        <v>2340579</v>
      </c>
      <c r="AJ531" s="79">
        <v>1067</v>
      </c>
      <c r="AK531" s="79">
        <v>38864</v>
      </c>
      <c r="AL531" s="79">
        <v>268</v>
      </c>
      <c r="AM531" s="79" t="s">
        <v>4077</v>
      </c>
      <c r="AN531" s="100" t="s">
        <v>4606</v>
      </c>
      <c r="AO531" s="79" t="str">
        <f>REPLACE(INDEX(GroupVertices[Group],MATCH(Vertices[[#This Row],[Vertex]],GroupVertices[Vertex],0)),1,1,"")</f>
        <v>1</v>
      </c>
      <c r="AP531" s="48"/>
      <c r="AQ531" s="49"/>
      <c r="AR531" s="48"/>
      <c r="AS531" s="49"/>
      <c r="AT531" s="48"/>
      <c r="AU531" s="49"/>
      <c r="AV531" s="48"/>
      <c r="AW531" s="49"/>
      <c r="AX531" s="48"/>
      <c r="AY531" s="48"/>
      <c r="AZ531" s="48"/>
      <c r="BA531" s="48"/>
      <c r="BB531" s="48"/>
      <c r="BC531" s="48"/>
      <c r="BD531" s="48"/>
      <c r="BE531" s="48"/>
      <c r="BF531" s="48"/>
      <c r="BG531" s="48"/>
      <c r="BH531" s="48"/>
      <c r="BI531" s="2"/>
      <c r="BJ531" s="3"/>
      <c r="BK531" s="3"/>
      <c r="BL531" s="3"/>
      <c r="BM531" s="3"/>
    </row>
    <row r="532" spans="1:65" ht="15">
      <c r="A532" s="65" t="s">
        <v>785</v>
      </c>
      <c r="B532" s="66"/>
      <c r="C532" s="66" t="s">
        <v>65</v>
      </c>
      <c r="D532" s="67">
        <v>170.26953971979174</v>
      </c>
      <c r="E532" s="69"/>
      <c r="F532" s="98" t="s">
        <v>3982</v>
      </c>
      <c r="G532" s="66" t="s">
        <v>52</v>
      </c>
      <c r="H532" s="70" t="s">
        <v>1411</v>
      </c>
      <c r="I532" s="71"/>
      <c r="J532" s="71"/>
      <c r="K532" s="70" t="s">
        <v>1411</v>
      </c>
      <c r="L532" s="74">
        <v>99.66212185975867</v>
      </c>
      <c r="M532" s="75">
        <v>6103.42333984375</v>
      </c>
      <c r="N532" s="75">
        <v>1247.90478515625</v>
      </c>
      <c r="O532" s="76"/>
      <c r="P532" s="77"/>
      <c r="Q532" s="77"/>
      <c r="R532" s="48">
        <v>0</v>
      </c>
      <c r="S532" s="81"/>
      <c r="T532" s="81"/>
      <c r="U532" s="49">
        <v>0</v>
      </c>
      <c r="V532" s="49">
        <v>0</v>
      </c>
      <c r="W532" s="49">
        <v>0</v>
      </c>
      <c r="X532" s="49">
        <v>0</v>
      </c>
      <c r="Y532" s="49">
        <v>0</v>
      </c>
      <c r="Z532" s="49"/>
      <c r="AA532" s="72">
        <v>532</v>
      </c>
      <c r="AB532" s="72"/>
      <c r="AC532" s="73"/>
      <c r="AD532" s="79" t="s">
        <v>1411</v>
      </c>
      <c r="AE532" s="79" t="s">
        <v>1993</v>
      </c>
      <c r="AF532" s="79" t="s">
        <v>2457</v>
      </c>
      <c r="AG532" s="79" t="s">
        <v>2559</v>
      </c>
      <c r="AH532" s="79" t="s">
        <v>3358</v>
      </c>
      <c r="AI532" s="79">
        <v>182985</v>
      </c>
      <c r="AJ532" s="79">
        <v>86</v>
      </c>
      <c r="AK532" s="79">
        <v>1384</v>
      </c>
      <c r="AL532" s="79">
        <v>15</v>
      </c>
      <c r="AM532" s="79" t="s">
        <v>4077</v>
      </c>
      <c r="AN532" s="100" t="s">
        <v>4607</v>
      </c>
      <c r="AO532" s="79" t="str">
        <f>REPLACE(INDEX(GroupVertices[Group],MATCH(Vertices[[#This Row],[Vertex]],GroupVertices[Vertex],0)),1,1,"")</f>
        <v>1</v>
      </c>
      <c r="AP532" s="48"/>
      <c r="AQ532" s="49"/>
      <c r="AR532" s="48"/>
      <c r="AS532" s="49"/>
      <c r="AT532" s="48"/>
      <c r="AU532" s="49"/>
      <c r="AV532" s="48"/>
      <c r="AW532" s="49"/>
      <c r="AX532" s="48"/>
      <c r="AY532" s="48"/>
      <c r="AZ532" s="48"/>
      <c r="BA532" s="48"/>
      <c r="BB532" s="48"/>
      <c r="BC532" s="48"/>
      <c r="BD532" s="48"/>
      <c r="BE532" s="48"/>
      <c r="BF532" s="48"/>
      <c r="BG532" s="48"/>
      <c r="BH532" s="48"/>
      <c r="BI532" s="2"/>
      <c r="BJ532" s="3"/>
      <c r="BK532" s="3"/>
      <c r="BL532" s="3"/>
      <c r="BM532" s="3"/>
    </row>
    <row r="533" spans="1:65" ht="15">
      <c r="A533" s="65" t="s">
        <v>786</v>
      </c>
      <c r="B533" s="66"/>
      <c r="C533" s="66" t="s">
        <v>65</v>
      </c>
      <c r="D533" s="67">
        <v>162.04740687578797</v>
      </c>
      <c r="E533" s="69"/>
      <c r="F533" s="98" t="s">
        <v>3983</v>
      </c>
      <c r="G533" s="66" t="s">
        <v>52</v>
      </c>
      <c r="H533" s="70" t="s">
        <v>1412</v>
      </c>
      <c r="I533" s="71"/>
      <c r="J533" s="71"/>
      <c r="K533" s="70" t="s">
        <v>1412</v>
      </c>
      <c r="L533" s="74">
        <v>1.5656013653080136</v>
      </c>
      <c r="M533" s="75">
        <v>4732.6171875</v>
      </c>
      <c r="N533" s="75">
        <v>6102.91064453125</v>
      </c>
      <c r="O533" s="76"/>
      <c r="P533" s="77"/>
      <c r="Q533" s="77"/>
      <c r="R533" s="48">
        <v>0</v>
      </c>
      <c r="S533" s="81"/>
      <c r="T533" s="81"/>
      <c r="U533" s="49">
        <v>0</v>
      </c>
      <c r="V533" s="49">
        <v>0</v>
      </c>
      <c r="W533" s="49">
        <v>0</v>
      </c>
      <c r="X533" s="49">
        <v>0</v>
      </c>
      <c r="Y533" s="49">
        <v>0</v>
      </c>
      <c r="Z533" s="49"/>
      <c r="AA533" s="72">
        <v>533</v>
      </c>
      <c r="AB533" s="72"/>
      <c r="AC533" s="73"/>
      <c r="AD533" s="79" t="s">
        <v>1412</v>
      </c>
      <c r="AE533" s="79" t="s">
        <v>1994</v>
      </c>
      <c r="AF533" s="79" t="s">
        <v>2458</v>
      </c>
      <c r="AG533" s="79" t="s">
        <v>2793</v>
      </c>
      <c r="AH533" s="79" t="s">
        <v>3359</v>
      </c>
      <c r="AI533" s="79">
        <v>1049</v>
      </c>
      <c r="AJ533" s="79">
        <v>1</v>
      </c>
      <c r="AK533" s="79">
        <v>13</v>
      </c>
      <c r="AL533" s="79">
        <v>0</v>
      </c>
      <c r="AM533" s="79" t="s">
        <v>4077</v>
      </c>
      <c r="AN533" s="100" t="s">
        <v>4608</v>
      </c>
      <c r="AO533" s="79" t="str">
        <f>REPLACE(INDEX(GroupVertices[Group],MATCH(Vertices[[#This Row],[Vertex]],GroupVertices[Vertex],0)),1,1,"")</f>
        <v>1</v>
      </c>
      <c r="AP533" s="48"/>
      <c r="AQ533" s="49"/>
      <c r="AR533" s="48"/>
      <c r="AS533" s="49"/>
      <c r="AT533" s="48"/>
      <c r="AU533" s="49"/>
      <c r="AV533" s="48"/>
      <c r="AW533" s="49"/>
      <c r="AX533" s="48"/>
      <c r="AY533" s="48"/>
      <c r="AZ533" s="48"/>
      <c r="BA533" s="48"/>
      <c r="BB533" s="48"/>
      <c r="BC533" s="48"/>
      <c r="BD533" s="48"/>
      <c r="BE533" s="48"/>
      <c r="BF533" s="48"/>
      <c r="BG533" s="48"/>
      <c r="BH533" s="48"/>
      <c r="BI533" s="2"/>
      <c r="BJ533" s="3"/>
      <c r="BK533" s="3"/>
      <c r="BL533" s="3"/>
      <c r="BM533" s="3"/>
    </row>
    <row r="534" spans="1:65" ht="15">
      <c r="A534" s="65" t="s">
        <v>787</v>
      </c>
      <c r="B534" s="66"/>
      <c r="C534" s="66" t="s">
        <v>65</v>
      </c>
      <c r="D534" s="67">
        <v>206.25298537091402</v>
      </c>
      <c r="E534" s="69"/>
      <c r="F534" s="98" t="s">
        <v>3984</v>
      </c>
      <c r="G534" s="66" t="s">
        <v>52</v>
      </c>
      <c r="H534" s="70" t="s">
        <v>1413</v>
      </c>
      <c r="I534" s="71"/>
      <c r="J534" s="71"/>
      <c r="K534" s="70" t="s">
        <v>1413</v>
      </c>
      <c r="L534" s="74">
        <v>528.9729686615734</v>
      </c>
      <c r="M534" s="75">
        <v>962.9003295898438</v>
      </c>
      <c r="N534" s="75">
        <v>365.1759948730469</v>
      </c>
      <c r="O534" s="76"/>
      <c r="P534" s="77"/>
      <c r="Q534" s="77"/>
      <c r="R534" s="48">
        <v>0</v>
      </c>
      <c r="S534" s="81"/>
      <c r="T534" s="81"/>
      <c r="U534" s="49">
        <v>0</v>
      </c>
      <c r="V534" s="49">
        <v>0</v>
      </c>
      <c r="W534" s="49">
        <v>0</v>
      </c>
      <c r="X534" s="49">
        <v>0</v>
      </c>
      <c r="Y534" s="49">
        <v>0</v>
      </c>
      <c r="Z534" s="49"/>
      <c r="AA534" s="72">
        <v>534</v>
      </c>
      <c r="AB534" s="72"/>
      <c r="AC534" s="73"/>
      <c r="AD534" s="79" t="s">
        <v>1413</v>
      </c>
      <c r="AE534" s="79" t="s">
        <v>1995</v>
      </c>
      <c r="AF534" s="79" t="s">
        <v>2176</v>
      </c>
      <c r="AG534" s="79" t="s">
        <v>2624</v>
      </c>
      <c r="AH534" s="79" t="s">
        <v>3360</v>
      </c>
      <c r="AI534" s="79">
        <v>979212</v>
      </c>
      <c r="AJ534" s="79">
        <v>1066</v>
      </c>
      <c r="AK534" s="79">
        <v>17062</v>
      </c>
      <c r="AL534" s="79">
        <v>1156</v>
      </c>
      <c r="AM534" s="79" t="s">
        <v>4077</v>
      </c>
      <c r="AN534" s="100" t="s">
        <v>4609</v>
      </c>
      <c r="AO534" s="79" t="str">
        <f>REPLACE(INDEX(GroupVertices[Group],MATCH(Vertices[[#This Row],[Vertex]],GroupVertices[Vertex],0)),1,1,"")</f>
        <v>1</v>
      </c>
      <c r="AP534" s="48"/>
      <c r="AQ534" s="49"/>
      <c r="AR534" s="48"/>
      <c r="AS534" s="49"/>
      <c r="AT534" s="48"/>
      <c r="AU534" s="49"/>
      <c r="AV534" s="48"/>
      <c r="AW534" s="49"/>
      <c r="AX534" s="48"/>
      <c r="AY534" s="48"/>
      <c r="AZ534" s="48"/>
      <c r="BA534" s="48"/>
      <c r="BB534" s="48"/>
      <c r="BC534" s="48"/>
      <c r="BD534" s="48"/>
      <c r="BE534" s="48"/>
      <c r="BF534" s="48"/>
      <c r="BG534" s="48"/>
      <c r="BH534" s="48"/>
      <c r="BI534" s="2"/>
      <c r="BJ534" s="3"/>
      <c r="BK534" s="3"/>
      <c r="BL534" s="3"/>
      <c r="BM534" s="3"/>
    </row>
    <row r="535" spans="1:65" ht="15">
      <c r="A535" s="65" t="s">
        <v>788</v>
      </c>
      <c r="B535" s="66"/>
      <c r="C535" s="66" t="s">
        <v>65</v>
      </c>
      <c r="D535" s="67">
        <v>172.56617462986685</v>
      </c>
      <c r="E535" s="69"/>
      <c r="F535" s="98" t="s">
        <v>3985</v>
      </c>
      <c r="G535" s="66" t="s">
        <v>52</v>
      </c>
      <c r="H535" s="70" t="s">
        <v>1414</v>
      </c>
      <c r="I535" s="71"/>
      <c r="J535" s="71"/>
      <c r="K535" s="70" t="s">
        <v>1414</v>
      </c>
      <c r="L535" s="74">
        <v>127.06278514249264</v>
      </c>
      <c r="M535" s="75">
        <v>8159.6328125</v>
      </c>
      <c r="N535" s="75">
        <v>1247.90478515625</v>
      </c>
      <c r="O535" s="76"/>
      <c r="P535" s="77"/>
      <c r="Q535" s="77"/>
      <c r="R535" s="48">
        <v>0</v>
      </c>
      <c r="S535" s="81"/>
      <c r="T535" s="81"/>
      <c r="U535" s="49">
        <v>0</v>
      </c>
      <c r="V535" s="49">
        <v>0</v>
      </c>
      <c r="W535" s="49">
        <v>0</v>
      </c>
      <c r="X535" s="49">
        <v>0</v>
      </c>
      <c r="Y535" s="49">
        <v>0</v>
      </c>
      <c r="Z535" s="49"/>
      <c r="AA535" s="72">
        <v>535</v>
      </c>
      <c r="AB535" s="72"/>
      <c r="AC535" s="73"/>
      <c r="AD535" s="79" t="s">
        <v>1414</v>
      </c>
      <c r="AE535" s="79" t="s">
        <v>1996</v>
      </c>
      <c r="AF535" s="79" t="s">
        <v>2459</v>
      </c>
      <c r="AG535" s="79" t="s">
        <v>2782</v>
      </c>
      <c r="AH535" s="79" t="s">
        <v>3361</v>
      </c>
      <c r="AI535" s="79">
        <v>233804</v>
      </c>
      <c r="AJ535" s="79">
        <v>2034</v>
      </c>
      <c r="AK535" s="79">
        <v>12130</v>
      </c>
      <c r="AL535" s="79">
        <v>775</v>
      </c>
      <c r="AM535" s="79" t="s">
        <v>4077</v>
      </c>
      <c r="AN535" s="100" t="s">
        <v>4610</v>
      </c>
      <c r="AO535" s="79" t="str">
        <f>REPLACE(INDEX(GroupVertices[Group],MATCH(Vertices[[#This Row],[Vertex]],GroupVertices[Vertex],0)),1,1,"")</f>
        <v>1</v>
      </c>
      <c r="AP535" s="48"/>
      <c r="AQ535" s="49"/>
      <c r="AR535" s="48"/>
      <c r="AS535" s="49"/>
      <c r="AT535" s="48"/>
      <c r="AU535" s="49"/>
      <c r="AV535" s="48"/>
      <c r="AW535" s="49"/>
      <c r="AX535" s="48"/>
      <c r="AY535" s="48"/>
      <c r="AZ535" s="48"/>
      <c r="BA535" s="48"/>
      <c r="BB535" s="48"/>
      <c r="BC535" s="48"/>
      <c r="BD535" s="48"/>
      <c r="BE535" s="48"/>
      <c r="BF535" s="48"/>
      <c r="BG535" s="48"/>
      <c r="BH535" s="48"/>
      <c r="BI535" s="2"/>
      <c r="BJ535" s="3"/>
      <c r="BK535" s="3"/>
      <c r="BL535" s="3"/>
      <c r="BM535" s="3"/>
    </row>
    <row r="536" spans="1:65" ht="15">
      <c r="A536" s="65" t="s">
        <v>789</v>
      </c>
      <c r="B536" s="66"/>
      <c r="C536" s="66" t="s">
        <v>65</v>
      </c>
      <c r="D536" s="67">
        <v>162.41595127240464</v>
      </c>
      <c r="E536" s="69"/>
      <c r="F536" s="98" t="s">
        <v>3986</v>
      </c>
      <c r="G536" s="66" t="s">
        <v>52</v>
      </c>
      <c r="H536" s="70" t="s">
        <v>1415</v>
      </c>
      <c r="I536" s="71"/>
      <c r="J536" s="71"/>
      <c r="K536" s="70" t="s">
        <v>1415</v>
      </c>
      <c r="L536" s="74">
        <v>5.962626278641522</v>
      </c>
      <c r="M536" s="75">
        <v>8845.0361328125</v>
      </c>
      <c r="N536" s="75">
        <v>4337.45361328125</v>
      </c>
      <c r="O536" s="76"/>
      <c r="P536" s="77"/>
      <c r="Q536" s="77"/>
      <c r="R536" s="48">
        <v>0</v>
      </c>
      <c r="S536" s="81"/>
      <c r="T536" s="81"/>
      <c r="U536" s="49">
        <v>0</v>
      </c>
      <c r="V536" s="49">
        <v>0</v>
      </c>
      <c r="W536" s="49">
        <v>0</v>
      </c>
      <c r="X536" s="49">
        <v>0</v>
      </c>
      <c r="Y536" s="49">
        <v>0</v>
      </c>
      <c r="Z536" s="49"/>
      <c r="AA536" s="72">
        <v>536</v>
      </c>
      <c r="AB536" s="72"/>
      <c r="AC536" s="73"/>
      <c r="AD536" s="79" t="s">
        <v>1415</v>
      </c>
      <c r="AE536" s="79" t="s">
        <v>1997</v>
      </c>
      <c r="AF536" s="79" t="s">
        <v>2460</v>
      </c>
      <c r="AG536" s="79" t="s">
        <v>2727</v>
      </c>
      <c r="AH536" s="79" t="s">
        <v>3362</v>
      </c>
      <c r="AI536" s="79">
        <v>9204</v>
      </c>
      <c r="AJ536" s="79">
        <v>1</v>
      </c>
      <c r="AK536" s="79">
        <v>10</v>
      </c>
      <c r="AL536" s="79">
        <v>10</v>
      </c>
      <c r="AM536" s="79" t="s">
        <v>4077</v>
      </c>
      <c r="AN536" s="100" t="s">
        <v>4611</v>
      </c>
      <c r="AO536" s="79" t="str">
        <f>REPLACE(INDEX(GroupVertices[Group],MATCH(Vertices[[#This Row],[Vertex]],GroupVertices[Vertex],0)),1,1,"")</f>
        <v>1</v>
      </c>
      <c r="AP536" s="48"/>
      <c r="AQ536" s="49"/>
      <c r="AR536" s="48"/>
      <c r="AS536" s="49"/>
      <c r="AT536" s="48"/>
      <c r="AU536" s="49"/>
      <c r="AV536" s="48"/>
      <c r="AW536" s="49"/>
      <c r="AX536" s="48"/>
      <c r="AY536" s="48"/>
      <c r="AZ536" s="48"/>
      <c r="BA536" s="48"/>
      <c r="BB536" s="48"/>
      <c r="BC536" s="48"/>
      <c r="BD536" s="48"/>
      <c r="BE536" s="48"/>
      <c r="BF536" s="48"/>
      <c r="BG536" s="48"/>
      <c r="BH536" s="48"/>
      <c r="BI536" s="2"/>
      <c r="BJ536" s="3"/>
      <c r="BK536" s="3"/>
      <c r="BL536" s="3"/>
      <c r="BM536" s="3"/>
    </row>
    <row r="537" spans="1:65" ht="15">
      <c r="A537" s="65" t="s">
        <v>790</v>
      </c>
      <c r="B537" s="66"/>
      <c r="C537" s="66" t="s">
        <v>65</v>
      </c>
      <c r="D537" s="67">
        <v>162.00167212049968</v>
      </c>
      <c r="E537" s="69"/>
      <c r="F537" s="98" t="s">
        <v>3987</v>
      </c>
      <c r="G537" s="66" t="s">
        <v>52</v>
      </c>
      <c r="H537" s="70" t="s">
        <v>1416</v>
      </c>
      <c r="I537" s="71"/>
      <c r="J537" s="71"/>
      <c r="K537" s="70" t="s">
        <v>1416</v>
      </c>
      <c r="L537" s="74">
        <v>1.019949714505621</v>
      </c>
      <c r="M537" s="75">
        <v>620.1987915039062</v>
      </c>
      <c r="N537" s="75">
        <v>8751.095703125</v>
      </c>
      <c r="O537" s="76"/>
      <c r="P537" s="77"/>
      <c r="Q537" s="77"/>
      <c r="R537" s="48">
        <v>0</v>
      </c>
      <c r="S537" s="81"/>
      <c r="T537" s="81"/>
      <c r="U537" s="49">
        <v>0</v>
      </c>
      <c r="V537" s="49">
        <v>0</v>
      </c>
      <c r="W537" s="49">
        <v>0</v>
      </c>
      <c r="X537" s="49">
        <v>0</v>
      </c>
      <c r="Y537" s="49">
        <v>0</v>
      </c>
      <c r="Z537" s="49"/>
      <c r="AA537" s="72">
        <v>537</v>
      </c>
      <c r="AB537" s="72"/>
      <c r="AC537" s="73"/>
      <c r="AD537" s="79" t="s">
        <v>1416</v>
      </c>
      <c r="AE537" s="79" t="s">
        <v>1998</v>
      </c>
      <c r="AF537" s="79" t="s">
        <v>2461</v>
      </c>
      <c r="AG537" s="79" t="s">
        <v>2794</v>
      </c>
      <c r="AH537" s="79" t="s">
        <v>3363</v>
      </c>
      <c r="AI537" s="79">
        <v>37</v>
      </c>
      <c r="AJ537" s="79">
        <v>14</v>
      </c>
      <c r="AK537" s="79">
        <v>11</v>
      </c>
      <c r="AL537" s="79">
        <v>0</v>
      </c>
      <c r="AM537" s="79" t="s">
        <v>4077</v>
      </c>
      <c r="AN537" s="100" t="s">
        <v>4612</v>
      </c>
      <c r="AO537" s="79" t="str">
        <f>REPLACE(INDEX(GroupVertices[Group],MATCH(Vertices[[#This Row],[Vertex]],GroupVertices[Vertex],0)),1,1,"")</f>
        <v>1</v>
      </c>
      <c r="AP537" s="48"/>
      <c r="AQ537" s="49"/>
      <c r="AR537" s="48"/>
      <c r="AS537" s="49"/>
      <c r="AT537" s="48"/>
      <c r="AU537" s="49"/>
      <c r="AV537" s="48"/>
      <c r="AW537" s="49"/>
      <c r="AX537" s="48"/>
      <c r="AY537" s="48"/>
      <c r="AZ537" s="48"/>
      <c r="BA537" s="48"/>
      <c r="BB537" s="48"/>
      <c r="BC537" s="48"/>
      <c r="BD537" s="48"/>
      <c r="BE537" s="48"/>
      <c r="BF537" s="48"/>
      <c r="BG537" s="48"/>
      <c r="BH537" s="48"/>
      <c r="BI537" s="2"/>
      <c r="BJ537" s="3"/>
      <c r="BK537" s="3"/>
      <c r="BL537" s="3"/>
      <c r="BM537" s="3"/>
    </row>
    <row r="538" spans="1:65" ht="15">
      <c r="A538" s="65" t="s">
        <v>791</v>
      </c>
      <c r="B538" s="66"/>
      <c r="C538" s="66" t="s">
        <v>65</v>
      </c>
      <c r="D538" s="67">
        <v>164.03469949342397</v>
      </c>
      <c r="E538" s="69"/>
      <c r="F538" s="98" t="s">
        <v>3988</v>
      </c>
      <c r="G538" s="66" t="s">
        <v>52</v>
      </c>
      <c r="H538" s="70" t="s">
        <v>1417</v>
      </c>
      <c r="I538" s="71"/>
      <c r="J538" s="71"/>
      <c r="K538" s="70" t="s">
        <v>1417</v>
      </c>
      <c r="L538" s="74">
        <v>25.27556746450209</v>
      </c>
      <c r="M538" s="75">
        <v>8845.0361328125</v>
      </c>
      <c r="N538" s="75">
        <v>2571.9970703125</v>
      </c>
      <c r="O538" s="76"/>
      <c r="P538" s="77"/>
      <c r="Q538" s="77"/>
      <c r="R538" s="48">
        <v>0</v>
      </c>
      <c r="S538" s="81"/>
      <c r="T538" s="81"/>
      <c r="U538" s="49">
        <v>0</v>
      </c>
      <c r="V538" s="49">
        <v>0</v>
      </c>
      <c r="W538" s="49">
        <v>0</v>
      </c>
      <c r="X538" s="49">
        <v>0</v>
      </c>
      <c r="Y538" s="49">
        <v>0</v>
      </c>
      <c r="Z538" s="49"/>
      <c r="AA538" s="72">
        <v>538</v>
      </c>
      <c r="AB538" s="72"/>
      <c r="AC538" s="73"/>
      <c r="AD538" s="79" t="s">
        <v>1417</v>
      </c>
      <c r="AE538" s="79" t="s">
        <v>1999</v>
      </c>
      <c r="AF538" s="79" t="s">
        <v>2462</v>
      </c>
      <c r="AG538" s="79" t="s">
        <v>2795</v>
      </c>
      <c r="AH538" s="79" t="s">
        <v>3364</v>
      </c>
      <c r="AI538" s="79">
        <v>45023</v>
      </c>
      <c r="AJ538" s="79">
        <v>11</v>
      </c>
      <c r="AK538" s="79">
        <v>343</v>
      </c>
      <c r="AL538" s="79">
        <v>5</v>
      </c>
      <c r="AM538" s="79" t="s">
        <v>4077</v>
      </c>
      <c r="AN538" s="100" t="s">
        <v>4613</v>
      </c>
      <c r="AO538" s="79" t="str">
        <f>REPLACE(INDEX(GroupVertices[Group],MATCH(Vertices[[#This Row],[Vertex]],GroupVertices[Vertex],0)),1,1,"")</f>
        <v>1</v>
      </c>
      <c r="AP538" s="48"/>
      <c r="AQ538" s="49"/>
      <c r="AR538" s="48"/>
      <c r="AS538" s="49"/>
      <c r="AT538" s="48"/>
      <c r="AU538" s="49"/>
      <c r="AV538" s="48"/>
      <c r="AW538" s="49"/>
      <c r="AX538" s="48"/>
      <c r="AY538" s="48"/>
      <c r="AZ538" s="48"/>
      <c r="BA538" s="48"/>
      <c r="BB538" s="48"/>
      <c r="BC538" s="48"/>
      <c r="BD538" s="48"/>
      <c r="BE538" s="48"/>
      <c r="BF538" s="48"/>
      <c r="BG538" s="48"/>
      <c r="BH538" s="48"/>
      <c r="BI538" s="2"/>
      <c r="BJ538" s="3"/>
      <c r="BK538" s="3"/>
      <c r="BL538" s="3"/>
      <c r="BM538" s="3"/>
    </row>
    <row r="539" spans="1:65" ht="15">
      <c r="A539" s="65" t="s">
        <v>792</v>
      </c>
      <c r="B539" s="66"/>
      <c r="C539" s="66" t="s">
        <v>65</v>
      </c>
      <c r="D539" s="67">
        <v>175.51800962113737</v>
      </c>
      <c r="E539" s="69"/>
      <c r="F539" s="98" t="s">
        <v>3989</v>
      </c>
      <c r="G539" s="66" t="s">
        <v>52</v>
      </c>
      <c r="H539" s="70" t="s">
        <v>1418</v>
      </c>
      <c r="I539" s="71"/>
      <c r="J539" s="71"/>
      <c r="K539" s="70" t="s">
        <v>1418</v>
      </c>
      <c r="L539" s="74">
        <v>162.28050142259133</v>
      </c>
      <c r="M539" s="75">
        <v>1648.303466796875</v>
      </c>
      <c r="N539" s="75">
        <v>806.5403442382812</v>
      </c>
      <c r="O539" s="76"/>
      <c r="P539" s="77"/>
      <c r="Q539" s="77"/>
      <c r="R539" s="48">
        <v>0</v>
      </c>
      <c r="S539" s="81"/>
      <c r="T539" s="81"/>
      <c r="U539" s="49">
        <v>0</v>
      </c>
      <c r="V539" s="49">
        <v>0</v>
      </c>
      <c r="W539" s="49">
        <v>0</v>
      </c>
      <c r="X539" s="49">
        <v>0</v>
      </c>
      <c r="Y539" s="49">
        <v>0</v>
      </c>
      <c r="Z539" s="49"/>
      <c r="AA539" s="72">
        <v>539</v>
      </c>
      <c r="AB539" s="72"/>
      <c r="AC539" s="73"/>
      <c r="AD539" s="79" t="s">
        <v>1418</v>
      </c>
      <c r="AE539" s="79" t="s">
        <v>2000</v>
      </c>
      <c r="AF539" s="79" t="s">
        <v>2463</v>
      </c>
      <c r="AG539" s="79" t="s">
        <v>2658</v>
      </c>
      <c r="AH539" s="79" t="s">
        <v>3365</v>
      </c>
      <c r="AI539" s="79">
        <v>299121</v>
      </c>
      <c r="AJ539" s="79">
        <v>35</v>
      </c>
      <c r="AK539" s="79">
        <v>224</v>
      </c>
      <c r="AL539" s="79">
        <v>32</v>
      </c>
      <c r="AM539" s="79" t="s">
        <v>4077</v>
      </c>
      <c r="AN539" s="100" t="s">
        <v>4614</v>
      </c>
      <c r="AO539" s="79" t="str">
        <f>REPLACE(INDEX(GroupVertices[Group],MATCH(Vertices[[#This Row],[Vertex]],GroupVertices[Vertex],0)),1,1,"")</f>
        <v>1</v>
      </c>
      <c r="AP539" s="48"/>
      <c r="AQ539" s="49"/>
      <c r="AR539" s="48"/>
      <c r="AS539" s="49"/>
      <c r="AT539" s="48"/>
      <c r="AU539" s="49"/>
      <c r="AV539" s="48"/>
      <c r="AW539" s="49"/>
      <c r="AX539" s="48"/>
      <c r="AY539" s="48"/>
      <c r="AZ539" s="48"/>
      <c r="BA539" s="48"/>
      <c r="BB539" s="48"/>
      <c r="BC539" s="48"/>
      <c r="BD539" s="48"/>
      <c r="BE539" s="48"/>
      <c r="BF539" s="48"/>
      <c r="BG539" s="48"/>
      <c r="BH539" s="48"/>
      <c r="BI539" s="2"/>
      <c r="BJ539" s="3"/>
      <c r="BK539" s="3"/>
      <c r="BL539" s="3"/>
      <c r="BM539" s="3"/>
    </row>
    <row r="540" spans="1:65" ht="15">
      <c r="A540" s="65" t="s">
        <v>793</v>
      </c>
      <c r="B540" s="66"/>
      <c r="C540" s="66" t="s">
        <v>65</v>
      </c>
      <c r="D540" s="67">
        <v>169.4842757791895</v>
      </c>
      <c r="E540" s="69"/>
      <c r="F540" s="98" t="s">
        <v>3990</v>
      </c>
      <c r="G540" s="66" t="s">
        <v>52</v>
      </c>
      <c r="H540" s="70" t="s">
        <v>1419</v>
      </c>
      <c r="I540" s="71"/>
      <c r="J540" s="71"/>
      <c r="K540" s="70" t="s">
        <v>1419</v>
      </c>
      <c r="L540" s="74">
        <v>90.29330458274052</v>
      </c>
      <c r="M540" s="75">
        <v>4047.214111328125</v>
      </c>
      <c r="N540" s="75">
        <v>1247.90478515625</v>
      </c>
      <c r="O540" s="76"/>
      <c r="P540" s="77"/>
      <c r="Q540" s="77"/>
      <c r="R540" s="48">
        <v>0</v>
      </c>
      <c r="S540" s="81"/>
      <c r="T540" s="81"/>
      <c r="U540" s="49">
        <v>0</v>
      </c>
      <c r="V540" s="49">
        <v>0</v>
      </c>
      <c r="W540" s="49">
        <v>0</v>
      </c>
      <c r="X540" s="49">
        <v>0</v>
      </c>
      <c r="Y540" s="49">
        <v>0</v>
      </c>
      <c r="Z540" s="49"/>
      <c r="AA540" s="72">
        <v>540</v>
      </c>
      <c r="AB540" s="72"/>
      <c r="AC540" s="73"/>
      <c r="AD540" s="79" t="s">
        <v>1419</v>
      </c>
      <c r="AE540" s="79" t="s">
        <v>2001</v>
      </c>
      <c r="AF540" s="79" t="s">
        <v>2464</v>
      </c>
      <c r="AG540" s="79" t="s">
        <v>2624</v>
      </c>
      <c r="AH540" s="79" t="s">
        <v>3366</v>
      </c>
      <c r="AI540" s="79">
        <v>165609</v>
      </c>
      <c r="AJ540" s="79">
        <v>203</v>
      </c>
      <c r="AK540" s="79">
        <v>3168</v>
      </c>
      <c r="AL540" s="79">
        <v>116</v>
      </c>
      <c r="AM540" s="79" t="s">
        <v>4077</v>
      </c>
      <c r="AN540" s="100" t="s">
        <v>4615</v>
      </c>
      <c r="AO540" s="79" t="str">
        <f>REPLACE(INDEX(GroupVertices[Group],MATCH(Vertices[[#This Row],[Vertex]],GroupVertices[Vertex],0)),1,1,"")</f>
        <v>1</v>
      </c>
      <c r="AP540" s="48"/>
      <c r="AQ540" s="49"/>
      <c r="AR540" s="48"/>
      <c r="AS540" s="49"/>
      <c r="AT540" s="48"/>
      <c r="AU540" s="49"/>
      <c r="AV540" s="48"/>
      <c r="AW540" s="49"/>
      <c r="AX540" s="48"/>
      <c r="AY540" s="48"/>
      <c r="AZ540" s="48"/>
      <c r="BA540" s="48"/>
      <c r="BB540" s="48"/>
      <c r="BC540" s="48"/>
      <c r="BD540" s="48"/>
      <c r="BE540" s="48"/>
      <c r="BF540" s="48"/>
      <c r="BG540" s="48"/>
      <c r="BH540" s="48"/>
      <c r="BI540" s="2"/>
      <c r="BJ540" s="3"/>
      <c r="BK540" s="3"/>
      <c r="BL540" s="3"/>
      <c r="BM540" s="3"/>
    </row>
    <row r="541" spans="1:65" ht="15">
      <c r="A541" s="65" t="s">
        <v>794</v>
      </c>
      <c r="B541" s="66"/>
      <c r="C541" s="66" t="s">
        <v>65</v>
      </c>
      <c r="D541" s="67">
        <v>165.17368470837553</v>
      </c>
      <c r="E541" s="69"/>
      <c r="F541" s="98" t="s">
        <v>3991</v>
      </c>
      <c r="G541" s="66" t="s">
        <v>52</v>
      </c>
      <c r="H541" s="70" t="s">
        <v>1420</v>
      </c>
      <c r="I541" s="71"/>
      <c r="J541" s="71"/>
      <c r="K541" s="70" t="s">
        <v>1420</v>
      </c>
      <c r="L541" s="74">
        <v>38.86455813166879</v>
      </c>
      <c r="M541" s="75">
        <v>8845.0361328125</v>
      </c>
      <c r="N541" s="75">
        <v>2130.6328125</v>
      </c>
      <c r="O541" s="76"/>
      <c r="P541" s="77"/>
      <c r="Q541" s="77"/>
      <c r="R541" s="48">
        <v>0</v>
      </c>
      <c r="S541" s="81"/>
      <c r="T541" s="81"/>
      <c r="U541" s="49">
        <v>0</v>
      </c>
      <c r="V541" s="49">
        <v>0</v>
      </c>
      <c r="W541" s="49">
        <v>0</v>
      </c>
      <c r="X541" s="49">
        <v>0</v>
      </c>
      <c r="Y541" s="49">
        <v>0</v>
      </c>
      <c r="Z541" s="49"/>
      <c r="AA541" s="72">
        <v>541</v>
      </c>
      <c r="AB541" s="72"/>
      <c r="AC541" s="73"/>
      <c r="AD541" s="79" t="s">
        <v>1420</v>
      </c>
      <c r="AE541" s="79" t="s">
        <v>2002</v>
      </c>
      <c r="AF541" s="79" t="s">
        <v>2465</v>
      </c>
      <c r="AG541" s="79" t="s">
        <v>2624</v>
      </c>
      <c r="AH541" s="79" t="s">
        <v>3367</v>
      </c>
      <c r="AI541" s="79">
        <v>70226</v>
      </c>
      <c r="AJ541" s="79">
        <v>88</v>
      </c>
      <c r="AK541" s="79">
        <v>807</v>
      </c>
      <c r="AL541" s="79">
        <v>85</v>
      </c>
      <c r="AM541" s="79" t="s">
        <v>4077</v>
      </c>
      <c r="AN541" s="100" t="s">
        <v>4616</v>
      </c>
      <c r="AO541" s="79" t="str">
        <f>REPLACE(INDEX(GroupVertices[Group],MATCH(Vertices[[#This Row],[Vertex]],GroupVertices[Vertex],0)),1,1,"")</f>
        <v>1</v>
      </c>
      <c r="AP541" s="48"/>
      <c r="AQ541" s="49"/>
      <c r="AR541" s="48"/>
      <c r="AS541" s="49"/>
      <c r="AT541" s="48"/>
      <c r="AU541" s="49"/>
      <c r="AV541" s="48"/>
      <c r="AW541" s="49"/>
      <c r="AX541" s="48"/>
      <c r="AY541" s="48"/>
      <c r="AZ541" s="48"/>
      <c r="BA541" s="48"/>
      <c r="BB541" s="48"/>
      <c r="BC541" s="48"/>
      <c r="BD541" s="48"/>
      <c r="BE541" s="48"/>
      <c r="BF541" s="48"/>
      <c r="BG541" s="48"/>
      <c r="BH541" s="48"/>
      <c r="BI541" s="2"/>
      <c r="BJ541" s="3"/>
      <c r="BK541" s="3"/>
      <c r="BL541" s="3"/>
      <c r="BM541" s="3"/>
    </row>
    <row r="542" spans="1:65" ht="15">
      <c r="A542" s="65" t="s">
        <v>795</v>
      </c>
      <c r="B542" s="66"/>
      <c r="C542" s="66" t="s">
        <v>65</v>
      </c>
      <c r="D542" s="67">
        <v>162.36596842719825</v>
      </c>
      <c r="E542" s="69"/>
      <c r="F542" s="98" t="s">
        <v>3992</v>
      </c>
      <c r="G542" s="66" t="s">
        <v>52</v>
      </c>
      <c r="H542" s="70" t="s">
        <v>1421</v>
      </c>
      <c r="I542" s="71"/>
      <c r="J542" s="71"/>
      <c r="K542" s="70" t="s">
        <v>1421</v>
      </c>
      <c r="L542" s="74">
        <v>5.366291569365389</v>
      </c>
      <c r="M542" s="75">
        <v>6103.42333984375</v>
      </c>
      <c r="N542" s="75">
        <v>4337.45361328125</v>
      </c>
      <c r="O542" s="76"/>
      <c r="P542" s="77"/>
      <c r="Q542" s="77"/>
      <c r="R542" s="48">
        <v>0</v>
      </c>
      <c r="S542" s="81"/>
      <c r="T542" s="81"/>
      <c r="U542" s="49">
        <v>0</v>
      </c>
      <c r="V542" s="49">
        <v>0</v>
      </c>
      <c r="W542" s="49">
        <v>0</v>
      </c>
      <c r="X542" s="49">
        <v>0</v>
      </c>
      <c r="Y542" s="49">
        <v>0</v>
      </c>
      <c r="Z542" s="49"/>
      <c r="AA542" s="72">
        <v>542</v>
      </c>
      <c r="AB542" s="72"/>
      <c r="AC542" s="73"/>
      <c r="AD542" s="79" t="s">
        <v>1421</v>
      </c>
      <c r="AE542" s="79" t="s">
        <v>2003</v>
      </c>
      <c r="AF542" s="79" t="s">
        <v>2317</v>
      </c>
      <c r="AG542" s="79" t="s">
        <v>2617</v>
      </c>
      <c r="AH542" s="79" t="s">
        <v>3368</v>
      </c>
      <c r="AI542" s="79">
        <v>8098</v>
      </c>
      <c r="AJ542" s="79">
        <v>10</v>
      </c>
      <c r="AK542" s="79">
        <v>90</v>
      </c>
      <c r="AL542" s="79">
        <v>7</v>
      </c>
      <c r="AM542" s="79" t="s">
        <v>4077</v>
      </c>
      <c r="AN542" s="100" t="s">
        <v>4617</v>
      </c>
      <c r="AO542" s="79" t="str">
        <f>REPLACE(INDEX(GroupVertices[Group],MATCH(Vertices[[#This Row],[Vertex]],GroupVertices[Vertex],0)),1,1,"")</f>
        <v>1</v>
      </c>
      <c r="AP542" s="48"/>
      <c r="AQ542" s="49"/>
      <c r="AR542" s="48"/>
      <c r="AS542" s="49"/>
      <c r="AT542" s="48"/>
      <c r="AU542" s="49"/>
      <c r="AV542" s="48"/>
      <c r="AW542" s="49"/>
      <c r="AX542" s="48"/>
      <c r="AY542" s="48"/>
      <c r="AZ542" s="48"/>
      <c r="BA542" s="48"/>
      <c r="BB542" s="48"/>
      <c r="BC542" s="48"/>
      <c r="BD542" s="48"/>
      <c r="BE542" s="48"/>
      <c r="BF542" s="48"/>
      <c r="BG542" s="48"/>
      <c r="BH542" s="48"/>
      <c r="BI542" s="2"/>
      <c r="BJ542" s="3"/>
      <c r="BK542" s="3"/>
      <c r="BL542" s="3"/>
      <c r="BM542" s="3"/>
    </row>
    <row r="543" spans="1:65" ht="15">
      <c r="A543" s="65" t="s">
        <v>796</v>
      </c>
      <c r="B543" s="66"/>
      <c r="C543" s="66" t="s">
        <v>65</v>
      </c>
      <c r="D543" s="67">
        <v>165.662983320536</v>
      </c>
      <c r="E543" s="69"/>
      <c r="F543" s="98" t="s">
        <v>3993</v>
      </c>
      <c r="G543" s="66" t="s">
        <v>52</v>
      </c>
      <c r="H543" s="70" t="s">
        <v>1422</v>
      </c>
      <c r="I543" s="71"/>
      <c r="J543" s="71"/>
      <c r="K543" s="70" t="s">
        <v>1422</v>
      </c>
      <c r="L543" s="74">
        <v>44.702275941192006</v>
      </c>
      <c r="M543" s="75">
        <v>2676.408203125</v>
      </c>
      <c r="N543" s="75">
        <v>1689.2691650390625</v>
      </c>
      <c r="O543" s="76"/>
      <c r="P543" s="77"/>
      <c r="Q543" s="77"/>
      <c r="R543" s="48">
        <v>0</v>
      </c>
      <c r="S543" s="81"/>
      <c r="T543" s="81"/>
      <c r="U543" s="49">
        <v>0</v>
      </c>
      <c r="V543" s="49">
        <v>0</v>
      </c>
      <c r="W543" s="49">
        <v>0</v>
      </c>
      <c r="X543" s="49">
        <v>0</v>
      </c>
      <c r="Y543" s="49">
        <v>0</v>
      </c>
      <c r="Z543" s="49"/>
      <c r="AA543" s="72">
        <v>543</v>
      </c>
      <c r="AB543" s="72"/>
      <c r="AC543" s="73"/>
      <c r="AD543" s="79" t="s">
        <v>1422</v>
      </c>
      <c r="AE543" s="79" t="s">
        <v>2004</v>
      </c>
      <c r="AF543" s="79" t="s">
        <v>2317</v>
      </c>
      <c r="AG543" s="79" t="s">
        <v>2617</v>
      </c>
      <c r="AH543" s="79" t="s">
        <v>3369</v>
      </c>
      <c r="AI543" s="79">
        <v>81053</v>
      </c>
      <c r="AJ543" s="79">
        <v>201</v>
      </c>
      <c r="AK543" s="79">
        <v>841</v>
      </c>
      <c r="AL543" s="79">
        <v>60</v>
      </c>
      <c r="AM543" s="79" t="s">
        <v>4077</v>
      </c>
      <c r="AN543" s="100" t="s">
        <v>4618</v>
      </c>
      <c r="AO543" s="79" t="str">
        <f>REPLACE(INDEX(GroupVertices[Group],MATCH(Vertices[[#This Row],[Vertex]],GroupVertices[Vertex],0)),1,1,"")</f>
        <v>1</v>
      </c>
      <c r="AP543" s="48"/>
      <c r="AQ543" s="49"/>
      <c r="AR543" s="48"/>
      <c r="AS543" s="49"/>
      <c r="AT543" s="48"/>
      <c r="AU543" s="49"/>
      <c r="AV543" s="48"/>
      <c r="AW543" s="49"/>
      <c r="AX543" s="48"/>
      <c r="AY543" s="48"/>
      <c r="AZ543" s="48"/>
      <c r="BA543" s="48"/>
      <c r="BB543" s="48"/>
      <c r="BC543" s="48"/>
      <c r="BD543" s="48"/>
      <c r="BE543" s="48"/>
      <c r="BF543" s="48"/>
      <c r="BG543" s="48"/>
      <c r="BH543" s="48"/>
      <c r="BI543" s="2"/>
      <c r="BJ543" s="3"/>
      <c r="BK543" s="3"/>
      <c r="BL543" s="3"/>
      <c r="BM543" s="3"/>
    </row>
    <row r="544" spans="1:65" ht="15">
      <c r="A544" s="65" t="s">
        <v>797</v>
      </c>
      <c r="B544" s="66"/>
      <c r="C544" s="66" t="s">
        <v>65</v>
      </c>
      <c r="D544" s="67">
        <v>163.31550690878169</v>
      </c>
      <c r="E544" s="69"/>
      <c r="F544" s="98" t="s">
        <v>3994</v>
      </c>
      <c r="G544" s="66" t="s">
        <v>52</v>
      </c>
      <c r="H544" s="70" t="s">
        <v>1423</v>
      </c>
      <c r="I544" s="71"/>
      <c r="J544" s="71"/>
      <c r="K544" s="70" t="s">
        <v>1423</v>
      </c>
      <c r="L544" s="74">
        <v>16.69503350119253</v>
      </c>
      <c r="M544" s="75">
        <v>8845.0361328125</v>
      </c>
      <c r="N544" s="75">
        <v>3013.361083984375</v>
      </c>
      <c r="O544" s="76"/>
      <c r="P544" s="77"/>
      <c r="Q544" s="77"/>
      <c r="R544" s="48">
        <v>0</v>
      </c>
      <c r="S544" s="81"/>
      <c r="T544" s="81"/>
      <c r="U544" s="49">
        <v>0</v>
      </c>
      <c r="V544" s="49">
        <v>0</v>
      </c>
      <c r="W544" s="49">
        <v>0</v>
      </c>
      <c r="X544" s="49">
        <v>0</v>
      </c>
      <c r="Y544" s="49">
        <v>0</v>
      </c>
      <c r="Z544" s="49"/>
      <c r="AA544" s="72">
        <v>544</v>
      </c>
      <c r="AB544" s="72"/>
      <c r="AC544" s="73"/>
      <c r="AD544" s="79" t="s">
        <v>1423</v>
      </c>
      <c r="AE544" s="79" t="s">
        <v>2005</v>
      </c>
      <c r="AF544" s="79" t="s">
        <v>2466</v>
      </c>
      <c r="AG544" s="79" t="s">
        <v>2796</v>
      </c>
      <c r="AH544" s="79" t="s">
        <v>3370</v>
      </c>
      <c r="AI544" s="79">
        <v>29109</v>
      </c>
      <c r="AJ544" s="79">
        <v>19</v>
      </c>
      <c r="AK544" s="79">
        <v>145</v>
      </c>
      <c r="AL544" s="79">
        <v>3</v>
      </c>
      <c r="AM544" s="79" t="s">
        <v>4077</v>
      </c>
      <c r="AN544" s="100" t="s">
        <v>4619</v>
      </c>
      <c r="AO544" s="79" t="str">
        <f>REPLACE(INDEX(GroupVertices[Group],MATCH(Vertices[[#This Row],[Vertex]],GroupVertices[Vertex],0)),1,1,"")</f>
        <v>1</v>
      </c>
      <c r="AP544" s="48"/>
      <c r="AQ544" s="49"/>
      <c r="AR544" s="48"/>
      <c r="AS544" s="49"/>
      <c r="AT544" s="48"/>
      <c r="AU544" s="49"/>
      <c r="AV544" s="48"/>
      <c r="AW544" s="49"/>
      <c r="AX544" s="48"/>
      <c r="AY544" s="48"/>
      <c r="AZ544" s="48"/>
      <c r="BA544" s="48"/>
      <c r="BB544" s="48"/>
      <c r="BC544" s="48"/>
      <c r="BD544" s="48"/>
      <c r="BE544" s="48"/>
      <c r="BF544" s="48"/>
      <c r="BG544" s="48"/>
      <c r="BH544" s="48"/>
      <c r="BI544" s="2"/>
      <c r="BJ544" s="3"/>
      <c r="BK544" s="3"/>
      <c r="BL544" s="3"/>
      <c r="BM544" s="3"/>
    </row>
    <row r="545" spans="1:65" ht="15">
      <c r="A545" s="65" t="s">
        <v>798</v>
      </c>
      <c r="B545" s="66"/>
      <c r="C545" s="66" t="s">
        <v>65</v>
      </c>
      <c r="D545" s="67">
        <v>162.25009499581566</v>
      </c>
      <c r="E545" s="69"/>
      <c r="F545" s="98" t="s">
        <v>3995</v>
      </c>
      <c r="G545" s="66" t="s">
        <v>52</v>
      </c>
      <c r="H545" s="70" t="s">
        <v>1424</v>
      </c>
      <c r="I545" s="71"/>
      <c r="J545" s="71"/>
      <c r="K545" s="70" t="s">
        <v>1424</v>
      </c>
      <c r="L545" s="74">
        <v>3.9838302722731616</v>
      </c>
      <c r="M545" s="75">
        <v>4389.916015625</v>
      </c>
      <c r="N545" s="75">
        <v>4778.81787109375</v>
      </c>
      <c r="O545" s="76"/>
      <c r="P545" s="77"/>
      <c r="Q545" s="77"/>
      <c r="R545" s="48">
        <v>0</v>
      </c>
      <c r="S545" s="81"/>
      <c r="T545" s="81"/>
      <c r="U545" s="49">
        <v>0</v>
      </c>
      <c r="V545" s="49">
        <v>0</v>
      </c>
      <c r="W545" s="49">
        <v>0</v>
      </c>
      <c r="X545" s="49">
        <v>0</v>
      </c>
      <c r="Y545" s="49">
        <v>0</v>
      </c>
      <c r="Z545" s="49"/>
      <c r="AA545" s="72">
        <v>545</v>
      </c>
      <c r="AB545" s="72"/>
      <c r="AC545" s="73"/>
      <c r="AD545" s="79" t="s">
        <v>1424</v>
      </c>
      <c r="AE545" s="79" t="s">
        <v>2006</v>
      </c>
      <c r="AF545" s="79" t="s">
        <v>2467</v>
      </c>
      <c r="AG545" s="79" t="s">
        <v>2797</v>
      </c>
      <c r="AH545" s="79" t="s">
        <v>3371</v>
      </c>
      <c r="AI545" s="79">
        <v>5534</v>
      </c>
      <c r="AJ545" s="79">
        <v>44</v>
      </c>
      <c r="AK545" s="79">
        <v>133</v>
      </c>
      <c r="AL545" s="79">
        <v>1</v>
      </c>
      <c r="AM545" s="79" t="s">
        <v>4077</v>
      </c>
      <c r="AN545" s="100" t="s">
        <v>4620</v>
      </c>
      <c r="AO545" s="79" t="str">
        <f>REPLACE(INDEX(GroupVertices[Group],MATCH(Vertices[[#This Row],[Vertex]],GroupVertices[Vertex],0)),1,1,"")</f>
        <v>1</v>
      </c>
      <c r="AP545" s="48"/>
      <c r="AQ545" s="49"/>
      <c r="AR545" s="48"/>
      <c r="AS545" s="49"/>
      <c r="AT545" s="48"/>
      <c r="AU545" s="49"/>
      <c r="AV545" s="48"/>
      <c r="AW545" s="49"/>
      <c r="AX545" s="48"/>
      <c r="AY545" s="48"/>
      <c r="AZ545" s="48"/>
      <c r="BA545" s="48"/>
      <c r="BB545" s="48"/>
      <c r="BC545" s="48"/>
      <c r="BD545" s="48"/>
      <c r="BE545" s="48"/>
      <c r="BF545" s="48"/>
      <c r="BG545" s="48"/>
      <c r="BH545" s="48"/>
      <c r="BI545" s="2"/>
      <c r="BJ545" s="3"/>
      <c r="BK545" s="3"/>
      <c r="BL545" s="3"/>
      <c r="BM545" s="3"/>
    </row>
    <row r="546" spans="1:65" ht="15">
      <c r="A546" s="65" t="s">
        <v>799</v>
      </c>
      <c r="B546" s="66"/>
      <c r="C546" s="66" t="s">
        <v>65</v>
      </c>
      <c r="D546" s="67">
        <v>163.8865586556423</v>
      </c>
      <c r="E546" s="69"/>
      <c r="F546" s="98" t="s">
        <v>3996</v>
      </c>
      <c r="G546" s="66" t="s">
        <v>52</v>
      </c>
      <c r="H546" s="70" t="s">
        <v>1425</v>
      </c>
      <c r="I546" s="71"/>
      <c r="J546" s="71"/>
      <c r="K546" s="70" t="s">
        <v>1425</v>
      </c>
      <c r="L546" s="74">
        <v>23.508130595598686</v>
      </c>
      <c r="M546" s="75">
        <v>7131.5283203125</v>
      </c>
      <c r="N546" s="75">
        <v>2571.9970703125</v>
      </c>
      <c r="O546" s="76"/>
      <c r="P546" s="77"/>
      <c r="Q546" s="77"/>
      <c r="R546" s="48">
        <v>0</v>
      </c>
      <c r="S546" s="81"/>
      <c r="T546" s="81"/>
      <c r="U546" s="49">
        <v>0</v>
      </c>
      <c r="V546" s="49">
        <v>0</v>
      </c>
      <c r="W546" s="49">
        <v>0</v>
      </c>
      <c r="X546" s="49">
        <v>0</v>
      </c>
      <c r="Y546" s="49">
        <v>0</v>
      </c>
      <c r="Z546" s="49"/>
      <c r="AA546" s="72">
        <v>546</v>
      </c>
      <c r="AB546" s="72"/>
      <c r="AC546" s="73"/>
      <c r="AD546" s="79" t="s">
        <v>1425</v>
      </c>
      <c r="AE546" s="79" t="s">
        <v>2007</v>
      </c>
      <c r="AF546" s="79" t="s">
        <v>2468</v>
      </c>
      <c r="AG546" s="79" t="s">
        <v>2784</v>
      </c>
      <c r="AH546" s="79" t="s">
        <v>3372</v>
      </c>
      <c r="AI546" s="79">
        <v>41745</v>
      </c>
      <c r="AJ546" s="79">
        <v>131</v>
      </c>
      <c r="AK546" s="79">
        <v>328</v>
      </c>
      <c r="AL546" s="79">
        <v>46</v>
      </c>
      <c r="AM546" s="79" t="s">
        <v>4077</v>
      </c>
      <c r="AN546" s="100" t="s">
        <v>4621</v>
      </c>
      <c r="AO546" s="79" t="str">
        <f>REPLACE(INDEX(GroupVertices[Group],MATCH(Vertices[[#This Row],[Vertex]],GroupVertices[Vertex],0)),1,1,"")</f>
        <v>1</v>
      </c>
      <c r="AP546" s="48"/>
      <c r="AQ546" s="49"/>
      <c r="AR546" s="48"/>
      <c r="AS546" s="49"/>
      <c r="AT546" s="48"/>
      <c r="AU546" s="49"/>
      <c r="AV546" s="48"/>
      <c r="AW546" s="49"/>
      <c r="AX546" s="48"/>
      <c r="AY546" s="48"/>
      <c r="AZ546" s="48"/>
      <c r="BA546" s="48"/>
      <c r="BB546" s="48"/>
      <c r="BC546" s="48"/>
      <c r="BD546" s="48"/>
      <c r="BE546" s="48"/>
      <c r="BF546" s="48"/>
      <c r="BG546" s="48"/>
      <c r="BH546" s="48"/>
      <c r="BI546" s="2"/>
      <c r="BJ546" s="3"/>
      <c r="BK546" s="3"/>
      <c r="BL546" s="3"/>
      <c r="BM546" s="3"/>
    </row>
    <row r="547" spans="1:65" ht="15">
      <c r="A547" s="65" t="s">
        <v>800</v>
      </c>
      <c r="B547" s="66"/>
      <c r="C547" s="66" t="s">
        <v>65</v>
      </c>
      <c r="D547" s="67">
        <v>162.006462519769</v>
      </c>
      <c r="E547" s="69"/>
      <c r="F547" s="98" t="s">
        <v>3997</v>
      </c>
      <c r="G547" s="66" t="s">
        <v>52</v>
      </c>
      <c r="H547" s="70" t="s">
        <v>1426</v>
      </c>
      <c r="I547" s="71"/>
      <c r="J547" s="71"/>
      <c r="K547" s="70" t="s">
        <v>1426</v>
      </c>
      <c r="L547" s="74">
        <v>1.07710295065686</v>
      </c>
      <c r="M547" s="75">
        <v>4389.916015625</v>
      </c>
      <c r="N547" s="75">
        <v>7868.3671875</v>
      </c>
      <c r="O547" s="76"/>
      <c r="P547" s="77"/>
      <c r="Q547" s="77"/>
      <c r="R547" s="48">
        <v>0</v>
      </c>
      <c r="S547" s="81"/>
      <c r="T547" s="81"/>
      <c r="U547" s="49">
        <v>0</v>
      </c>
      <c r="V547" s="49">
        <v>0</v>
      </c>
      <c r="W547" s="49">
        <v>0</v>
      </c>
      <c r="X547" s="49">
        <v>0</v>
      </c>
      <c r="Y547" s="49">
        <v>0</v>
      </c>
      <c r="Z547" s="49"/>
      <c r="AA547" s="72">
        <v>547</v>
      </c>
      <c r="AB547" s="72"/>
      <c r="AC547" s="73"/>
      <c r="AD547" s="79" t="s">
        <v>1426</v>
      </c>
      <c r="AE547" s="79" t="s">
        <v>2008</v>
      </c>
      <c r="AF547" s="79" t="s">
        <v>2469</v>
      </c>
      <c r="AG547" s="79" t="s">
        <v>2798</v>
      </c>
      <c r="AH547" s="79" t="s">
        <v>3373</v>
      </c>
      <c r="AI547" s="79">
        <v>143</v>
      </c>
      <c r="AJ547" s="79">
        <v>0</v>
      </c>
      <c r="AK547" s="79">
        <v>1</v>
      </c>
      <c r="AL547" s="79">
        <v>0</v>
      </c>
      <c r="AM547" s="79" t="s">
        <v>4077</v>
      </c>
      <c r="AN547" s="100" t="s">
        <v>4622</v>
      </c>
      <c r="AO547" s="79" t="str">
        <f>REPLACE(INDEX(GroupVertices[Group],MATCH(Vertices[[#This Row],[Vertex]],GroupVertices[Vertex],0)),1,1,"")</f>
        <v>1</v>
      </c>
      <c r="AP547" s="48"/>
      <c r="AQ547" s="49"/>
      <c r="AR547" s="48"/>
      <c r="AS547" s="49"/>
      <c r="AT547" s="48"/>
      <c r="AU547" s="49"/>
      <c r="AV547" s="48"/>
      <c r="AW547" s="49"/>
      <c r="AX547" s="48"/>
      <c r="AY547" s="48"/>
      <c r="AZ547" s="48"/>
      <c r="BA547" s="48"/>
      <c r="BB547" s="48"/>
      <c r="BC547" s="48"/>
      <c r="BD547" s="48"/>
      <c r="BE547" s="48"/>
      <c r="BF547" s="48"/>
      <c r="BG547" s="48"/>
      <c r="BH547" s="48"/>
      <c r="BI547" s="2"/>
      <c r="BJ547" s="3"/>
      <c r="BK547" s="3"/>
      <c r="BL547" s="3"/>
      <c r="BM547" s="3"/>
    </row>
    <row r="548" spans="1:65" ht="15">
      <c r="A548" s="65" t="s">
        <v>801</v>
      </c>
      <c r="B548" s="66"/>
      <c r="C548" s="66" t="s">
        <v>65</v>
      </c>
      <c r="D548" s="67">
        <v>166.97017481926528</v>
      </c>
      <c r="E548" s="69"/>
      <c r="F548" s="98" t="s">
        <v>3998</v>
      </c>
      <c r="G548" s="66" t="s">
        <v>52</v>
      </c>
      <c r="H548" s="70" t="s">
        <v>1427</v>
      </c>
      <c r="I548" s="71"/>
      <c r="J548" s="71"/>
      <c r="K548" s="70" t="s">
        <v>1427</v>
      </c>
      <c r="L548" s="74">
        <v>60.298100051329556</v>
      </c>
      <c r="M548" s="75">
        <v>6788.82666015625</v>
      </c>
      <c r="N548" s="75">
        <v>1689.2691650390625</v>
      </c>
      <c r="O548" s="76"/>
      <c r="P548" s="77"/>
      <c r="Q548" s="77"/>
      <c r="R548" s="48">
        <v>0</v>
      </c>
      <c r="S548" s="81"/>
      <c r="T548" s="81"/>
      <c r="U548" s="49">
        <v>0</v>
      </c>
      <c r="V548" s="49">
        <v>0</v>
      </c>
      <c r="W548" s="49">
        <v>0</v>
      </c>
      <c r="X548" s="49">
        <v>0</v>
      </c>
      <c r="Y548" s="49">
        <v>0</v>
      </c>
      <c r="Z548" s="49"/>
      <c r="AA548" s="72">
        <v>548</v>
      </c>
      <c r="AB548" s="72"/>
      <c r="AC548" s="73"/>
      <c r="AD548" s="79" t="s">
        <v>1427</v>
      </c>
      <c r="AE548" s="79" t="s">
        <v>2009</v>
      </c>
      <c r="AF548" s="79" t="s">
        <v>2317</v>
      </c>
      <c r="AG548" s="79" t="s">
        <v>2617</v>
      </c>
      <c r="AH548" s="79" t="s">
        <v>3374</v>
      </c>
      <c r="AI548" s="79">
        <v>109978</v>
      </c>
      <c r="AJ548" s="79">
        <v>79</v>
      </c>
      <c r="AK548" s="79">
        <v>322</v>
      </c>
      <c r="AL548" s="79">
        <v>172</v>
      </c>
      <c r="AM548" s="79" t="s">
        <v>4077</v>
      </c>
      <c r="AN548" s="100" t="s">
        <v>4623</v>
      </c>
      <c r="AO548" s="79" t="str">
        <f>REPLACE(INDEX(GroupVertices[Group],MATCH(Vertices[[#This Row],[Vertex]],GroupVertices[Vertex],0)),1,1,"")</f>
        <v>1</v>
      </c>
      <c r="AP548" s="48"/>
      <c r="AQ548" s="49"/>
      <c r="AR548" s="48"/>
      <c r="AS548" s="49"/>
      <c r="AT548" s="48"/>
      <c r="AU548" s="49"/>
      <c r="AV548" s="48"/>
      <c r="AW548" s="49"/>
      <c r="AX548" s="48"/>
      <c r="AY548" s="48"/>
      <c r="AZ548" s="48"/>
      <c r="BA548" s="48"/>
      <c r="BB548" s="48"/>
      <c r="BC548" s="48"/>
      <c r="BD548" s="48"/>
      <c r="BE548" s="48"/>
      <c r="BF548" s="48"/>
      <c r="BG548" s="48"/>
      <c r="BH548" s="48"/>
      <c r="BI548" s="2"/>
      <c r="BJ548" s="3"/>
      <c r="BK548" s="3"/>
      <c r="BL548" s="3"/>
      <c r="BM548" s="3"/>
    </row>
    <row r="549" spans="1:65" ht="15">
      <c r="A549" s="65" t="s">
        <v>802</v>
      </c>
      <c r="B549" s="66"/>
      <c r="C549" s="66" t="s">
        <v>65</v>
      </c>
      <c r="D549" s="67">
        <v>162.68055304336607</v>
      </c>
      <c r="E549" s="69"/>
      <c r="F549" s="98" t="s">
        <v>3999</v>
      </c>
      <c r="G549" s="66" t="s">
        <v>52</v>
      </c>
      <c r="H549" s="70" t="s">
        <v>1428</v>
      </c>
      <c r="I549" s="71"/>
      <c r="J549" s="71"/>
      <c r="K549" s="70" t="s">
        <v>1428</v>
      </c>
      <c r="L549" s="74">
        <v>9.119533803787775</v>
      </c>
      <c r="M549" s="75">
        <v>620.1987915039062</v>
      </c>
      <c r="N549" s="75">
        <v>3454.725341796875</v>
      </c>
      <c r="O549" s="76"/>
      <c r="P549" s="77"/>
      <c r="Q549" s="77"/>
      <c r="R549" s="48">
        <v>0</v>
      </c>
      <c r="S549" s="81"/>
      <c r="T549" s="81"/>
      <c r="U549" s="49">
        <v>0</v>
      </c>
      <c r="V549" s="49">
        <v>0</v>
      </c>
      <c r="W549" s="49">
        <v>0</v>
      </c>
      <c r="X549" s="49">
        <v>0</v>
      </c>
      <c r="Y549" s="49">
        <v>0</v>
      </c>
      <c r="Z549" s="49"/>
      <c r="AA549" s="72">
        <v>549</v>
      </c>
      <c r="AB549" s="72"/>
      <c r="AC549" s="73"/>
      <c r="AD549" s="79" t="s">
        <v>1428</v>
      </c>
      <c r="AE549" s="79" t="s">
        <v>2010</v>
      </c>
      <c r="AF549" s="79" t="s">
        <v>2470</v>
      </c>
      <c r="AG549" s="79" t="s">
        <v>2580</v>
      </c>
      <c r="AH549" s="79" t="s">
        <v>3375</v>
      </c>
      <c r="AI549" s="79">
        <v>15059</v>
      </c>
      <c r="AJ549" s="79">
        <v>28</v>
      </c>
      <c r="AK549" s="79">
        <v>37</v>
      </c>
      <c r="AL549" s="79">
        <v>37</v>
      </c>
      <c r="AM549" s="79" t="s">
        <v>4077</v>
      </c>
      <c r="AN549" s="100" t="s">
        <v>4624</v>
      </c>
      <c r="AO549" s="79" t="str">
        <f>REPLACE(INDEX(GroupVertices[Group],MATCH(Vertices[[#This Row],[Vertex]],GroupVertices[Vertex],0)),1,1,"")</f>
        <v>1</v>
      </c>
      <c r="AP549" s="48"/>
      <c r="AQ549" s="49"/>
      <c r="AR549" s="48"/>
      <c r="AS549" s="49"/>
      <c r="AT549" s="48"/>
      <c r="AU549" s="49"/>
      <c r="AV549" s="48"/>
      <c r="AW549" s="49"/>
      <c r="AX549" s="48"/>
      <c r="AY549" s="48"/>
      <c r="AZ549" s="48"/>
      <c r="BA549" s="48"/>
      <c r="BB549" s="48"/>
      <c r="BC549" s="48"/>
      <c r="BD549" s="48"/>
      <c r="BE549" s="48"/>
      <c r="BF549" s="48"/>
      <c r="BG549" s="48"/>
      <c r="BH549" s="48"/>
      <c r="BI549" s="2"/>
      <c r="BJ549" s="3"/>
      <c r="BK549" s="3"/>
      <c r="BL549" s="3"/>
      <c r="BM549" s="3"/>
    </row>
    <row r="550" spans="1:65" ht="15">
      <c r="A550" s="65" t="s">
        <v>803</v>
      </c>
      <c r="B550" s="66"/>
      <c r="C550" s="66" t="s">
        <v>65</v>
      </c>
      <c r="D550" s="67">
        <v>162.66875781497652</v>
      </c>
      <c r="E550" s="69"/>
      <c r="F550" s="98" t="s">
        <v>4000</v>
      </c>
      <c r="G550" s="66" t="s">
        <v>52</v>
      </c>
      <c r="H550" s="70" t="s">
        <v>1429</v>
      </c>
      <c r="I550" s="71"/>
      <c r="J550" s="71"/>
      <c r="K550" s="70" t="s">
        <v>1429</v>
      </c>
      <c r="L550" s="74">
        <v>8.978807439302177</v>
      </c>
      <c r="M550" s="75">
        <v>9530.4384765625</v>
      </c>
      <c r="N550" s="75">
        <v>3896.089599609375</v>
      </c>
      <c r="O550" s="76"/>
      <c r="P550" s="77"/>
      <c r="Q550" s="77"/>
      <c r="R550" s="48">
        <v>0</v>
      </c>
      <c r="S550" s="81"/>
      <c r="T550" s="81"/>
      <c r="U550" s="49">
        <v>0</v>
      </c>
      <c r="V550" s="49">
        <v>0</v>
      </c>
      <c r="W550" s="49">
        <v>0</v>
      </c>
      <c r="X550" s="49">
        <v>0</v>
      </c>
      <c r="Y550" s="49">
        <v>0</v>
      </c>
      <c r="Z550" s="49"/>
      <c r="AA550" s="72">
        <v>550</v>
      </c>
      <c r="AB550" s="72"/>
      <c r="AC550" s="73"/>
      <c r="AD550" s="79" t="s">
        <v>1429</v>
      </c>
      <c r="AE550" s="79" t="s">
        <v>1722</v>
      </c>
      <c r="AF550" s="79" t="s">
        <v>2471</v>
      </c>
      <c r="AG550" s="79" t="s">
        <v>2682</v>
      </c>
      <c r="AH550" s="79" t="s">
        <v>3376</v>
      </c>
      <c r="AI550" s="79">
        <v>14798</v>
      </c>
      <c r="AJ550" s="79">
        <v>26</v>
      </c>
      <c r="AK550" s="79">
        <v>824</v>
      </c>
      <c r="AL550" s="79">
        <v>12</v>
      </c>
      <c r="AM550" s="79" t="s">
        <v>4077</v>
      </c>
      <c r="AN550" s="100" t="s">
        <v>4625</v>
      </c>
      <c r="AO550" s="79" t="str">
        <f>REPLACE(INDEX(GroupVertices[Group],MATCH(Vertices[[#This Row],[Vertex]],GroupVertices[Vertex],0)),1,1,"")</f>
        <v>1</v>
      </c>
      <c r="AP550" s="48"/>
      <c r="AQ550" s="49"/>
      <c r="AR550" s="48"/>
      <c r="AS550" s="49"/>
      <c r="AT550" s="48"/>
      <c r="AU550" s="49"/>
      <c r="AV550" s="48"/>
      <c r="AW550" s="49"/>
      <c r="AX550" s="48"/>
      <c r="AY550" s="48"/>
      <c r="AZ550" s="48"/>
      <c r="BA550" s="48"/>
      <c r="BB550" s="48"/>
      <c r="BC550" s="48"/>
      <c r="BD550" s="48"/>
      <c r="BE550" s="48"/>
      <c r="BF550" s="48"/>
      <c r="BG550" s="48"/>
      <c r="BH550" s="48"/>
      <c r="BI550" s="2"/>
      <c r="BJ550" s="3"/>
      <c r="BK550" s="3"/>
      <c r="BL550" s="3"/>
      <c r="BM550" s="3"/>
    </row>
    <row r="551" spans="1:65" ht="15">
      <c r="A551" s="65" t="s">
        <v>804</v>
      </c>
      <c r="B551" s="66"/>
      <c r="C551" s="66" t="s">
        <v>65</v>
      </c>
      <c r="D551" s="67">
        <v>163.71509851575712</v>
      </c>
      <c r="E551" s="69"/>
      <c r="F551" s="98" t="s">
        <v>4001</v>
      </c>
      <c r="G551" s="66" t="s">
        <v>52</v>
      </c>
      <c r="H551" s="70" t="s">
        <v>1430</v>
      </c>
      <c r="I551" s="71"/>
      <c r="J551" s="71"/>
      <c r="K551" s="70" t="s">
        <v>1430</v>
      </c>
      <c r="L551" s="74">
        <v>21.46247608656284</v>
      </c>
      <c r="M551" s="75">
        <v>4389.916015625</v>
      </c>
      <c r="N551" s="75">
        <v>2571.9970703125</v>
      </c>
      <c r="O551" s="76"/>
      <c r="P551" s="77"/>
      <c r="Q551" s="77"/>
      <c r="R551" s="48">
        <v>0</v>
      </c>
      <c r="S551" s="81"/>
      <c r="T551" s="81"/>
      <c r="U551" s="49">
        <v>0</v>
      </c>
      <c r="V551" s="49">
        <v>0</v>
      </c>
      <c r="W551" s="49">
        <v>0</v>
      </c>
      <c r="X551" s="49">
        <v>0</v>
      </c>
      <c r="Y551" s="49">
        <v>0</v>
      </c>
      <c r="Z551" s="49"/>
      <c r="AA551" s="72">
        <v>551</v>
      </c>
      <c r="AB551" s="72"/>
      <c r="AC551" s="73"/>
      <c r="AD551" s="79" t="s">
        <v>1430</v>
      </c>
      <c r="AE551" s="79" t="s">
        <v>2011</v>
      </c>
      <c r="AF551" s="79" t="s">
        <v>2472</v>
      </c>
      <c r="AG551" s="79" t="s">
        <v>2760</v>
      </c>
      <c r="AH551" s="79" t="s">
        <v>3377</v>
      </c>
      <c r="AI551" s="79">
        <v>37951</v>
      </c>
      <c r="AJ551" s="79">
        <v>97</v>
      </c>
      <c r="AK551" s="79">
        <v>593</v>
      </c>
      <c r="AL551" s="79">
        <v>34</v>
      </c>
      <c r="AM551" s="79" t="s">
        <v>4077</v>
      </c>
      <c r="AN551" s="100" t="s">
        <v>4626</v>
      </c>
      <c r="AO551" s="79" t="str">
        <f>REPLACE(INDEX(GroupVertices[Group],MATCH(Vertices[[#This Row],[Vertex]],GroupVertices[Vertex],0)),1,1,"")</f>
        <v>1</v>
      </c>
      <c r="AP551" s="48"/>
      <c r="AQ551" s="49"/>
      <c r="AR551" s="48"/>
      <c r="AS551" s="49"/>
      <c r="AT551" s="48"/>
      <c r="AU551" s="49"/>
      <c r="AV551" s="48"/>
      <c r="AW551" s="49"/>
      <c r="AX551" s="48"/>
      <c r="AY551" s="48"/>
      <c r="AZ551" s="48"/>
      <c r="BA551" s="48"/>
      <c r="BB551" s="48"/>
      <c r="BC551" s="48"/>
      <c r="BD551" s="48"/>
      <c r="BE551" s="48"/>
      <c r="BF551" s="48"/>
      <c r="BG551" s="48"/>
      <c r="BH551" s="48"/>
      <c r="BI551" s="2"/>
      <c r="BJ551" s="3"/>
      <c r="BK551" s="3"/>
      <c r="BL551" s="3"/>
      <c r="BM551" s="3"/>
    </row>
    <row r="552" spans="1:65" ht="15">
      <c r="A552" s="65" t="s">
        <v>805</v>
      </c>
      <c r="B552" s="66"/>
      <c r="C552" s="66" t="s">
        <v>65</v>
      </c>
      <c r="D552" s="67">
        <v>162.766057151079</v>
      </c>
      <c r="E552" s="69"/>
      <c r="F552" s="98" t="s">
        <v>4002</v>
      </c>
      <c r="G552" s="66" t="s">
        <v>52</v>
      </c>
      <c r="H552" s="70" t="s">
        <v>1431</v>
      </c>
      <c r="I552" s="71"/>
      <c r="J552" s="71"/>
      <c r="K552" s="70" t="s">
        <v>1431</v>
      </c>
      <c r="L552" s="74">
        <v>10.139665150940074</v>
      </c>
      <c r="M552" s="75">
        <v>4047.214111328125</v>
      </c>
      <c r="N552" s="75">
        <v>3454.725341796875</v>
      </c>
      <c r="O552" s="76"/>
      <c r="P552" s="77"/>
      <c r="Q552" s="77"/>
      <c r="R552" s="48">
        <v>0</v>
      </c>
      <c r="S552" s="81"/>
      <c r="T552" s="81"/>
      <c r="U552" s="49">
        <v>0</v>
      </c>
      <c r="V552" s="49">
        <v>0</v>
      </c>
      <c r="W552" s="49">
        <v>0</v>
      </c>
      <c r="X552" s="49">
        <v>0</v>
      </c>
      <c r="Y552" s="49">
        <v>0</v>
      </c>
      <c r="Z552" s="49"/>
      <c r="AA552" s="72">
        <v>552</v>
      </c>
      <c r="AB552" s="72"/>
      <c r="AC552" s="73"/>
      <c r="AD552" s="79" t="s">
        <v>1431</v>
      </c>
      <c r="AE552" s="79" t="s">
        <v>2012</v>
      </c>
      <c r="AF552" s="79" t="s">
        <v>2473</v>
      </c>
      <c r="AG552" s="79" t="s">
        <v>2710</v>
      </c>
      <c r="AH552" s="79" t="s">
        <v>3378</v>
      </c>
      <c r="AI552" s="79">
        <v>16951</v>
      </c>
      <c r="AJ552" s="79">
        <v>137</v>
      </c>
      <c r="AK552" s="79">
        <v>442</v>
      </c>
      <c r="AL552" s="79">
        <v>18</v>
      </c>
      <c r="AM552" s="79" t="s">
        <v>4077</v>
      </c>
      <c r="AN552" s="100" t="s">
        <v>4627</v>
      </c>
      <c r="AO552" s="79" t="str">
        <f>REPLACE(INDEX(GroupVertices[Group],MATCH(Vertices[[#This Row],[Vertex]],GroupVertices[Vertex],0)),1,1,"")</f>
        <v>1</v>
      </c>
      <c r="AP552" s="48"/>
      <c r="AQ552" s="49"/>
      <c r="AR552" s="48"/>
      <c r="AS552" s="49"/>
      <c r="AT552" s="48"/>
      <c r="AU552" s="49"/>
      <c r="AV552" s="48"/>
      <c r="AW552" s="49"/>
      <c r="AX552" s="48"/>
      <c r="AY552" s="48"/>
      <c r="AZ552" s="48"/>
      <c r="BA552" s="48"/>
      <c r="BB552" s="48"/>
      <c r="BC552" s="48"/>
      <c r="BD552" s="48"/>
      <c r="BE552" s="48"/>
      <c r="BF552" s="48"/>
      <c r="BG552" s="48"/>
      <c r="BH552" s="48"/>
      <c r="BI552" s="2"/>
      <c r="BJ552" s="3"/>
      <c r="BK552" s="3"/>
      <c r="BL552" s="3"/>
      <c r="BM552" s="3"/>
    </row>
    <row r="553" spans="1:65" ht="15">
      <c r="A553" s="65" t="s">
        <v>806</v>
      </c>
      <c r="B553" s="66"/>
      <c r="C553" s="66" t="s">
        <v>65</v>
      </c>
      <c r="D553" s="67">
        <v>162.6241980632826</v>
      </c>
      <c r="E553" s="69"/>
      <c r="F553" s="98" t="s">
        <v>4003</v>
      </c>
      <c r="G553" s="66" t="s">
        <v>52</v>
      </c>
      <c r="H553" s="70" t="s">
        <v>1432</v>
      </c>
      <c r="I553" s="71"/>
      <c r="J553" s="71"/>
      <c r="K553" s="70" t="s">
        <v>1432</v>
      </c>
      <c r="L553" s="74">
        <v>8.447174506801032</v>
      </c>
      <c r="M553" s="75">
        <v>8502.333984375</v>
      </c>
      <c r="N553" s="75">
        <v>3896.089599609375</v>
      </c>
      <c r="O553" s="76"/>
      <c r="P553" s="77"/>
      <c r="Q553" s="77"/>
      <c r="R553" s="48">
        <v>0</v>
      </c>
      <c r="S553" s="81"/>
      <c r="T553" s="81"/>
      <c r="U553" s="49">
        <v>0</v>
      </c>
      <c r="V553" s="49">
        <v>0</v>
      </c>
      <c r="W553" s="49">
        <v>0</v>
      </c>
      <c r="X553" s="49">
        <v>0</v>
      </c>
      <c r="Y553" s="49">
        <v>0</v>
      </c>
      <c r="Z553" s="49"/>
      <c r="AA553" s="72">
        <v>553</v>
      </c>
      <c r="AB553" s="72"/>
      <c r="AC553" s="73"/>
      <c r="AD553" s="79" t="s">
        <v>1432</v>
      </c>
      <c r="AE553" s="79" t="s">
        <v>2013</v>
      </c>
      <c r="AF553" s="79" t="s">
        <v>2474</v>
      </c>
      <c r="AG553" s="79" t="s">
        <v>2670</v>
      </c>
      <c r="AH553" s="79" t="s">
        <v>3379</v>
      </c>
      <c r="AI553" s="79">
        <v>13812</v>
      </c>
      <c r="AJ553" s="79">
        <v>13</v>
      </c>
      <c r="AK553" s="79">
        <v>126</v>
      </c>
      <c r="AL553" s="79">
        <v>8</v>
      </c>
      <c r="AM553" s="79" t="s">
        <v>4077</v>
      </c>
      <c r="AN553" s="100" t="s">
        <v>4628</v>
      </c>
      <c r="AO553" s="79" t="str">
        <f>REPLACE(INDEX(GroupVertices[Group],MATCH(Vertices[[#This Row],[Vertex]],GroupVertices[Vertex],0)),1,1,"")</f>
        <v>1</v>
      </c>
      <c r="AP553" s="48"/>
      <c r="AQ553" s="49"/>
      <c r="AR553" s="48"/>
      <c r="AS553" s="49"/>
      <c r="AT553" s="48"/>
      <c r="AU553" s="49"/>
      <c r="AV553" s="48"/>
      <c r="AW553" s="49"/>
      <c r="AX553" s="48"/>
      <c r="AY553" s="48"/>
      <c r="AZ553" s="48"/>
      <c r="BA553" s="48"/>
      <c r="BB553" s="48"/>
      <c r="BC553" s="48"/>
      <c r="BD553" s="48"/>
      <c r="BE553" s="48"/>
      <c r="BF553" s="48"/>
      <c r="BG553" s="48"/>
      <c r="BH553" s="48"/>
      <c r="BI553" s="2"/>
      <c r="BJ553" s="3"/>
      <c r="BK553" s="3"/>
      <c r="BL553" s="3"/>
      <c r="BM553" s="3"/>
    </row>
    <row r="554" spans="1:65" ht="15">
      <c r="A554" s="65" t="s">
        <v>807</v>
      </c>
      <c r="B554" s="66"/>
      <c r="C554" s="66" t="s">
        <v>65</v>
      </c>
      <c r="D554" s="67">
        <v>162.67223763331367</v>
      </c>
      <c r="E554" s="69"/>
      <c r="F554" s="98" t="s">
        <v>4004</v>
      </c>
      <c r="G554" s="66" t="s">
        <v>52</v>
      </c>
      <c r="H554" s="70" t="s">
        <v>1433</v>
      </c>
      <c r="I554" s="71"/>
      <c r="J554" s="71"/>
      <c r="K554" s="70" t="s">
        <v>1433</v>
      </c>
      <c r="L554" s="74">
        <v>9.020324412732794</v>
      </c>
      <c r="M554" s="75">
        <v>277.49725341796875</v>
      </c>
      <c r="N554" s="75">
        <v>3454.725341796875</v>
      </c>
      <c r="O554" s="76"/>
      <c r="P554" s="77"/>
      <c r="Q554" s="77"/>
      <c r="R554" s="48">
        <v>0</v>
      </c>
      <c r="S554" s="81"/>
      <c r="T554" s="81"/>
      <c r="U554" s="49">
        <v>0</v>
      </c>
      <c r="V554" s="49">
        <v>0</v>
      </c>
      <c r="W554" s="49">
        <v>0</v>
      </c>
      <c r="X554" s="49">
        <v>0</v>
      </c>
      <c r="Y554" s="49">
        <v>0</v>
      </c>
      <c r="Z554" s="49"/>
      <c r="AA554" s="72">
        <v>554</v>
      </c>
      <c r="AB554" s="72"/>
      <c r="AC554" s="73"/>
      <c r="AD554" s="79" t="s">
        <v>1433</v>
      </c>
      <c r="AE554" s="79" t="s">
        <v>2014</v>
      </c>
      <c r="AF554" s="79" t="s">
        <v>2317</v>
      </c>
      <c r="AG554" s="79" t="s">
        <v>2617</v>
      </c>
      <c r="AH554" s="79" t="s">
        <v>3380</v>
      </c>
      <c r="AI554" s="79">
        <v>14875</v>
      </c>
      <c r="AJ554" s="79">
        <v>34</v>
      </c>
      <c r="AK554" s="79">
        <v>91</v>
      </c>
      <c r="AL554" s="79">
        <v>28</v>
      </c>
      <c r="AM554" s="79" t="s">
        <v>4077</v>
      </c>
      <c r="AN554" s="100" t="s">
        <v>4629</v>
      </c>
      <c r="AO554" s="79" t="str">
        <f>REPLACE(INDEX(GroupVertices[Group],MATCH(Vertices[[#This Row],[Vertex]],GroupVertices[Vertex],0)),1,1,"")</f>
        <v>1</v>
      </c>
      <c r="AP554" s="48"/>
      <c r="AQ554" s="49"/>
      <c r="AR554" s="48"/>
      <c r="AS554" s="49"/>
      <c r="AT554" s="48"/>
      <c r="AU554" s="49"/>
      <c r="AV554" s="48"/>
      <c r="AW554" s="49"/>
      <c r="AX554" s="48"/>
      <c r="AY554" s="48"/>
      <c r="AZ554" s="48"/>
      <c r="BA554" s="48"/>
      <c r="BB554" s="48"/>
      <c r="BC554" s="48"/>
      <c r="BD554" s="48"/>
      <c r="BE554" s="48"/>
      <c r="BF554" s="48"/>
      <c r="BG554" s="48"/>
      <c r="BH554" s="48"/>
      <c r="BI554" s="2"/>
      <c r="BJ554" s="3"/>
      <c r="BK554" s="3"/>
      <c r="BL554" s="3"/>
      <c r="BM554" s="3"/>
    </row>
    <row r="555" spans="1:65" ht="15">
      <c r="A555" s="65" t="s">
        <v>808</v>
      </c>
      <c r="B555" s="66"/>
      <c r="C555" s="66" t="s">
        <v>65</v>
      </c>
      <c r="D555" s="67">
        <v>164.145963295321</v>
      </c>
      <c r="E555" s="69"/>
      <c r="F555" s="98" t="s">
        <v>4005</v>
      </c>
      <c r="G555" s="66" t="s">
        <v>52</v>
      </c>
      <c r="H555" s="70" t="s">
        <v>1434</v>
      </c>
      <c r="I555" s="71"/>
      <c r="J555" s="71"/>
      <c r="K555" s="70" t="s">
        <v>1434</v>
      </c>
      <c r="L555" s="74">
        <v>26.603032251335577</v>
      </c>
      <c r="M555" s="75">
        <v>277.49725341796875</v>
      </c>
      <c r="N555" s="75">
        <v>2130.6328125</v>
      </c>
      <c r="O555" s="76"/>
      <c r="P555" s="77"/>
      <c r="Q555" s="77"/>
      <c r="R555" s="48">
        <v>0</v>
      </c>
      <c r="S555" s="81"/>
      <c r="T555" s="81"/>
      <c r="U555" s="49">
        <v>0</v>
      </c>
      <c r="V555" s="49">
        <v>0</v>
      </c>
      <c r="W555" s="49">
        <v>0</v>
      </c>
      <c r="X555" s="49">
        <v>0</v>
      </c>
      <c r="Y555" s="49">
        <v>0</v>
      </c>
      <c r="Z555" s="49"/>
      <c r="AA555" s="72">
        <v>555</v>
      </c>
      <c r="AB555" s="72"/>
      <c r="AC555" s="73"/>
      <c r="AD555" s="79" t="s">
        <v>1434</v>
      </c>
      <c r="AE555" s="79" t="s">
        <v>2015</v>
      </c>
      <c r="AF555" s="79" t="s">
        <v>2475</v>
      </c>
      <c r="AG555" s="79" t="s">
        <v>2760</v>
      </c>
      <c r="AH555" s="79" t="s">
        <v>3381</v>
      </c>
      <c r="AI555" s="79">
        <v>47485</v>
      </c>
      <c r="AJ555" s="79">
        <v>129</v>
      </c>
      <c r="AK555" s="79">
        <v>782</v>
      </c>
      <c r="AL555" s="79">
        <v>15</v>
      </c>
      <c r="AM555" s="79" t="s">
        <v>4077</v>
      </c>
      <c r="AN555" s="100" t="s">
        <v>4630</v>
      </c>
      <c r="AO555" s="79" t="str">
        <f>REPLACE(INDEX(GroupVertices[Group],MATCH(Vertices[[#This Row],[Vertex]],GroupVertices[Vertex],0)),1,1,"")</f>
        <v>1</v>
      </c>
      <c r="AP555" s="48"/>
      <c r="AQ555" s="49"/>
      <c r="AR555" s="48"/>
      <c r="AS555" s="49"/>
      <c r="AT555" s="48"/>
      <c r="AU555" s="49"/>
      <c r="AV555" s="48"/>
      <c r="AW555" s="49"/>
      <c r="AX555" s="48"/>
      <c r="AY555" s="48"/>
      <c r="AZ555" s="48"/>
      <c r="BA555" s="48"/>
      <c r="BB555" s="48"/>
      <c r="BC555" s="48"/>
      <c r="BD555" s="48"/>
      <c r="BE555" s="48"/>
      <c r="BF555" s="48"/>
      <c r="BG555" s="48"/>
      <c r="BH555" s="48"/>
      <c r="BI555" s="2"/>
      <c r="BJ555" s="3"/>
      <c r="BK555" s="3"/>
      <c r="BL555" s="3"/>
      <c r="BM555" s="3"/>
    </row>
    <row r="556" spans="1:65" ht="15">
      <c r="A556" s="65" t="s">
        <v>809</v>
      </c>
      <c r="B556" s="66"/>
      <c r="C556" s="66" t="s">
        <v>65</v>
      </c>
      <c r="D556" s="67">
        <v>165.39937578338515</v>
      </c>
      <c r="E556" s="69"/>
      <c r="F556" s="98" t="s">
        <v>4006</v>
      </c>
      <c r="G556" s="66" t="s">
        <v>52</v>
      </c>
      <c r="H556" s="70" t="s">
        <v>1435</v>
      </c>
      <c r="I556" s="71"/>
      <c r="J556" s="71"/>
      <c r="K556" s="70" t="s">
        <v>1435</v>
      </c>
      <c r="L556" s="74">
        <v>41.5572304084545</v>
      </c>
      <c r="M556" s="75">
        <v>620.1987915039062</v>
      </c>
      <c r="N556" s="75">
        <v>1689.2691650390625</v>
      </c>
      <c r="O556" s="76"/>
      <c r="P556" s="77"/>
      <c r="Q556" s="77"/>
      <c r="R556" s="48">
        <v>0</v>
      </c>
      <c r="S556" s="81"/>
      <c r="T556" s="81"/>
      <c r="U556" s="49">
        <v>0</v>
      </c>
      <c r="V556" s="49">
        <v>0</v>
      </c>
      <c r="W556" s="49">
        <v>0</v>
      </c>
      <c r="X556" s="49">
        <v>0</v>
      </c>
      <c r="Y556" s="49">
        <v>0</v>
      </c>
      <c r="Z556" s="49"/>
      <c r="AA556" s="72">
        <v>556</v>
      </c>
      <c r="AB556" s="72"/>
      <c r="AC556" s="73"/>
      <c r="AD556" s="79" t="s">
        <v>1435</v>
      </c>
      <c r="AE556" s="79" t="s">
        <v>2016</v>
      </c>
      <c r="AF556" s="79" t="s">
        <v>2476</v>
      </c>
      <c r="AG556" s="79" t="s">
        <v>2799</v>
      </c>
      <c r="AH556" s="79" t="s">
        <v>3382</v>
      </c>
      <c r="AI556" s="79">
        <v>75220</v>
      </c>
      <c r="AJ556" s="79">
        <v>174</v>
      </c>
      <c r="AK556" s="79">
        <v>633</v>
      </c>
      <c r="AL556" s="79">
        <v>28</v>
      </c>
      <c r="AM556" s="79" t="s">
        <v>4077</v>
      </c>
      <c r="AN556" s="100" t="s">
        <v>4631</v>
      </c>
      <c r="AO556" s="79" t="str">
        <f>REPLACE(INDEX(GroupVertices[Group],MATCH(Vertices[[#This Row],[Vertex]],GroupVertices[Vertex],0)),1,1,"")</f>
        <v>1</v>
      </c>
      <c r="AP556" s="48"/>
      <c r="AQ556" s="49"/>
      <c r="AR556" s="48"/>
      <c r="AS556" s="49"/>
      <c r="AT556" s="48"/>
      <c r="AU556" s="49"/>
      <c r="AV556" s="48"/>
      <c r="AW556" s="49"/>
      <c r="AX556" s="48"/>
      <c r="AY556" s="48"/>
      <c r="AZ556" s="48"/>
      <c r="BA556" s="48"/>
      <c r="BB556" s="48"/>
      <c r="BC556" s="48"/>
      <c r="BD556" s="48"/>
      <c r="BE556" s="48"/>
      <c r="BF556" s="48"/>
      <c r="BG556" s="48"/>
      <c r="BH556" s="48"/>
      <c r="BI556" s="2"/>
      <c r="BJ556" s="3"/>
      <c r="BK556" s="3"/>
      <c r="BL556" s="3"/>
      <c r="BM556" s="3"/>
    </row>
    <row r="557" spans="1:65" ht="15">
      <c r="A557" s="65" t="s">
        <v>810</v>
      </c>
      <c r="B557" s="66"/>
      <c r="C557" s="66" t="s">
        <v>65</v>
      </c>
      <c r="D557" s="67">
        <v>163.20315848818217</v>
      </c>
      <c r="E557" s="69"/>
      <c r="F557" s="98" t="s">
        <v>4007</v>
      </c>
      <c r="G557" s="66" t="s">
        <v>52</v>
      </c>
      <c r="H557" s="70" t="s">
        <v>1436</v>
      </c>
      <c r="I557" s="71"/>
      <c r="J557" s="71"/>
      <c r="K557" s="70" t="s">
        <v>1436</v>
      </c>
      <c r="L557" s="74">
        <v>15.354628359004044</v>
      </c>
      <c r="M557" s="75">
        <v>4732.6171875</v>
      </c>
      <c r="N557" s="75">
        <v>3013.361083984375</v>
      </c>
      <c r="O557" s="76"/>
      <c r="P557" s="77"/>
      <c r="Q557" s="77"/>
      <c r="R557" s="48">
        <v>0</v>
      </c>
      <c r="S557" s="81"/>
      <c r="T557" s="81"/>
      <c r="U557" s="49">
        <v>0</v>
      </c>
      <c r="V557" s="49">
        <v>0</v>
      </c>
      <c r="W557" s="49">
        <v>0</v>
      </c>
      <c r="X557" s="49">
        <v>0</v>
      </c>
      <c r="Y557" s="49">
        <v>0</v>
      </c>
      <c r="Z557" s="49"/>
      <c r="AA557" s="72">
        <v>557</v>
      </c>
      <c r="AB557" s="72"/>
      <c r="AC557" s="73"/>
      <c r="AD557" s="79" t="s">
        <v>1436</v>
      </c>
      <c r="AE557" s="79" t="s">
        <v>2017</v>
      </c>
      <c r="AF557" s="79" t="s">
        <v>2086</v>
      </c>
      <c r="AG557" s="79" t="s">
        <v>2534</v>
      </c>
      <c r="AH557" s="79" t="s">
        <v>3383</v>
      </c>
      <c r="AI557" s="79">
        <v>26623</v>
      </c>
      <c r="AJ557" s="79">
        <v>202</v>
      </c>
      <c r="AK557" s="79">
        <v>174</v>
      </c>
      <c r="AL557" s="79">
        <v>57</v>
      </c>
      <c r="AM557" s="79" t="s">
        <v>4077</v>
      </c>
      <c r="AN557" s="100" t="s">
        <v>4632</v>
      </c>
      <c r="AO557" s="79" t="str">
        <f>REPLACE(INDEX(GroupVertices[Group],MATCH(Vertices[[#This Row],[Vertex]],GroupVertices[Vertex],0)),1,1,"")</f>
        <v>1</v>
      </c>
      <c r="AP557" s="48"/>
      <c r="AQ557" s="49"/>
      <c r="AR557" s="48"/>
      <c r="AS557" s="49"/>
      <c r="AT557" s="48"/>
      <c r="AU557" s="49"/>
      <c r="AV557" s="48"/>
      <c r="AW557" s="49"/>
      <c r="AX557" s="48"/>
      <c r="AY557" s="48"/>
      <c r="AZ557" s="48"/>
      <c r="BA557" s="48"/>
      <c r="BB557" s="48"/>
      <c r="BC557" s="48"/>
      <c r="BD557" s="48"/>
      <c r="BE557" s="48"/>
      <c r="BF557" s="48"/>
      <c r="BG557" s="48"/>
      <c r="BH557" s="48"/>
      <c r="BI557" s="2"/>
      <c r="BJ557" s="3"/>
      <c r="BK557" s="3"/>
      <c r="BL557" s="3"/>
      <c r="BM557" s="3"/>
    </row>
    <row r="558" spans="1:65" ht="15">
      <c r="A558" s="65" t="s">
        <v>811</v>
      </c>
      <c r="B558" s="66"/>
      <c r="C558" s="66" t="s">
        <v>65</v>
      </c>
      <c r="D558" s="67">
        <v>164.91685603811524</v>
      </c>
      <c r="E558" s="69"/>
      <c r="F558" s="98" t="s">
        <v>4008</v>
      </c>
      <c r="G558" s="66" t="s">
        <v>52</v>
      </c>
      <c r="H558" s="70" t="s">
        <v>1437</v>
      </c>
      <c r="I558" s="71"/>
      <c r="J558" s="71"/>
      <c r="K558" s="70" t="s">
        <v>1437</v>
      </c>
      <c r="L558" s="74">
        <v>35.80038981990001</v>
      </c>
      <c r="M558" s="75">
        <v>6103.42333984375</v>
      </c>
      <c r="N558" s="75">
        <v>2130.6328125</v>
      </c>
      <c r="O558" s="76"/>
      <c r="P558" s="77"/>
      <c r="Q558" s="77"/>
      <c r="R558" s="48">
        <v>0</v>
      </c>
      <c r="S558" s="81"/>
      <c r="T558" s="81"/>
      <c r="U558" s="49">
        <v>0</v>
      </c>
      <c r="V558" s="49">
        <v>0</v>
      </c>
      <c r="W558" s="49">
        <v>0</v>
      </c>
      <c r="X558" s="49">
        <v>0</v>
      </c>
      <c r="Y558" s="49">
        <v>0</v>
      </c>
      <c r="Z558" s="49"/>
      <c r="AA558" s="72">
        <v>558</v>
      </c>
      <c r="AB558" s="72"/>
      <c r="AC558" s="73"/>
      <c r="AD558" s="79" t="s">
        <v>1437</v>
      </c>
      <c r="AE558" s="79" t="s">
        <v>2018</v>
      </c>
      <c r="AF558" s="79" t="s">
        <v>2477</v>
      </c>
      <c r="AG558" s="79" t="s">
        <v>2710</v>
      </c>
      <c r="AH558" s="79" t="s">
        <v>3384</v>
      </c>
      <c r="AI558" s="79">
        <v>64543</v>
      </c>
      <c r="AJ558" s="79">
        <v>101</v>
      </c>
      <c r="AK558" s="79">
        <v>760</v>
      </c>
      <c r="AL558" s="79">
        <v>44</v>
      </c>
      <c r="AM558" s="79" t="s">
        <v>4077</v>
      </c>
      <c r="AN558" s="100" t="s">
        <v>4633</v>
      </c>
      <c r="AO558" s="79" t="str">
        <f>REPLACE(INDEX(GroupVertices[Group],MATCH(Vertices[[#This Row],[Vertex]],GroupVertices[Vertex],0)),1,1,"")</f>
        <v>1</v>
      </c>
      <c r="AP558" s="48"/>
      <c r="AQ558" s="49"/>
      <c r="AR558" s="48"/>
      <c r="AS558" s="49"/>
      <c r="AT558" s="48"/>
      <c r="AU558" s="49"/>
      <c r="AV558" s="48"/>
      <c r="AW558" s="49"/>
      <c r="AX558" s="48"/>
      <c r="AY558" s="48"/>
      <c r="AZ558" s="48"/>
      <c r="BA558" s="48"/>
      <c r="BB558" s="48"/>
      <c r="BC558" s="48"/>
      <c r="BD558" s="48"/>
      <c r="BE558" s="48"/>
      <c r="BF558" s="48"/>
      <c r="BG558" s="48"/>
      <c r="BH558" s="48"/>
      <c r="BI558" s="2"/>
      <c r="BJ558" s="3"/>
      <c r="BK558" s="3"/>
      <c r="BL558" s="3"/>
      <c r="BM558" s="3"/>
    </row>
    <row r="559" spans="1:65" ht="15">
      <c r="A559" s="65" t="s">
        <v>812</v>
      </c>
      <c r="B559" s="66"/>
      <c r="C559" s="66" t="s">
        <v>65</v>
      </c>
      <c r="D559" s="67">
        <v>162.09431663467063</v>
      </c>
      <c r="E559" s="69"/>
      <c r="F559" s="98" t="s">
        <v>4009</v>
      </c>
      <c r="G559" s="66" t="s">
        <v>52</v>
      </c>
      <c r="H559" s="70" t="s">
        <v>1438</v>
      </c>
      <c r="I559" s="71"/>
      <c r="J559" s="71"/>
      <c r="K559" s="70" t="s">
        <v>1438</v>
      </c>
      <c r="L559" s="74">
        <v>2.125271734411653</v>
      </c>
      <c r="M559" s="75">
        <v>620.1987915039062</v>
      </c>
      <c r="N559" s="75">
        <v>5661.54638671875</v>
      </c>
      <c r="O559" s="76"/>
      <c r="P559" s="77"/>
      <c r="Q559" s="77"/>
      <c r="R559" s="48">
        <v>0</v>
      </c>
      <c r="S559" s="81"/>
      <c r="T559" s="81"/>
      <c r="U559" s="49">
        <v>0</v>
      </c>
      <c r="V559" s="49">
        <v>0</v>
      </c>
      <c r="W559" s="49">
        <v>0</v>
      </c>
      <c r="X559" s="49">
        <v>0</v>
      </c>
      <c r="Y559" s="49">
        <v>0</v>
      </c>
      <c r="Z559" s="49"/>
      <c r="AA559" s="72">
        <v>559</v>
      </c>
      <c r="AB559" s="72"/>
      <c r="AC559" s="73"/>
      <c r="AD559" s="79" t="s">
        <v>1438</v>
      </c>
      <c r="AE559" s="79" t="s">
        <v>2019</v>
      </c>
      <c r="AF559" s="79" t="s">
        <v>2478</v>
      </c>
      <c r="AG559" s="79" t="s">
        <v>2708</v>
      </c>
      <c r="AH559" s="79" t="s">
        <v>3385</v>
      </c>
      <c r="AI559" s="79">
        <v>2087</v>
      </c>
      <c r="AJ559" s="79">
        <v>30</v>
      </c>
      <c r="AK559" s="79">
        <v>95</v>
      </c>
      <c r="AL559" s="79">
        <v>4</v>
      </c>
      <c r="AM559" s="79" t="s">
        <v>4077</v>
      </c>
      <c r="AN559" s="100" t="s">
        <v>4634</v>
      </c>
      <c r="AO559" s="79" t="str">
        <f>REPLACE(INDEX(GroupVertices[Group],MATCH(Vertices[[#This Row],[Vertex]],GroupVertices[Vertex],0)),1,1,"")</f>
        <v>1</v>
      </c>
      <c r="AP559" s="48"/>
      <c r="AQ559" s="49"/>
      <c r="AR559" s="48"/>
      <c r="AS559" s="49"/>
      <c r="AT559" s="48"/>
      <c r="AU559" s="49"/>
      <c r="AV559" s="48"/>
      <c r="AW559" s="49"/>
      <c r="AX559" s="48"/>
      <c r="AY559" s="48"/>
      <c r="AZ559" s="48"/>
      <c r="BA559" s="48"/>
      <c r="BB559" s="48"/>
      <c r="BC559" s="48"/>
      <c r="BD559" s="48"/>
      <c r="BE559" s="48"/>
      <c r="BF559" s="48"/>
      <c r="BG559" s="48"/>
      <c r="BH559" s="48"/>
      <c r="BI559" s="2"/>
      <c r="BJ559" s="3"/>
      <c r="BK559" s="3"/>
      <c r="BL559" s="3"/>
      <c r="BM559" s="3"/>
    </row>
    <row r="560" spans="1:65" ht="15">
      <c r="A560" s="65" t="s">
        <v>813</v>
      </c>
      <c r="B560" s="66"/>
      <c r="C560" s="66" t="s">
        <v>65</v>
      </c>
      <c r="D560" s="67">
        <v>166.57333995149202</v>
      </c>
      <c r="E560" s="69"/>
      <c r="F560" s="98" t="s">
        <v>4010</v>
      </c>
      <c r="G560" s="66" t="s">
        <v>52</v>
      </c>
      <c r="H560" s="70" t="s">
        <v>1439</v>
      </c>
      <c r="I560" s="71"/>
      <c r="J560" s="71"/>
      <c r="K560" s="70" t="s">
        <v>1439</v>
      </c>
      <c r="L560" s="74">
        <v>55.563547535819865</v>
      </c>
      <c r="M560" s="75">
        <v>5075.31884765625</v>
      </c>
      <c r="N560" s="75">
        <v>1689.2691650390625</v>
      </c>
      <c r="O560" s="76"/>
      <c r="P560" s="77"/>
      <c r="Q560" s="77"/>
      <c r="R560" s="48">
        <v>0</v>
      </c>
      <c r="S560" s="81"/>
      <c r="T560" s="81"/>
      <c r="U560" s="49">
        <v>0</v>
      </c>
      <c r="V560" s="49">
        <v>0</v>
      </c>
      <c r="W560" s="49">
        <v>0</v>
      </c>
      <c r="X560" s="49">
        <v>0</v>
      </c>
      <c r="Y560" s="49">
        <v>0</v>
      </c>
      <c r="Z560" s="49"/>
      <c r="AA560" s="72">
        <v>560</v>
      </c>
      <c r="AB560" s="72"/>
      <c r="AC560" s="73"/>
      <c r="AD560" s="79" t="s">
        <v>1439</v>
      </c>
      <c r="AE560" s="79" t="s">
        <v>2020</v>
      </c>
      <c r="AF560" s="79" t="s">
        <v>2479</v>
      </c>
      <c r="AG560" s="79" t="s">
        <v>2730</v>
      </c>
      <c r="AH560" s="79" t="s">
        <v>3386</v>
      </c>
      <c r="AI560" s="79">
        <v>101197</v>
      </c>
      <c r="AJ560" s="79">
        <v>303</v>
      </c>
      <c r="AK560" s="79">
        <v>1159</v>
      </c>
      <c r="AL560" s="79">
        <v>77</v>
      </c>
      <c r="AM560" s="79" t="s">
        <v>4077</v>
      </c>
      <c r="AN560" s="100" t="s">
        <v>4635</v>
      </c>
      <c r="AO560" s="79" t="str">
        <f>REPLACE(INDEX(GroupVertices[Group],MATCH(Vertices[[#This Row],[Vertex]],GroupVertices[Vertex],0)),1,1,"")</f>
        <v>1</v>
      </c>
      <c r="AP560" s="48"/>
      <c r="AQ560" s="49"/>
      <c r="AR560" s="48"/>
      <c r="AS560" s="49"/>
      <c r="AT560" s="48"/>
      <c r="AU560" s="49"/>
      <c r="AV560" s="48"/>
      <c r="AW560" s="49"/>
      <c r="AX560" s="48"/>
      <c r="AY560" s="48"/>
      <c r="AZ560" s="48"/>
      <c r="BA560" s="48"/>
      <c r="BB560" s="48"/>
      <c r="BC560" s="48"/>
      <c r="BD560" s="48"/>
      <c r="BE560" s="48"/>
      <c r="BF560" s="48"/>
      <c r="BG560" s="48"/>
      <c r="BH560" s="48"/>
      <c r="BI560" s="2"/>
      <c r="BJ560" s="3"/>
      <c r="BK560" s="3"/>
      <c r="BL560" s="3"/>
      <c r="BM560" s="3"/>
    </row>
    <row r="561" spans="1:65" ht="15">
      <c r="A561" s="65" t="s">
        <v>814</v>
      </c>
      <c r="B561" s="66"/>
      <c r="C561" s="66" t="s">
        <v>65</v>
      </c>
      <c r="D561" s="67">
        <v>302.4483152115939</v>
      </c>
      <c r="E561" s="69"/>
      <c r="F561" s="98" t="s">
        <v>4011</v>
      </c>
      <c r="G561" s="66" t="s">
        <v>52</v>
      </c>
      <c r="H561" s="70" t="s">
        <v>1440</v>
      </c>
      <c r="I561" s="71"/>
      <c r="J561" s="71"/>
      <c r="K561" s="70" t="s">
        <v>1440</v>
      </c>
      <c r="L561" s="74">
        <v>1676.6590160925016</v>
      </c>
      <c r="M561" s="75">
        <v>4732.6171875</v>
      </c>
      <c r="N561" s="75">
        <v>365.1759948730469</v>
      </c>
      <c r="O561" s="76"/>
      <c r="P561" s="77"/>
      <c r="Q561" s="77"/>
      <c r="R561" s="48">
        <v>0</v>
      </c>
      <c r="S561" s="81"/>
      <c r="T561" s="81"/>
      <c r="U561" s="49">
        <v>0</v>
      </c>
      <c r="V561" s="49">
        <v>0</v>
      </c>
      <c r="W561" s="49">
        <v>0</v>
      </c>
      <c r="X561" s="49">
        <v>0</v>
      </c>
      <c r="Y561" s="49">
        <v>0</v>
      </c>
      <c r="Z561" s="49"/>
      <c r="AA561" s="72">
        <v>561</v>
      </c>
      <c r="AB561" s="72"/>
      <c r="AC561" s="73"/>
      <c r="AD561" s="79" t="s">
        <v>1440</v>
      </c>
      <c r="AE561" s="79" t="s">
        <v>2021</v>
      </c>
      <c r="AF561" s="79" t="s">
        <v>2480</v>
      </c>
      <c r="AG561" s="79" t="s">
        <v>2624</v>
      </c>
      <c r="AH561" s="79" t="s">
        <v>3387</v>
      </c>
      <c r="AI561" s="79">
        <v>3107783</v>
      </c>
      <c r="AJ561" s="79">
        <v>1638</v>
      </c>
      <c r="AK561" s="79">
        <v>27128</v>
      </c>
      <c r="AL561" s="79">
        <v>591</v>
      </c>
      <c r="AM561" s="79" t="s">
        <v>4077</v>
      </c>
      <c r="AN561" s="100" t="s">
        <v>4636</v>
      </c>
      <c r="AO561" s="79" t="str">
        <f>REPLACE(INDEX(GroupVertices[Group],MATCH(Vertices[[#This Row],[Vertex]],GroupVertices[Vertex],0)),1,1,"")</f>
        <v>1</v>
      </c>
      <c r="AP561" s="48"/>
      <c r="AQ561" s="49"/>
      <c r="AR561" s="48"/>
      <c r="AS561" s="49"/>
      <c r="AT561" s="48"/>
      <c r="AU561" s="49"/>
      <c r="AV561" s="48"/>
      <c r="AW561" s="49"/>
      <c r="AX561" s="48"/>
      <c r="AY561" s="48"/>
      <c r="AZ561" s="48"/>
      <c r="BA561" s="48"/>
      <c r="BB561" s="48"/>
      <c r="BC561" s="48"/>
      <c r="BD561" s="48"/>
      <c r="BE561" s="48"/>
      <c r="BF561" s="48"/>
      <c r="BG561" s="48"/>
      <c r="BH561" s="48"/>
      <c r="BI561" s="2"/>
      <c r="BJ561" s="3"/>
      <c r="BK561" s="3"/>
      <c r="BL561" s="3"/>
      <c r="BM561" s="3"/>
    </row>
    <row r="562" spans="1:65" ht="15">
      <c r="A562" s="65" t="s">
        <v>815</v>
      </c>
      <c r="B562" s="66"/>
      <c r="C562" s="66" t="s">
        <v>65</v>
      </c>
      <c r="D562" s="67">
        <v>162.09029450698225</v>
      </c>
      <c r="E562" s="69"/>
      <c r="F562" s="98" t="s">
        <v>4012</v>
      </c>
      <c r="G562" s="66" t="s">
        <v>52</v>
      </c>
      <c r="H562" s="70" t="s">
        <v>1441</v>
      </c>
      <c r="I562" s="71"/>
      <c r="J562" s="71"/>
      <c r="K562" s="70" t="s">
        <v>1441</v>
      </c>
      <c r="L562" s="74">
        <v>2.0772845833035376</v>
      </c>
      <c r="M562" s="75">
        <v>277.49725341796875</v>
      </c>
      <c r="N562" s="75">
        <v>5661.54638671875</v>
      </c>
      <c r="O562" s="76"/>
      <c r="P562" s="77"/>
      <c r="Q562" s="77"/>
      <c r="R562" s="48">
        <v>0</v>
      </c>
      <c r="S562" s="81"/>
      <c r="T562" s="81"/>
      <c r="U562" s="49">
        <v>0</v>
      </c>
      <c r="V562" s="49">
        <v>0</v>
      </c>
      <c r="W562" s="49">
        <v>0</v>
      </c>
      <c r="X562" s="49">
        <v>0</v>
      </c>
      <c r="Y562" s="49">
        <v>0</v>
      </c>
      <c r="Z562" s="49"/>
      <c r="AA562" s="72">
        <v>562</v>
      </c>
      <c r="AB562" s="72"/>
      <c r="AC562" s="73"/>
      <c r="AD562" s="79" t="s">
        <v>1441</v>
      </c>
      <c r="AE562" s="79" t="s">
        <v>2022</v>
      </c>
      <c r="AF562" s="79" t="s">
        <v>2481</v>
      </c>
      <c r="AG562" s="79" t="s">
        <v>2664</v>
      </c>
      <c r="AH562" s="79" t="s">
        <v>3388</v>
      </c>
      <c r="AI562" s="79">
        <v>1998</v>
      </c>
      <c r="AJ562" s="79">
        <v>1</v>
      </c>
      <c r="AK562" s="79">
        <v>9</v>
      </c>
      <c r="AL562" s="79">
        <v>0</v>
      </c>
      <c r="AM562" s="79" t="s">
        <v>4077</v>
      </c>
      <c r="AN562" s="100" t="s">
        <v>4637</v>
      </c>
      <c r="AO562" s="79" t="str">
        <f>REPLACE(INDEX(GroupVertices[Group],MATCH(Vertices[[#This Row],[Vertex]],GroupVertices[Vertex],0)),1,1,"")</f>
        <v>1</v>
      </c>
      <c r="AP562" s="48"/>
      <c r="AQ562" s="49"/>
      <c r="AR562" s="48"/>
      <c r="AS562" s="49"/>
      <c r="AT562" s="48"/>
      <c r="AU562" s="49"/>
      <c r="AV562" s="48"/>
      <c r="AW562" s="49"/>
      <c r="AX562" s="48"/>
      <c r="AY562" s="48"/>
      <c r="AZ562" s="48"/>
      <c r="BA562" s="48"/>
      <c r="BB562" s="48"/>
      <c r="BC562" s="48"/>
      <c r="BD562" s="48"/>
      <c r="BE562" s="48"/>
      <c r="BF562" s="48"/>
      <c r="BG562" s="48"/>
      <c r="BH562" s="48"/>
      <c r="BI562" s="2"/>
      <c r="BJ562" s="3"/>
      <c r="BK562" s="3"/>
      <c r="BL562" s="3"/>
      <c r="BM562" s="3"/>
    </row>
    <row r="563" spans="1:65" ht="15">
      <c r="A563" s="65" t="s">
        <v>816</v>
      </c>
      <c r="B563" s="66"/>
      <c r="C563" s="66" t="s">
        <v>65</v>
      </c>
      <c r="D563" s="67">
        <v>165.1698885429168</v>
      </c>
      <c r="E563" s="69"/>
      <c r="F563" s="98" t="s">
        <v>4013</v>
      </c>
      <c r="G563" s="66" t="s">
        <v>52</v>
      </c>
      <c r="H563" s="70" t="s">
        <v>1442</v>
      </c>
      <c r="I563" s="71"/>
      <c r="J563" s="71"/>
      <c r="K563" s="70" t="s">
        <v>1442</v>
      </c>
      <c r="L563" s="74">
        <v>38.8192668879263</v>
      </c>
      <c r="M563" s="75">
        <v>8159.6328125</v>
      </c>
      <c r="N563" s="75">
        <v>2130.6328125</v>
      </c>
      <c r="O563" s="76"/>
      <c r="P563" s="77"/>
      <c r="Q563" s="77"/>
      <c r="R563" s="48">
        <v>0</v>
      </c>
      <c r="S563" s="81"/>
      <c r="T563" s="81"/>
      <c r="U563" s="49">
        <v>0</v>
      </c>
      <c r="V563" s="49">
        <v>0</v>
      </c>
      <c r="W563" s="49">
        <v>0</v>
      </c>
      <c r="X563" s="49">
        <v>0</v>
      </c>
      <c r="Y563" s="49">
        <v>0</v>
      </c>
      <c r="Z563" s="49"/>
      <c r="AA563" s="72">
        <v>563</v>
      </c>
      <c r="AB563" s="72"/>
      <c r="AC563" s="73"/>
      <c r="AD563" s="79" t="s">
        <v>1442</v>
      </c>
      <c r="AE563" s="79" t="s">
        <v>2023</v>
      </c>
      <c r="AF563" s="79" t="s">
        <v>2482</v>
      </c>
      <c r="AG563" s="79" t="s">
        <v>2760</v>
      </c>
      <c r="AH563" s="79" t="s">
        <v>3389</v>
      </c>
      <c r="AI563" s="79">
        <v>70142</v>
      </c>
      <c r="AJ563" s="79">
        <v>248</v>
      </c>
      <c r="AK563" s="79">
        <v>1201</v>
      </c>
      <c r="AL563" s="79">
        <v>43</v>
      </c>
      <c r="AM563" s="79" t="s">
        <v>4077</v>
      </c>
      <c r="AN563" s="100" t="s">
        <v>4638</v>
      </c>
      <c r="AO563" s="79" t="str">
        <f>REPLACE(INDEX(GroupVertices[Group],MATCH(Vertices[[#This Row],[Vertex]],GroupVertices[Vertex],0)),1,1,"")</f>
        <v>1</v>
      </c>
      <c r="AP563" s="48"/>
      <c r="AQ563" s="49"/>
      <c r="AR563" s="48"/>
      <c r="AS563" s="49"/>
      <c r="AT563" s="48"/>
      <c r="AU563" s="49"/>
      <c r="AV563" s="48"/>
      <c r="AW563" s="49"/>
      <c r="AX563" s="48"/>
      <c r="AY563" s="48"/>
      <c r="AZ563" s="48"/>
      <c r="BA563" s="48"/>
      <c r="BB563" s="48"/>
      <c r="BC563" s="48"/>
      <c r="BD563" s="48"/>
      <c r="BE563" s="48"/>
      <c r="BF563" s="48"/>
      <c r="BG563" s="48"/>
      <c r="BH563" s="48"/>
      <c r="BI563" s="2"/>
      <c r="BJ563" s="3"/>
      <c r="BK563" s="3"/>
      <c r="BL563" s="3"/>
      <c r="BM563" s="3"/>
    </row>
    <row r="564" spans="1:65" ht="15">
      <c r="A564" s="65" t="s">
        <v>817</v>
      </c>
      <c r="B564" s="66"/>
      <c r="C564" s="66" t="s">
        <v>65</v>
      </c>
      <c r="D564" s="67">
        <v>162.13779176766207</v>
      </c>
      <c r="E564" s="69"/>
      <c r="F564" s="98" t="s">
        <v>4014</v>
      </c>
      <c r="G564" s="66" t="s">
        <v>52</v>
      </c>
      <c r="H564" s="70" t="s">
        <v>1443</v>
      </c>
      <c r="I564" s="71"/>
      <c r="J564" s="71"/>
      <c r="K564" s="70" t="s">
        <v>1443</v>
      </c>
      <c r="L564" s="74">
        <v>2.643964311557801</v>
      </c>
      <c r="M564" s="75">
        <v>7816.931640625</v>
      </c>
      <c r="N564" s="75">
        <v>5661.54638671875</v>
      </c>
      <c r="O564" s="76"/>
      <c r="P564" s="77"/>
      <c r="Q564" s="77"/>
      <c r="R564" s="48">
        <v>0</v>
      </c>
      <c r="S564" s="81"/>
      <c r="T564" s="81"/>
      <c r="U564" s="49">
        <v>0</v>
      </c>
      <c r="V564" s="49">
        <v>0</v>
      </c>
      <c r="W564" s="49">
        <v>0</v>
      </c>
      <c r="X564" s="49">
        <v>0</v>
      </c>
      <c r="Y564" s="49">
        <v>0</v>
      </c>
      <c r="Z564" s="49"/>
      <c r="AA564" s="72">
        <v>564</v>
      </c>
      <c r="AB564" s="72"/>
      <c r="AC564" s="73"/>
      <c r="AD564" s="79" t="s">
        <v>1443</v>
      </c>
      <c r="AE564" s="79" t="s">
        <v>2024</v>
      </c>
      <c r="AF564" s="79" t="s">
        <v>2483</v>
      </c>
      <c r="AG564" s="79" t="s">
        <v>2617</v>
      </c>
      <c r="AH564" s="79" t="s">
        <v>3390</v>
      </c>
      <c r="AI564" s="79">
        <v>3049</v>
      </c>
      <c r="AJ564" s="79">
        <v>0</v>
      </c>
      <c r="AK564" s="79">
        <v>29</v>
      </c>
      <c r="AL564" s="79">
        <v>2</v>
      </c>
      <c r="AM564" s="79" t="s">
        <v>4077</v>
      </c>
      <c r="AN564" s="100" t="s">
        <v>4639</v>
      </c>
      <c r="AO564" s="79" t="str">
        <f>REPLACE(INDEX(GroupVertices[Group],MATCH(Vertices[[#This Row],[Vertex]],GroupVertices[Vertex],0)),1,1,"")</f>
        <v>1</v>
      </c>
      <c r="AP564" s="48"/>
      <c r="AQ564" s="49"/>
      <c r="AR564" s="48"/>
      <c r="AS564" s="49"/>
      <c r="AT564" s="48"/>
      <c r="AU564" s="49"/>
      <c r="AV564" s="48"/>
      <c r="AW564" s="49"/>
      <c r="AX564" s="48"/>
      <c r="AY564" s="48"/>
      <c r="AZ564" s="48"/>
      <c r="BA564" s="48"/>
      <c r="BB564" s="48"/>
      <c r="BC564" s="48"/>
      <c r="BD564" s="48"/>
      <c r="BE564" s="48"/>
      <c r="BF564" s="48"/>
      <c r="BG564" s="48"/>
      <c r="BH564" s="48"/>
      <c r="BI564" s="2"/>
      <c r="BJ564" s="3"/>
      <c r="BK564" s="3"/>
      <c r="BL564" s="3"/>
      <c r="BM564" s="3"/>
    </row>
    <row r="565" spans="1:65" ht="15">
      <c r="A565" s="65" t="s">
        <v>818</v>
      </c>
      <c r="B565" s="66"/>
      <c r="C565" s="66" t="s">
        <v>65</v>
      </c>
      <c r="D565" s="67">
        <v>162.41197433716218</v>
      </c>
      <c r="E565" s="69"/>
      <c r="F565" s="98" t="s">
        <v>4015</v>
      </c>
      <c r="G565" s="66" t="s">
        <v>52</v>
      </c>
      <c r="H565" s="70" t="s">
        <v>1444</v>
      </c>
      <c r="I565" s="71"/>
      <c r="J565" s="71"/>
      <c r="K565" s="70" t="s">
        <v>1444</v>
      </c>
      <c r="L565" s="74">
        <v>5.915178309006531</v>
      </c>
      <c r="M565" s="75">
        <v>8159.6328125</v>
      </c>
      <c r="N565" s="75">
        <v>4337.45361328125</v>
      </c>
      <c r="O565" s="76"/>
      <c r="P565" s="77"/>
      <c r="Q565" s="77"/>
      <c r="R565" s="48">
        <v>0</v>
      </c>
      <c r="S565" s="81"/>
      <c r="T565" s="81"/>
      <c r="U565" s="49">
        <v>0</v>
      </c>
      <c r="V565" s="49">
        <v>0</v>
      </c>
      <c r="W565" s="49">
        <v>0</v>
      </c>
      <c r="X565" s="49">
        <v>0</v>
      </c>
      <c r="Y565" s="49">
        <v>0</v>
      </c>
      <c r="Z565" s="49"/>
      <c r="AA565" s="72">
        <v>565</v>
      </c>
      <c r="AB565" s="72"/>
      <c r="AC565" s="73"/>
      <c r="AD565" s="79" t="s">
        <v>1444</v>
      </c>
      <c r="AE565" s="79" t="s">
        <v>1770</v>
      </c>
      <c r="AF565" s="79" t="s">
        <v>2276</v>
      </c>
      <c r="AG565" s="79" t="s">
        <v>2682</v>
      </c>
      <c r="AH565" s="79" t="s">
        <v>3391</v>
      </c>
      <c r="AI565" s="79">
        <v>9116</v>
      </c>
      <c r="AJ565" s="79">
        <v>39</v>
      </c>
      <c r="AK565" s="79">
        <v>515</v>
      </c>
      <c r="AL565" s="79">
        <v>10</v>
      </c>
      <c r="AM565" s="79" t="s">
        <v>4077</v>
      </c>
      <c r="AN565" s="100" t="s">
        <v>4640</v>
      </c>
      <c r="AO565" s="79" t="str">
        <f>REPLACE(INDEX(GroupVertices[Group],MATCH(Vertices[[#This Row],[Vertex]],GroupVertices[Vertex],0)),1,1,"")</f>
        <v>1</v>
      </c>
      <c r="AP565" s="48"/>
      <c r="AQ565" s="49"/>
      <c r="AR565" s="48"/>
      <c r="AS565" s="49"/>
      <c r="AT565" s="48"/>
      <c r="AU565" s="49"/>
      <c r="AV565" s="48"/>
      <c r="AW565" s="49"/>
      <c r="AX565" s="48"/>
      <c r="AY565" s="48"/>
      <c r="AZ565" s="48"/>
      <c r="BA565" s="48"/>
      <c r="BB565" s="48"/>
      <c r="BC565" s="48"/>
      <c r="BD565" s="48"/>
      <c r="BE565" s="48"/>
      <c r="BF565" s="48"/>
      <c r="BG565" s="48"/>
      <c r="BH565" s="48"/>
      <c r="BI565" s="2"/>
      <c r="BJ565" s="3"/>
      <c r="BK565" s="3"/>
      <c r="BL565" s="3"/>
      <c r="BM565" s="3"/>
    </row>
    <row r="566" spans="1:65" ht="15">
      <c r="A566" s="65" t="s">
        <v>819</v>
      </c>
      <c r="B566" s="66"/>
      <c r="C566" s="66" t="s">
        <v>65</v>
      </c>
      <c r="D566" s="67">
        <v>162.68769344982414</v>
      </c>
      <c r="E566" s="69"/>
      <c r="F566" s="98" t="s">
        <v>4016</v>
      </c>
      <c r="G566" s="66" t="s">
        <v>52</v>
      </c>
      <c r="H566" s="70" t="s">
        <v>1445</v>
      </c>
      <c r="I566" s="71"/>
      <c r="J566" s="71"/>
      <c r="K566" s="70" t="s">
        <v>1445</v>
      </c>
      <c r="L566" s="74">
        <v>9.204724476541507</v>
      </c>
      <c r="M566" s="75">
        <v>1305.6019287109375</v>
      </c>
      <c r="N566" s="75">
        <v>3454.725341796875</v>
      </c>
      <c r="O566" s="76"/>
      <c r="P566" s="77"/>
      <c r="Q566" s="77"/>
      <c r="R566" s="48">
        <v>0</v>
      </c>
      <c r="S566" s="81"/>
      <c r="T566" s="81"/>
      <c r="U566" s="49">
        <v>0</v>
      </c>
      <c r="V566" s="49">
        <v>0</v>
      </c>
      <c r="W566" s="49">
        <v>0</v>
      </c>
      <c r="X566" s="49">
        <v>0</v>
      </c>
      <c r="Y566" s="49">
        <v>0</v>
      </c>
      <c r="Z566" s="49"/>
      <c r="AA566" s="72">
        <v>566</v>
      </c>
      <c r="AB566" s="72"/>
      <c r="AC566" s="73"/>
      <c r="AD566" s="79" t="s">
        <v>1445</v>
      </c>
      <c r="AE566" s="79" t="s">
        <v>2025</v>
      </c>
      <c r="AF566" s="79" t="s">
        <v>2484</v>
      </c>
      <c r="AG566" s="79" t="s">
        <v>2727</v>
      </c>
      <c r="AH566" s="79" t="s">
        <v>3392</v>
      </c>
      <c r="AI566" s="79">
        <v>15217</v>
      </c>
      <c r="AJ566" s="79">
        <v>1</v>
      </c>
      <c r="AK566" s="79">
        <v>61</v>
      </c>
      <c r="AL566" s="79">
        <v>1</v>
      </c>
      <c r="AM566" s="79" t="s">
        <v>4077</v>
      </c>
      <c r="AN566" s="100" t="s">
        <v>4641</v>
      </c>
      <c r="AO566" s="79" t="str">
        <f>REPLACE(INDEX(GroupVertices[Group],MATCH(Vertices[[#This Row],[Vertex]],GroupVertices[Vertex],0)),1,1,"")</f>
        <v>1</v>
      </c>
      <c r="AP566" s="48"/>
      <c r="AQ566" s="49"/>
      <c r="AR566" s="48"/>
      <c r="AS566" s="49"/>
      <c r="AT566" s="48"/>
      <c r="AU566" s="49"/>
      <c r="AV566" s="48"/>
      <c r="AW566" s="49"/>
      <c r="AX566" s="48"/>
      <c r="AY566" s="48"/>
      <c r="AZ566" s="48"/>
      <c r="BA566" s="48"/>
      <c r="BB566" s="48"/>
      <c r="BC566" s="48"/>
      <c r="BD566" s="48"/>
      <c r="BE566" s="48"/>
      <c r="BF566" s="48"/>
      <c r="BG566" s="48"/>
      <c r="BH566" s="48"/>
      <c r="BI566" s="2"/>
      <c r="BJ566" s="3"/>
      <c r="BK566" s="3"/>
      <c r="BL566" s="3"/>
      <c r="BM566" s="3"/>
    </row>
    <row r="567" spans="1:65" ht="15">
      <c r="A567" s="65" t="s">
        <v>820</v>
      </c>
      <c r="B567" s="66"/>
      <c r="C567" s="66" t="s">
        <v>65</v>
      </c>
      <c r="D567" s="67">
        <v>163.45167174839003</v>
      </c>
      <c r="E567" s="69"/>
      <c r="F567" s="98" t="s">
        <v>4017</v>
      </c>
      <c r="G567" s="66" t="s">
        <v>52</v>
      </c>
      <c r="H567" s="70" t="s">
        <v>1446</v>
      </c>
      <c r="I567" s="71"/>
      <c r="J567" s="71"/>
      <c r="K567" s="70" t="s">
        <v>1446</v>
      </c>
      <c r="L567" s="74">
        <v>18.319587279717837</v>
      </c>
      <c r="M567" s="75">
        <v>962.9003295898438</v>
      </c>
      <c r="N567" s="75">
        <v>2571.9970703125</v>
      </c>
      <c r="O567" s="76"/>
      <c r="P567" s="77"/>
      <c r="Q567" s="77"/>
      <c r="R567" s="48">
        <v>0</v>
      </c>
      <c r="S567" s="81"/>
      <c r="T567" s="81"/>
      <c r="U567" s="49">
        <v>0</v>
      </c>
      <c r="V567" s="49">
        <v>0</v>
      </c>
      <c r="W567" s="49">
        <v>0</v>
      </c>
      <c r="X567" s="49">
        <v>0</v>
      </c>
      <c r="Y567" s="49">
        <v>0</v>
      </c>
      <c r="Z567" s="49"/>
      <c r="AA567" s="72">
        <v>567</v>
      </c>
      <c r="AB567" s="72"/>
      <c r="AC567" s="73"/>
      <c r="AD567" s="79" t="s">
        <v>1446</v>
      </c>
      <c r="AE567" s="79" t="s">
        <v>2026</v>
      </c>
      <c r="AF567" s="79" t="s">
        <v>2485</v>
      </c>
      <c r="AG567" s="79" t="s">
        <v>2624</v>
      </c>
      <c r="AH567" s="79" t="s">
        <v>3393</v>
      </c>
      <c r="AI567" s="79">
        <v>32122</v>
      </c>
      <c r="AJ567" s="79">
        <v>122</v>
      </c>
      <c r="AK567" s="79">
        <v>1145</v>
      </c>
      <c r="AL567" s="79">
        <v>16</v>
      </c>
      <c r="AM567" s="79" t="s">
        <v>4077</v>
      </c>
      <c r="AN567" s="100" t="s">
        <v>4642</v>
      </c>
      <c r="AO567" s="79" t="str">
        <f>REPLACE(INDEX(GroupVertices[Group],MATCH(Vertices[[#This Row],[Vertex]],GroupVertices[Vertex],0)),1,1,"")</f>
        <v>1</v>
      </c>
      <c r="AP567" s="48"/>
      <c r="AQ567" s="49"/>
      <c r="AR567" s="48"/>
      <c r="AS567" s="49"/>
      <c r="AT567" s="48"/>
      <c r="AU567" s="49"/>
      <c r="AV567" s="48"/>
      <c r="AW567" s="49"/>
      <c r="AX567" s="48"/>
      <c r="AY567" s="48"/>
      <c r="AZ567" s="48"/>
      <c r="BA567" s="48"/>
      <c r="BB567" s="48"/>
      <c r="BC567" s="48"/>
      <c r="BD567" s="48"/>
      <c r="BE567" s="48"/>
      <c r="BF567" s="48"/>
      <c r="BG567" s="48"/>
      <c r="BH567" s="48"/>
      <c r="BI567" s="2"/>
      <c r="BJ567" s="3"/>
      <c r="BK567" s="3"/>
      <c r="BL567" s="3"/>
      <c r="BM567" s="3"/>
    </row>
    <row r="568" spans="1:65" ht="15">
      <c r="A568" s="65" t="s">
        <v>821</v>
      </c>
      <c r="B568" s="66"/>
      <c r="C568" s="66" t="s">
        <v>65</v>
      </c>
      <c r="D568" s="67">
        <v>162.00736636868774</v>
      </c>
      <c r="E568" s="69"/>
      <c r="F568" s="98" t="s">
        <v>4018</v>
      </c>
      <c r="G568" s="66" t="s">
        <v>52</v>
      </c>
      <c r="H568" s="70" t="s">
        <v>1447</v>
      </c>
      <c r="I568" s="71"/>
      <c r="J568" s="71"/>
      <c r="K568" s="70" t="s">
        <v>1447</v>
      </c>
      <c r="L568" s="74">
        <v>1.0878865801193576</v>
      </c>
      <c r="M568" s="75">
        <v>7816.931640625</v>
      </c>
      <c r="N568" s="75">
        <v>7868.3671875</v>
      </c>
      <c r="O568" s="76"/>
      <c r="P568" s="77"/>
      <c r="Q568" s="77"/>
      <c r="R568" s="48">
        <v>0</v>
      </c>
      <c r="S568" s="81"/>
      <c r="T568" s="81"/>
      <c r="U568" s="49">
        <v>0</v>
      </c>
      <c r="V568" s="49">
        <v>0</v>
      </c>
      <c r="W568" s="49">
        <v>0</v>
      </c>
      <c r="X568" s="49">
        <v>0</v>
      </c>
      <c r="Y568" s="49">
        <v>0</v>
      </c>
      <c r="Z568" s="49"/>
      <c r="AA568" s="72">
        <v>568</v>
      </c>
      <c r="AB568" s="72"/>
      <c r="AC568" s="73"/>
      <c r="AD568" s="79" t="s">
        <v>1447</v>
      </c>
      <c r="AE568" s="79" t="s">
        <v>2027</v>
      </c>
      <c r="AF568" s="79" t="s">
        <v>2486</v>
      </c>
      <c r="AG568" s="79" t="s">
        <v>2664</v>
      </c>
      <c r="AH568" s="79" t="s">
        <v>3394</v>
      </c>
      <c r="AI568" s="79">
        <v>163</v>
      </c>
      <c r="AJ568" s="79">
        <v>1</v>
      </c>
      <c r="AK568" s="79">
        <v>8</v>
      </c>
      <c r="AL568" s="79">
        <v>0</v>
      </c>
      <c r="AM568" s="79" t="s">
        <v>4077</v>
      </c>
      <c r="AN568" s="100" t="s">
        <v>4643</v>
      </c>
      <c r="AO568" s="79" t="str">
        <f>REPLACE(INDEX(GroupVertices[Group],MATCH(Vertices[[#This Row],[Vertex]],GroupVertices[Vertex],0)),1,1,"")</f>
        <v>1</v>
      </c>
      <c r="AP568" s="48"/>
      <c r="AQ568" s="49"/>
      <c r="AR568" s="48"/>
      <c r="AS568" s="49"/>
      <c r="AT568" s="48"/>
      <c r="AU568" s="49"/>
      <c r="AV568" s="48"/>
      <c r="AW568" s="49"/>
      <c r="AX568" s="48"/>
      <c r="AY568" s="48"/>
      <c r="AZ568" s="48"/>
      <c r="BA568" s="48"/>
      <c r="BB568" s="48"/>
      <c r="BC568" s="48"/>
      <c r="BD568" s="48"/>
      <c r="BE568" s="48"/>
      <c r="BF568" s="48"/>
      <c r="BG568" s="48"/>
      <c r="BH568" s="48"/>
      <c r="BI568" s="2"/>
      <c r="BJ568" s="3"/>
      <c r="BK568" s="3"/>
      <c r="BL568" s="3"/>
      <c r="BM568" s="3"/>
    </row>
    <row r="569" spans="1:65" ht="15">
      <c r="A569" s="65" t="s">
        <v>822</v>
      </c>
      <c r="B569" s="66"/>
      <c r="C569" s="66" t="s">
        <v>65</v>
      </c>
      <c r="D569" s="67">
        <v>164.01074749707732</v>
      </c>
      <c r="E569" s="69"/>
      <c r="F569" s="98" t="s">
        <v>4019</v>
      </c>
      <c r="G569" s="66" t="s">
        <v>52</v>
      </c>
      <c r="H569" s="70" t="s">
        <v>1448</v>
      </c>
      <c r="I569" s="71"/>
      <c r="J569" s="71"/>
      <c r="K569" s="70" t="s">
        <v>1448</v>
      </c>
      <c r="L569" s="74">
        <v>24.989801283745894</v>
      </c>
      <c r="M569" s="75">
        <v>8159.6328125</v>
      </c>
      <c r="N569" s="75">
        <v>2571.9970703125</v>
      </c>
      <c r="O569" s="76"/>
      <c r="P569" s="77"/>
      <c r="Q569" s="77"/>
      <c r="R569" s="48">
        <v>0</v>
      </c>
      <c r="S569" s="81"/>
      <c r="T569" s="81"/>
      <c r="U569" s="49">
        <v>0</v>
      </c>
      <c r="V569" s="49">
        <v>0</v>
      </c>
      <c r="W569" s="49">
        <v>0</v>
      </c>
      <c r="X569" s="49">
        <v>0</v>
      </c>
      <c r="Y569" s="49">
        <v>0</v>
      </c>
      <c r="Z569" s="49"/>
      <c r="AA569" s="72">
        <v>569</v>
      </c>
      <c r="AB569" s="72"/>
      <c r="AC569" s="73"/>
      <c r="AD569" s="79" t="s">
        <v>1448</v>
      </c>
      <c r="AE569" s="79" t="s">
        <v>2028</v>
      </c>
      <c r="AF569" s="79" t="s">
        <v>2487</v>
      </c>
      <c r="AG569" s="79" t="s">
        <v>2800</v>
      </c>
      <c r="AH569" s="79" t="s">
        <v>3395</v>
      </c>
      <c r="AI569" s="79">
        <v>44493</v>
      </c>
      <c r="AJ569" s="79">
        <v>82</v>
      </c>
      <c r="AK569" s="79">
        <v>778</v>
      </c>
      <c r="AL569" s="79">
        <v>35</v>
      </c>
      <c r="AM569" s="79" t="s">
        <v>4077</v>
      </c>
      <c r="AN569" s="100" t="s">
        <v>4644</v>
      </c>
      <c r="AO569" s="79" t="str">
        <f>REPLACE(INDEX(GroupVertices[Group],MATCH(Vertices[[#This Row],[Vertex]],GroupVertices[Vertex],0)),1,1,"")</f>
        <v>1</v>
      </c>
      <c r="AP569" s="48"/>
      <c r="AQ569" s="49"/>
      <c r="AR569" s="48"/>
      <c r="AS569" s="49"/>
      <c r="AT569" s="48"/>
      <c r="AU569" s="49"/>
      <c r="AV569" s="48"/>
      <c r="AW569" s="49"/>
      <c r="AX569" s="48"/>
      <c r="AY569" s="48"/>
      <c r="AZ569" s="48"/>
      <c r="BA569" s="48"/>
      <c r="BB569" s="48"/>
      <c r="BC569" s="48"/>
      <c r="BD569" s="48"/>
      <c r="BE569" s="48"/>
      <c r="BF569" s="48"/>
      <c r="BG569" s="48"/>
      <c r="BH569" s="48"/>
      <c r="BI569" s="2"/>
      <c r="BJ569" s="3"/>
      <c r="BK569" s="3"/>
      <c r="BL569" s="3"/>
      <c r="BM569" s="3"/>
    </row>
    <row r="570" spans="1:65" ht="15">
      <c r="A570" s="65" t="s">
        <v>823</v>
      </c>
      <c r="B570" s="66"/>
      <c r="C570" s="66" t="s">
        <v>65</v>
      </c>
      <c r="D570" s="67">
        <v>163.23858936579683</v>
      </c>
      <c r="E570" s="69"/>
      <c r="F570" s="98" t="s">
        <v>4020</v>
      </c>
      <c r="G570" s="66" t="s">
        <v>52</v>
      </c>
      <c r="H570" s="70" t="s">
        <v>1449</v>
      </c>
      <c r="I570" s="71"/>
      <c r="J570" s="71"/>
      <c r="K570" s="70" t="s">
        <v>1449</v>
      </c>
      <c r="L570" s="74">
        <v>15.777346633933961</v>
      </c>
      <c r="M570" s="75">
        <v>6103.42333984375</v>
      </c>
      <c r="N570" s="75">
        <v>3013.361083984375</v>
      </c>
      <c r="O570" s="76"/>
      <c r="P570" s="77"/>
      <c r="Q570" s="77"/>
      <c r="R570" s="48">
        <v>0</v>
      </c>
      <c r="S570" s="81"/>
      <c r="T570" s="81"/>
      <c r="U570" s="49">
        <v>0</v>
      </c>
      <c r="V570" s="49">
        <v>0</v>
      </c>
      <c r="W570" s="49">
        <v>0</v>
      </c>
      <c r="X570" s="49">
        <v>0</v>
      </c>
      <c r="Y570" s="49">
        <v>0</v>
      </c>
      <c r="Z570" s="49"/>
      <c r="AA570" s="72">
        <v>570</v>
      </c>
      <c r="AB570" s="72"/>
      <c r="AC570" s="73"/>
      <c r="AD570" s="79" t="s">
        <v>1449</v>
      </c>
      <c r="AE570" s="79" t="s">
        <v>2029</v>
      </c>
      <c r="AF570" s="79" t="s">
        <v>2488</v>
      </c>
      <c r="AG570" s="79" t="s">
        <v>2708</v>
      </c>
      <c r="AH570" s="79" t="s">
        <v>3396</v>
      </c>
      <c r="AI570" s="79">
        <v>27407</v>
      </c>
      <c r="AJ570" s="79">
        <v>15</v>
      </c>
      <c r="AK570" s="79">
        <v>372</v>
      </c>
      <c r="AL570" s="79">
        <v>17</v>
      </c>
      <c r="AM570" s="79" t="s">
        <v>4077</v>
      </c>
      <c r="AN570" s="100" t="s">
        <v>4645</v>
      </c>
      <c r="AO570" s="79" t="str">
        <f>REPLACE(INDEX(GroupVertices[Group],MATCH(Vertices[[#This Row],[Vertex]],GroupVertices[Vertex],0)),1,1,"")</f>
        <v>1</v>
      </c>
      <c r="AP570" s="48"/>
      <c r="AQ570" s="49"/>
      <c r="AR570" s="48"/>
      <c r="AS570" s="49"/>
      <c r="AT570" s="48"/>
      <c r="AU570" s="49"/>
      <c r="AV570" s="48"/>
      <c r="AW570" s="49"/>
      <c r="AX570" s="48"/>
      <c r="AY570" s="48"/>
      <c r="AZ570" s="48"/>
      <c r="BA570" s="48"/>
      <c r="BB570" s="48"/>
      <c r="BC570" s="48"/>
      <c r="BD570" s="48"/>
      <c r="BE570" s="48"/>
      <c r="BF570" s="48"/>
      <c r="BG570" s="48"/>
      <c r="BH570" s="48"/>
      <c r="BI570" s="2"/>
      <c r="BJ570" s="3"/>
      <c r="BK570" s="3"/>
      <c r="BL570" s="3"/>
      <c r="BM570" s="3"/>
    </row>
    <row r="571" spans="1:65" ht="15">
      <c r="A571" s="65" t="s">
        <v>824</v>
      </c>
      <c r="B571" s="66"/>
      <c r="C571" s="66" t="s">
        <v>65</v>
      </c>
      <c r="D571" s="67">
        <v>162.00248558452654</v>
      </c>
      <c r="E571" s="69"/>
      <c r="F571" s="98" t="s">
        <v>4021</v>
      </c>
      <c r="G571" s="66" t="s">
        <v>52</v>
      </c>
      <c r="H571" s="70" t="s">
        <v>1450</v>
      </c>
      <c r="I571" s="71"/>
      <c r="J571" s="71"/>
      <c r="K571" s="70" t="s">
        <v>1450</v>
      </c>
      <c r="L571" s="74">
        <v>1.0296549810218691</v>
      </c>
      <c r="M571" s="75">
        <v>5075.31884765625</v>
      </c>
      <c r="N571" s="75">
        <v>8751.095703125</v>
      </c>
      <c r="O571" s="76"/>
      <c r="P571" s="77"/>
      <c r="Q571" s="77"/>
      <c r="R571" s="48">
        <v>0</v>
      </c>
      <c r="S571" s="81"/>
      <c r="T571" s="81"/>
      <c r="U571" s="49">
        <v>0</v>
      </c>
      <c r="V571" s="49">
        <v>0</v>
      </c>
      <c r="W571" s="49">
        <v>0</v>
      </c>
      <c r="X571" s="49">
        <v>0</v>
      </c>
      <c r="Y571" s="49">
        <v>0</v>
      </c>
      <c r="Z571" s="49"/>
      <c r="AA571" s="72">
        <v>571</v>
      </c>
      <c r="AB571" s="72"/>
      <c r="AC571" s="73"/>
      <c r="AD571" s="79" t="s">
        <v>1450</v>
      </c>
      <c r="AE571" s="79" t="s">
        <v>2030</v>
      </c>
      <c r="AF571" s="79"/>
      <c r="AG571" s="79" t="s">
        <v>2801</v>
      </c>
      <c r="AH571" s="79" t="s">
        <v>3397</v>
      </c>
      <c r="AI571" s="79">
        <v>55</v>
      </c>
      <c r="AJ571" s="79">
        <v>0</v>
      </c>
      <c r="AK571" s="79">
        <v>1</v>
      </c>
      <c r="AL571" s="79">
        <v>0</v>
      </c>
      <c r="AM571" s="79" t="s">
        <v>4077</v>
      </c>
      <c r="AN571" s="100" t="s">
        <v>4646</v>
      </c>
      <c r="AO571" s="79" t="str">
        <f>REPLACE(INDEX(GroupVertices[Group],MATCH(Vertices[[#This Row],[Vertex]],GroupVertices[Vertex],0)),1,1,"")</f>
        <v>1</v>
      </c>
      <c r="AP571" s="48"/>
      <c r="AQ571" s="49"/>
      <c r="AR571" s="48"/>
      <c r="AS571" s="49"/>
      <c r="AT571" s="48"/>
      <c r="AU571" s="49"/>
      <c r="AV571" s="48"/>
      <c r="AW571" s="49"/>
      <c r="AX571" s="48"/>
      <c r="AY571" s="48"/>
      <c r="AZ571" s="48"/>
      <c r="BA571" s="48"/>
      <c r="BB571" s="48"/>
      <c r="BC571" s="48"/>
      <c r="BD571" s="48"/>
      <c r="BE571" s="48"/>
      <c r="BF571" s="48"/>
      <c r="BG571" s="48"/>
      <c r="BH571" s="48"/>
      <c r="BI571" s="2"/>
      <c r="BJ571" s="3"/>
      <c r="BK571" s="3"/>
      <c r="BL571" s="3"/>
      <c r="BM571" s="3"/>
    </row>
    <row r="572" spans="1:65" ht="15">
      <c r="A572" s="65" t="s">
        <v>825</v>
      </c>
      <c r="B572" s="66"/>
      <c r="C572" s="66" t="s">
        <v>65</v>
      </c>
      <c r="D572" s="67">
        <v>162.42720419144297</v>
      </c>
      <c r="E572" s="69"/>
      <c r="F572" s="98" t="s">
        <v>4022</v>
      </c>
      <c r="G572" s="66" t="s">
        <v>52</v>
      </c>
      <c r="H572" s="70" t="s">
        <v>1451</v>
      </c>
      <c r="I572" s="71"/>
      <c r="J572" s="71"/>
      <c r="K572" s="70" t="s">
        <v>1451</v>
      </c>
      <c r="L572" s="74">
        <v>6.09688246544962</v>
      </c>
      <c r="M572" s="75">
        <v>9530.4384765625</v>
      </c>
      <c r="N572" s="75">
        <v>4337.45361328125</v>
      </c>
      <c r="O572" s="76"/>
      <c r="P572" s="77"/>
      <c r="Q572" s="77"/>
      <c r="R572" s="48">
        <v>0</v>
      </c>
      <c r="S572" s="81"/>
      <c r="T572" s="81"/>
      <c r="U572" s="49">
        <v>0</v>
      </c>
      <c r="V572" s="49">
        <v>0</v>
      </c>
      <c r="W572" s="49">
        <v>0</v>
      </c>
      <c r="X572" s="49">
        <v>0</v>
      </c>
      <c r="Y572" s="49">
        <v>0</v>
      </c>
      <c r="Z572" s="49"/>
      <c r="AA572" s="72">
        <v>572</v>
      </c>
      <c r="AB572" s="72"/>
      <c r="AC572" s="73"/>
      <c r="AD572" s="79" t="s">
        <v>1451</v>
      </c>
      <c r="AE572" s="79" t="s">
        <v>2031</v>
      </c>
      <c r="AF572" s="79" t="s">
        <v>2489</v>
      </c>
      <c r="AG572" s="79" t="s">
        <v>2624</v>
      </c>
      <c r="AH572" s="79" t="s">
        <v>3398</v>
      </c>
      <c r="AI572" s="79">
        <v>9453</v>
      </c>
      <c r="AJ572" s="79">
        <v>35</v>
      </c>
      <c r="AK572" s="79">
        <v>308</v>
      </c>
      <c r="AL572" s="79">
        <v>14</v>
      </c>
      <c r="AM572" s="79" t="s">
        <v>4077</v>
      </c>
      <c r="AN572" s="100" t="s">
        <v>4647</v>
      </c>
      <c r="AO572" s="79" t="str">
        <f>REPLACE(INDEX(GroupVertices[Group],MATCH(Vertices[[#This Row],[Vertex]],GroupVertices[Vertex],0)),1,1,"")</f>
        <v>1</v>
      </c>
      <c r="AP572" s="48"/>
      <c r="AQ572" s="49"/>
      <c r="AR572" s="48"/>
      <c r="AS572" s="49"/>
      <c r="AT572" s="48"/>
      <c r="AU572" s="49"/>
      <c r="AV572" s="48"/>
      <c r="AW572" s="49"/>
      <c r="AX572" s="48"/>
      <c r="AY572" s="48"/>
      <c r="AZ572" s="48"/>
      <c r="BA572" s="48"/>
      <c r="BB572" s="48"/>
      <c r="BC572" s="48"/>
      <c r="BD572" s="48"/>
      <c r="BE572" s="48"/>
      <c r="BF572" s="48"/>
      <c r="BG572" s="48"/>
      <c r="BH572" s="48"/>
      <c r="BI572" s="2"/>
      <c r="BJ572" s="3"/>
      <c r="BK572" s="3"/>
      <c r="BL572" s="3"/>
      <c r="BM572" s="3"/>
    </row>
    <row r="573" spans="1:65" ht="15">
      <c r="A573" s="65" t="s">
        <v>826</v>
      </c>
      <c r="B573" s="66"/>
      <c r="C573" s="66" t="s">
        <v>65</v>
      </c>
      <c r="D573" s="67">
        <v>162.00298270143185</v>
      </c>
      <c r="E573" s="69"/>
      <c r="F573" s="98" t="s">
        <v>4023</v>
      </c>
      <c r="G573" s="66" t="s">
        <v>52</v>
      </c>
      <c r="H573" s="70" t="s">
        <v>1452</v>
      </c>
      <c r="I573" s="71"/>
      <c r="J573" s="71"/>
      <c r="K573" s="70" t="s">
        <v>1452</v>
      </c>
      <c r="L573" s="74">
        <v>1.035585977226243</v>
      </c>
      <c r="M573" s="75">
        <v>7474.22998046875</v>
      </c>
      <c r="N573" s="75">
        <v>8751.095703125</v>
      </c>
      <c r="O573" s="76"/>
      <c r="P573" s="77"/>
      <c r="Q573" s="77"/>
      <c r="R573" s="48">
        <v>0</v>
      </c>
      <c r="S573" s="81"/>
      <c r="T573" s="81"/>
      <c r="U573" s="49">
        <v>0</v>
      </c>
      <c r="V573" s="49">
        <v>0</v>
      </c>
      <c r="W573" s="49">
        <v>0</v>
      </c>
      <c r="X573" s="49">
        <v>0</v>
      </c>
      <c r="Y573" s="49">
        <v>0</v>
      </c>
      <c r="Z573" s="49"/>
      <c r="AA573" s="72">
        <v>573</v>
      </c>
      <c r="AB573" s="72"/>
      <c r="AC573" s="73"/>
      <c r="AD573" s="79" t="s">
        <v>1452</v>
      </c>
      <c r="AE573" s="79" t="s">
        <v>2032</v>
      </c>
      <c r="AF573" s="79" t="s">
        <v>2490</v>
      </c>
      <c r="AG573" s="79" t="s">
        <v>2802</v>
      </c>
      <c r="AH573" s="79" t="s">
        <v>3399</v>
      </c>
      <c r="AI573" s="79">
        <v>66</v>
      </c>
      <c r="AJ573" s="79">
        <v>1</v>
      </c>
      <c r="AK573" s="79">
        <v>0</v>
      </c>
      <c r="AL573" s="79">
        <v>0</v>
      </c>
      <c r="AM573" s="79" t="s">
        <v>4077</v>
      </c>
      <c r="AN573" s="100" t="s">
        <v>4648</v>
      </c>
      <c r="AO573" s="79" t="str">
        <f>REPLACE(INDEX(GroupVertices[Group],MATCH(Vertices[[#This Row],[Vertex]],GroupVertices[Vertex],0)),1,1,"")</f>
        <v>1</v>
      </c>
      <c r="AP573" s="48"/>
      <c r="AQ573" s="49"/>
      <c r="AR573" s="48"/>
      <c r="AS573" s="49"/>
      <c r="AT573" s="48"/>
      <c r="AU573" s="49"/>
      <c r="AV573" s="48"/>
      <c r="AW573" s="49"/>
      <c r="AX573" s="48"/>
      <c r="AY573" s="48"/>
      <c r="AZ573" s="48"/>
      <c r="BA573" s="48"/>
      <c r="BB573" s="48"/>
      <c r="BC573" s="48"/>
      <c r="BD573" s="48"/>
      <c r="BE573" s="48"/>
      <c r="BF573" s="48"/>
      <c r="BG573" s="48"/>
      <c r="BH573" s="48"/>
      <c r="BI573" s="2"/>
      <c r="BJ573" s="3"/>
      <c r="BK573" s="3"/>
      <c r="BL573" s="3"/>
      <c r="BM573" s="3"/>
    </row>
    <row r="574" spans="1:65" ht="15">
      <c r="A574" s="65" t="s">
        <v>827</v>
      </c>
      <c r="B574" s="66"/>
      <c r="C574" s="66" t="s">
        <v>65</v>
      </c>
      <c r="D574" s="67">
        <v>163.4511294390388</v>
      </c>
      <c r="E574" s="69"/>
      <c r="F574" s="98" t="s">
        <v>4024</v>
      </c>
      <c r="G574" s="66" t="s">
        <v>52</v>
      </c>
      <c r="H574" s="70" t="s">
        <v>1453</v>
      </c>
      <c r="I574" s="71"/>
      <c r="J574" s="71"/>
      <c r="K574" s="70" t="s">
        <v>1453</v>
      </c>
      <c r="L574" s="74">
        <v>18.313117102040337</v>
      </c>
      <c r="M574" s="75">
        <v>620.1987915039062</v>
      </c>
      <c r="N574" s="75">
        <v>2571.9970703125</v>
      </c>
      <c r="O574" s="76"/>
      <c r="P574" s="77"/>
      <c r="Q574" s="77"/>
      <c r="R574" s="48">
        <v>0</v>
      </c>
      <c r="S574" s="81"/>
      <c r="T574" s="81"/>
      <c r="U574" s="49">
        <v>0</v>
      </c>
      <c r="V574" s="49">
        <v>0</v>
      </c>
      <c r="W574" s="49">
        <v>0</v>
      </c>
      <c r="X574" s="49">
        <v>0</v>
      </c>
      <c r="Y574" s="49">
        <v>0</v>
      </c>
      <c r="Z574" s="49"/>
      <c r="AA574" s="72">
        <v>574</v>
      </c>
      <c r="AB574" s="72"/>
      <c r="AC574" s="73"/>
      <c r="AD574" s="79" t="s">
        <v>1453</v>
      </c>
      <c r="AE574" s="79" t="s">
        <v>2033</v>
      </c>
      <c r="AF574" s="79" t="s">
        <v>2491</v>
      </c>
      <c r="AG574" s="79" t="s">
        <v>2624</v>
      </c>
      <c r="AH574" s="79" t="s">
        <v>3400</v>
      </c>
      <c r="AI574" s="79">
        <v>32110</v>
      </c>
      <c r="AJ574" s="79">
        <v>65</v>
      </c>
      <c r="AK574" s="79">
        <v>533</v>
      </c>
      <c r="AL574" s="79">
        <v>20</v>
      </c>
      <c r="AM574" s="79" t="s">
        <v>4077</v>
      </c>
      <c r="AN574" s="100" t="s">
        <v>4649</v>
      </c>
      <c r="AO574" s="79" t="str">
        <f>REPLACE(INDEX(GroupVertices[Group],MATCH(Vertices[[#This Row],[Vertex]],GroupVertices[Vertex],0)),1,1,"")</f>
        <v>1</v>
      </c>
      <c r="AP574" s="48"/>
      <c r="AQ574" s="49"/>
      <c r="AR574" s="48"/>
      <c r="AS574" s="49"/>
      <c r="AT574" s="48"/>
      <c r="AU574" s="49"/>
      <c r="AV574" s="48"/>
      <c r="AW574" s="49"/>
      <c r="AX574" s="48"/>
      <c r="AY574" s="48"/>
      <c r="AZ574" s="48"/>
      <c r="BA574" s="48"/>
      <c r="BB574" s="48"/>
      <c r="BC574" s="48"/>
      <c r="BD574" s="48"/>
      <c r="BE574" s="48"/>
      <c r="BF574" s="48"/>
      <c r="BG574" s="48"/>
      <c r="BH574" s="48"/>
      <c r="BI574" s="2"/>
      <c r="BJ574" s="3"/>
      <c r="BK574" s="3"/>
      <c r="BL574" s="3"/>
      <c r="BM574" s="3"/>
    </row>
    <row r="575" spans="1:65" ht="15">
      <c r="A575" s="65" t="s">
        <v>828</v>
      </c>
      <c r="B575" s="66"/>
      <c r="C575" s="66" t="s">
        <v>65</v>
      </c>
      <c r="D575" s="67">
        <v>165.37528820970073</v>
      </c>
      <c r="E575" s="69"/>
      <c r="F575" s="98" t="s">
        <v>4025</v>
      </c>
      <c r="G575" s="66" t="s">
        <v>52</v>
      </c>
      <c r="H575" s="70" t="s">
        <v>1454</v>
      </c>
      <c r="I575" s="71"/>
      <c r="J575" s="71"/>
      <c r="K575" s="70" t="s">
        <v>1454</v>
      </c>
      <c r="L575" s="74">
        <v>41.269846683278935</v>
      </c>
      <c r="M575" s="75">
        <v>9187.7373046875</v>
      </c>
      <c r="N575" s="75">
        <v>2130.6328125</v>
      </c>
      <c r="O575" s="76"/>
      <c r="P575" s="77"/>
      <c r="Q575" s="77"/>
      <c r="R575" s="48">
        <v>0</v>
      </c>
      <c r="S575" s="81"/>
      <c r="T575" s="81"/>
      <c r="U575" s="49">
        <v>0</v>
      </c>
      <c r="V575" s="49">
        <v>0</v>
      </c>
      <c r="W575" s="49">
        <v>0</v>
      </c>
      <c r="X575" s="49">
        <v>0</v>
      </c>
      <c r="Y575" s="49">
        <v>0</v>
      </c>
      <c r="Z575" s="49"/>
      <c r="AA575" s="72">
        <v>575</v>
      </c>
      <c r="AB575" s="72"/>
      <c r="AC575" s="73"/>
      <c r="AD575" s="79" t="s">
        <v>1454</v>
      </c>
      <c r="AE575" s="79" t="s">
        <v>2034</v>
      </c>
      <c r="AF575" s="79" t="s">
        <v>2492</v>
      </c>
      <c r="AG575" s="79" t="s">
        <v>2624</v>
      </c>
      <c r="AH575" s="79" t="s">
        <v>3401</v>
      </c>
      <c r="AI575" s="79">
        <v>74687</v>
      </c>
      <c r="AJ575" s="79">
        <v>156</v>
      </c>
      <c r="AK575" s="79">
        <v>1574</v>
      </c>
      <c r="AL575" s="79">
        <v>119</v>
      </c>
      <c r="AM575" s="79" t="s">
        <v>4077</v>
      </c>
      <c r="AN575" s="100" t="s">
        <v>4650</v>
      </c>
      <c r="AO575" s="79" t="str">
        <f>REPLACE(INDEX(GroupVertices[Group],MATCH(Vertices[[#This Row],[Vertex]],GroupVertices[Vertex],0)),1,1,"")</f>
        <v>1</v>
      </c>
      <c r="AP575" s="48"/>
      <c r="AQ575" s="49"/>
      <c r="AR575" s="48"/>
      <c r="AS575" s="49"/>
      <c r="AT575" s="48"/>
      <c r="AU575" s="49"/>
      <c r="AV575" s="48"/>
      <c r="AW575" s="49"/>
      <c r="AX575" s="48"/>
      <c r="AY575" s="48"/>
      <c r="AZ575" s="48"/>
      <c r="BA575" s="48"/>
      <c r="BB575" s="48"/>
      <c r="BC575" s="48"/>
      <c r="BD575" s="48"/>
      <c r="BE575" s="48"/>
      <c r="BF575" s="48"/>
      <c r="BG575" s="48"/>
      <c r="BH575" s="48"/>
      <c r="BI575" s="2"/>
      <c r="BJ575" s="3"/>
      <c r="BK575" s="3"/>
      <c r="BL575" s="3"/>
      <c r="BM575" s="3"/>
    </row>
    <row r="576" spans="1:65" ht="15">
      <c r="A576" s="65" t="s">
        <v>829</v>
      </c>
      <c r="B576" s="66"/>
      <c r="C576" s="66" t="s">
        <v>65</v>
      </c>
      <c r="D576" s="67">
        <v>163.59863758257734</v>
      </c>
      <c r="E576" s="69"/>
      <c r="F576" s="98" t="s">
        <v>4026</v>
      </c>
      <c r="G576" s="66" t="s">
        <v>52</v>
      </c>
      <c r="H576" s="70" t="s">
        <v>1455</v>
      </c>
      <c r="I576" s="71"/>
      <c r="J576" s="71"/>
      <c r="K576" s="70" t="s">
        <v>1455</v>
      </c>
      <c r="L576" s="74">
        <v>20.073005430319988</v>
      </c>
      <c r="M576" s="75">
        <v>2676.408203125</v>
      </c>
      <c r="N576" s="75">
        <v>2571.9970703125</v>
      </c>
      <c r="O576" s="76"/>
      <c r="P576" s="77"/>
      <c r="Q576" s="77"/>
      <c r="R576" s="48">
        <v>0</v>
      </c>
      <c r="S576" s="81"/>
      <c r="T576" s="81"/>
      <c r="U576" s="49">
        <v>0</v>
      </c>
      <c r="V576" s="49">
        <v>0</v>
      </c>
      <c r="W576" s="49">
        <v>0</v>
      </c>
      <c r="X576" s="49">
        <v>0</v>
      </c>
      <c r="Y576" s="49">
        <v>0</v>
      </c>
      <c r="Z576" s="49"/>
      <c r="AA576" s="72">
        <v>576</v>
      </c>
      <c r="AB576" s="72"/>
      <c r="AC576" s="73"/>
      <c r="AD576" s="79" t="s">
        <v>1455</v>
      </c>
      <c r="AE576" s="79" t="s">
        <v>2035</v>
      </c>
      <c r="AF576" s="79" t="s">
        <v>2493</v>
      </c>
      <c r="AG576" s="79" t="s">
        <v>2580</v>
      </c>
      <c r="AH576" s="79" t="s">
        <v>3402</v>
      </c>
      <c r="AI576" s="79">
        <v>35374</v>
      </c>
      <c r="AJ576" s="79">
        <v>29</v>
      </c>
      <c r="AK576" s="79">
        <v>217</v>
      </c>
      <c r="AL576" s="79">
        <v>6</v>
      </c>
      <c r="AM576" s="79" t="s">
        <v>4077</v>
      </c>
      <c r="AN576" s="100" t="s">
        <v>4651</v>
      </c>
      <c r="AO576" s="79" t="str">
        <f>REPLACE(INDEX(GroupVertices[Group],MATCH(Vertices[[#This Row],[Vertex]],GroupVertices[Vertex],0)),1,1,"")</f>
        <v>1</v>
      </c>
      <c r="AP576" s="48"/>
      <c r="AQ576" s="49"/>
      <c r="AR576" s="48"/>
      <c r="AS576" s="49"/>
      <c r="AT576" s="48"/>
      <c r="AU576" s="49"/>
      <c r="AV576" s="48"/>
      <c r="AW576" s="49"/>
      <c r="AX576" s="48"/>
      <c r="AY576" s="48"/>
      <c r="AZ576" s="48"/>
      <c r="BA576" s="48"/>
      <c r="BB576" s="48"/>
      <c r="BC576" s="48"/>
      <c r="BD576" s="48"/>
      <c r="BE576" s="48"/>
      <c r="BF576" s="48"/>
      <c r="BG576" s="48"/>
      <c r="BH576" s="48"/>
      <c r="BI576" s="2"/>
      <c r="BJ576" s="3"/>
      <c r="BK576" s="3"/>
      <c r="BL576" s="3"/>
      <c r="BM576" s="3"/>
    </row>
    <row r="577" spans="1:65" ht="15">
      <c r="A577" s="65" t="s">
        <v>830</v>
      </c>
      <c r="B577" s="66"/>
      <c r="C577" s="66" t="s">
        <v>65</v>
      </c>
      <c r="D577" s="67">
        <v>162.0141452355783</v>
      </c>
      <c r="E577" s="69"/>
      <c r="F577" s="98" t="s">
        <v>4027</v>
      </c>
      <c r="G577" s="66" t="s">
        <v>52</v>
      </c>
      <c r="H577" s="70" t="s">
        <v>1456</v>
      </c>
      <c r="I577" s="71"/>
      <c r="J577" s="71"/>
      <c r="K577" s="70" t="s">
        <v>1456</v>
      </c>
      <c r="L577" s="74">
        <v>1.1687638010880916</v>
      </c>
      <c r="M577" s="75">
        <v>1648.303466796875</v>
      </c>
      <c r="N577" s="75">
        <v>6985.638671875</v>
      </c>
      <c r="O577" s="76"/>
      <c r="P577" s="77"/>
      <c r="Q577" s="77"/>
      <c r="R577" s="48">
        <v>0</v>
      </c>
      <c r="S577" s="81"/>
      <c r="T577" s="81"/>
      <c r="U577" s="49">
        <v>0</v>
      </c>
      <c r="V577" s="49">
        <v>0</v>
      </c>
      <c r="W577" s="49">
        <v>0</v>
      </c>
      <c r="X577" s="49">
        <v>0</v>
      </c>
      <c r="Y577" s="49">
        <v>0</v>
      </c>
      <c r="Z577" s="49"/>
      <c r="AA577" s="72">
        <v>577</v>
      </c>
      <c r="AB577" s="72"/>
      <c r="AC577" s="73"/>
      <c r="AD577" s="79" t="s">
        <v>1456</v>
      </c>
      <c r="AE577" s="79" t="s">
        <v>2036</v>
      </c>
      <c r="AF577" s="79"/>
      <c r="AG577" s="79" t="s">
        <v>2705</v>
      </c>
      <c r="AH577" s="79" t="s">
        <v>3403</v>
      </c>
      <c r="AI577" s="79">
        <v>313</v>
      </c>
      <c r="AJ577" s="79">
        <v>24</v>
      </c>
      <c r="AK577" s="79">
        <v>61</v>
      </c>
      <c r="AL577" s="79">
        <v>1</v>
      </c>
      <c r="AM577" s="79" t="s">
        <v>4077</v>
      </c>
      <c r="AN577" s="100" t="s">
        <v>4652</v>
      </c>
      <c r="AO577" s="79" t="str">
        <f>REPLACE(INDEX(GroupVertices[Group],MATCH(Vertices[[#This Row],[Vertex]],GroupVertices[Vertex],0)),1,1,"")</f>
        <v>1</v>
      </c>
      <c r="AP577" s="48"/>
      <c r="AQ577" s="49"/>
      <c r="AR577" s="48"/>
      <c r="AS577" s="49"/>
      <c r="AT577" s="48"/>
      <c r="AU577" s="49"/>
      <c r="AV577" s="48"/>
      <c r="AW577" s="49"/>
      <c r="AX577" s="48"/>
      <c r="AY577" s="48"/>
      <c r="AZ577" s="48"/>
      <c r="BA577" s="48"/>
      <c r="BB577" s="48"/>
      <c r="BC577" s="48"/>
      <c r="BD577" s="48"/>
      <c r="BE577" s="48"/>
      <c r="BF577" s="48"/>
      <c r="BG577" s="48"/>
      <c r="BH577" s="48"/>
      <c r="BI577" s="2"/>
      <c r="BJ577" s="3"/>
      <c r="BK577" s="3"/>
      <c r="BL577" s="3"/>
      <c r="BM577" s="3"/>
    </row>
    <row r="578" spans="1:65" ht="15">
      <c r="A578" s="65" t="s">
        <v>831</v>
      </c>
      <c r="B578" s="66"/>
      <c r="C578" s="66" t="s">
        <v>65</v>
      </c>
      <c r="D578" s="67">
        <v>163.0405108752547</v>
      </c>
      <c r="E578" s="69"/>
      <c r="F578" s="98" t="s">
        <v>4028</v>
      </c>
      <c r="G578" s="66" t="s">
        <v>52</v>
      </c>
      <c r="H578" s="70" t="s">
        <v>1457</v>
      </c>
      <c r="I578" s="71"/>
      <c r="J578" s="71"/>
      <c r="K578" s="70" t="s">
        <v>1457</v>
      </c>
      <c r="L578" s="74">
        <v>13.414114237227553</v>
      </c>
      <c r="M578" s="75">
        <v>2676.408203125</v>
      </c>
      <c r="N578" s="75">
        <v>3013.361083984375</v>
      </c>
      <c r="O578" s="76"/>
      <c r="P578" s="77"/>
      <c r="Q578" s="77"/>
      <c r="R578" s="48">
        <v>0</v>
      </c>
      <c r="S578" s="81"/>
      <c r="T578" s="81"/>
      <c r="U578" s="49">
        <v>0</v>
      </c>
      <c r="V578" s="49">
        <v>0</v>
      </c>
      <c r="W578" s="49">
        <v>0</v>
      </c>
      <c r="X578" s="49">
        <v>0</v>
      </c>
      <c r="Y578" s="49">
        <v>0</v>
      </c>
      <c r="Z578" s="49"/>
      <c r="AA578" s="72">
        <v>578</v>
      </c>
      <c r="AB578" s="72"/>
      <c r="AC578" s="73"/>
      <c r="AD578" s="79" t="s">
        <v>1457</v>
      </c>
      <c r="AE578" s="79" t="s">
        <v>2037</v>
      </c>
      <c r="AF578" s="79" t="s">
        <v>2494</v>
      </c>
      <c r="AG578" s="79" t="s">
        <v>2803</v>
      </c>
      <c r="AH578" s="79" t="s">
        <v>3404</v>
      </c>
      <c r="AI578" s="79">
        <v>23024</v>
      </c>
      <c r="AJ578" s="79">
        <v>3</v>
      </c>
      <c r="AK578" s="79">
        <v>28</v>
      </c>
      <c r="AL578" s="79">
        <v>0</v>
      </c>
      <c r="AM578" s="79" t="s">
        <v>4077</v>
      </c>
      <c r="AN578" s="100" t="s">
        <v>4653</v>
      </c>
      <c r="AO578" s="79" t="str">
        <f>REPLACE(INDEX(GroupVertices[Group],MATCH(Vertices[[#This Row],[Vertex]],GroupVertices[Vertex],0)),1,1,"")</f>
        <v>1</v>
      </c>
      <c r="AP578" s="48"/>
      <c r="AQ578" s="49"/>
      <c r="AR578" s="48"/>
      <c r="AS578" s="49"/>
      <c r="AT578" s="48"/>
      <c r="AU578" s="49"/>
      <c r="AV578" s="48"/>
      <c r="AW578" s="49"/>
      <c r="AX578" s="48"/>
      <c r="AY578" s="48"/>
      <c r="AZ578" s="48"/>
      <c r="BA578" s="48"/>
      <c r="BB578" s="48"/>
      <c r="BC578" s="48"/>
      <c r="BD578" s="48"/>
      <c r="BE578" s="48"/>
      <c r="BF578" s="48"/>
      <c r="BG578" s="48"/>
      <c r="BH578" s="48"/>
      <c r="BI578" s="2"/>
      <c r="BJ578" s="3"/>
      <c r="BK578" s="3"/>
      <c r="BL578" s="3"/>
      <c r="BM578" s="3"/>
    </row>
    <row r="579" spans="1:65" ht="15">
      <c r="A579" s="65" t="s">
        <v>832</v>
      </c>
      <c r="B579" s="66"/>
      <c r="C579" s="66" t="s">
        <v>65</v>
      </c>
      <c r="D579" s="67">
        <v>163.67627820469718</v>
      </c>
      <c r="E579" s="69"/>
      <c r="F579" s="98" t="s">
        <v>4029</v>
      </c>
      <c r="G579" s="66" t="s">
        <v>52</v>
      </c>
      <c r="H579" s="70" t="s">
        <v>1458</v>
      </c>
      <c r="I579" s="71"/>
      <c r="J579" s="71"/>
      <c r="K579" s="70" t="s">
        <v>1458</v>
      </c>
      <c r="L579" s="74">
        <v>20.999319201148555</v>
      </c>
      <c r="M579" s="75">
        <v>3704.5126953125</v>
      </c>
      <c r="N579" s="75">
        <v>2571.9970703125</v>
      </c>
      <c r="O579" s="76"/>
      <c r="P579" s="77"/>
      <c r="Q579" s="77"/>
      <c r="R579" s="48">
        <v>0</v>
      </c>
      <c r="S579" s="81"/>
      <c r="T579" s="81"/>
      <c r="U579" s="49">
        <v>0</v>
      </c>
      <c r="V579" s="49">
        <v>0</v>
      </c>
      <c r="W579" s="49">
        <v>0</v>
      </c>
      <c r="X579" s="49">
        <v>0</v>
      </c>
      <c r="Y579" s="49">
        <v>0</v>
      </c>
      <c r="Z579" s="49"/>
      <c r="AA579" s="72">
        <v>579</v>
      </c>
      <c r="AB579" s="72"/>
      <c r="AC579" s="73"/>
      <c r="AD579" s="79" t="s">
        <v>1458</v>
      </c>
      <c r="AE579" s="79" t="s">
        <v>2038</v>
      </c>
      <c r="AF579" s="79" t="s">
        <v>2495</v>
      </c>
      <c r="AG579" s="79" t="s">
        <v>2710</v>
      </c>
      <c r="AH579" s="79" t="s">
        <v>3405</v>
      </c>
      <c r="AI579" s="79">
        <v>37092</v>
      </c>
      <c r="AJ579" s="79">
        <v>784</v>
      </c>
      <c r="AK579" s="79">
        <v>506</v>
      </c>
      <c r="AL579" s="79">
        <v>172</v>
      </c>
      <c r="AM579" s="79" t="s">
        <v>4077</v>
      </c>
      <c r="AN579" s="100" t="s">
        <v>4654</v>
      </c>
      <c r="AO579" s="79" t="str">
        <f>REPLACE(INDEX(GroupVertices[Group],MATCH(Vertices[[#This Row],[Vertex]],GroupVertices[Vertex],0)),1,1,"")</f>
        <v>1</v>
      </c>
      <c r="AP579" s="48"/>
      <c r="AQ579" s="49"/>
      <c r="AR579" s="48"/>
      <c r="AS579" s="49"/>
      <c r="AT579" s="48"/>
      <c r="AU579" s="49"/>
      <c r="AV579" s="48"/>
      <c r="AW579" s="49"/>
      <c r="AX579" s="48"/>
      <c r="AY579" s="48"/>
      <c r="AZ579" s="48"/>
      <c r="BA579" s="48"/>
      <c r="BB579" s="48"/>
      <c r="BC579" s="48"/>
      <c r="BD579" s="48"/>
      <c r="BE579" s="48"/>
      <c r="BF579" s="48"/>
      <c r="BG579" s="48"/>
      <c r="BH579" s="48"/>
      <c r="BI579" s="2"/>
      <c r="BJ579" s="3"/>
      <c r="BK579" s="3"/>
      <c r="BL579" s="3"/>
      <c r="BM579" s="3"/>
    </row>
    <row r="580" spans="1:65" ht="15">
      <c r="A580" s="65" t="s">
        <v>833</v>
      </c>
      <c r="B580" s="66"/>
      <c r="C580" s="66" t="s">
        <v>65</v>
      </c>
      <c r="D580" s="67">
        <v>162.49372747186231</v>
      </c>
      <c r="E580" s="69"/>
      <c r="F580" s="98" t="s">
        <v>4030</v>
      </c>
      <c r="G580" s="66" t="s">
        <v>52</v>
      </c>
      <c r="H580" s="70" t="s">
        <v>1459</v>
      </c>
      <c r="I580" s="71"/>
      <c r="J580" s="71"/>
      <c r="K580" s="70" t="s">
        <v>1459</v>
      </c>
      <c r="L580" s="74">
        <v>6.890557593889463</v>
      </c>
      <c r="M580" s="75">
        <v>3019.109619140625</v>
      </c>
      <c r="N580" s="75">
        <v>3896.089599609375</v>
      </c>
      <c r="O580" s="76"/>
      <c r="P580" s="77"/>
      <c r="Q580" s="77"/>
      <c r="R580" s="48">
        <v>0</v>
      </c>
      <c r="S580" s="81"/>
      <c r="T580" s="81"/>
      <c r="U580" s="49">
        <v>0</v>
      </c>
      <c r="V580" s="49">
        <v>0</v>
      </c>
      <c r="W580" s="49">
        <v>0</v>
      </c>
      <c r="X580" s="49">
        <v>0</v>
      </c>
      <c r="Y580" s="49">
        <v>0</v>
      </c>
      <c r="Z580" s="49"/>
      <c r="AA580" s="72">
        <v>580</v>
      </c>
      <c r="AB580" s="72"/>
      <c r="AC580" s="73"/>
      <c r="AD580" s="79" t="s">
        <v>1459</v>
      </c>
      <c r="AE580" s="79" t="s">
        <v>2039</v>
      </c>
      <c r="AF580" s="79" t="s">
        <v>2496</v>
      </c>
      <c r="AG580" s="79" t="s">
        <v>2539</v>
      </c>
      <c r="AH580" s="79" t="s">
        <v>3406</v>
      </c>
      <c r="AI580" s="79">
        <v>10925</v>
      </c>
      <c r="AJ580" s="79">
        <v>71</v>
      </c>
      <c r="AK580" s="79">
        <v>1033</v>
      </c>
      <c r="AL580" s="79">
        <v>3</v>
      </c>
      <c r="AM580" s="79" t="s">
        <v>4077</v>
      </c>
      <c r="AN580" s="100" t="s">
        <v>4655</v>
      </c>
      <c r="AO580" s="79" t="str">
        <f>REPLACE(INDEX(GroupVertices[Group],MATCH(Vertices[[#This Row],[Vertex]],GroupVertices[Vertex],0)),1,1,"")</f>
        <v>1</v>
      </c>
      <c r="AP580" s="48"/>
      <c r="AQ580" s="49"/>
      <c r="AR580" s="48"/>
      <c r="AS580" s="49"/>
      <c r="AT580" s="48"/>
      <c r="AU580" s="49"/>
      <c r="AV580" s="48"/>
      <c r="AW580" s="49"/>
      <c r="AX580" s="48"/>
      <c r="AY580" s="48"/>
      <c r="AZ580" s="48"/>
      <c r="BA580" s="48"/>
      <c r="BB580" s="48"/>
      <c r="BC580" s="48"/>
      <c r="BD580" s="48"/>
      <c r="BE580" s="48"/>
      <c r="BF580" s="48"/>
      <c r="BG580" s="48"/>
      <c r="BH580" s="48"/>
      <c r="BI580" s="2"/>
      <c r="BJ580" s="3"/>
      <c r="BK580" s="3"/>
      <c r="BL580" s="3"/>
      <c r="BM580" s="3"/>
    </row>
    <row r="581" spans="1:65" ht="15">
      <c r="A581" s="65" t="s">
        <v>834</v>
      </c>
      <c r="B581" s="66"/>
      <c r="C581" s="66" t="s">
        <v>65</v>
      </c>
      <c r="D581" s="67">
        <v>162.84839778757632</v>
      </c>
      <c r="E581" s="69"/>
      <c r="F581" s="98" t="s">
        <v>4031</v>
      </c>
      <c r="G581" s="66" t="s">
        <v>52</v>
      </c>
      <c r="H581" s="70" t="s">
        <v>1460</v>
      </c>
      <c r="I581" s="71"/>
      <c r="J581" s="71"/>
      <c r="K581" s="70" t="s">
        <v>1460</v>
      </c>
      <c r="L581" s="74">
        <v>11.12205379497363</v>
      </c>
      <c r="M581" s="75">
        <v>6788.82666015625</v>
      </c>
      <c r="N581" s="75">
        <v>3454.725341796875</v>
      </c>
      <c r="O581" s="76"/>
      <c r="P581" s="77"/>
      <c r="Q581" s="77"/>
      <c r="R581" s="48">
        <v>0</v>
      </c>
      <c r="S581" s="81"/>
      <c r="T581" s="81"/>
      <c r="U581" s="49">
        <v>0</v>
      </c>
      <c r="V581" s="49">
        <v>0</v>
      </c>
      <c r="W581" s="49">
        <v>0</v>
      </c>
      <c r="X581" s="49">
        <v>0</v>
      </c>
      <c r="Y581" s="49">
        <v>0</v>
      </c>
      <c r="Z581" s="49"/>
      <c r="AA581" s="72">
        <v>581</v>
      </c>
      <c r="AB581" s="72"/>
      <c r="AC581" s="73"/>
      <c r="AD581" s="79" t="s">
        <v>1460</v>
      </c>
      <c r="AE581" s="79" t="s">
        <v>2040</v>
      </c>
      <c r="AF581" s="79" t="s">
        <v>2120</v>
      </c>
      <c r="AG581" s="79" t="s">
        <v>2571</v>
      </c>
      <c r="AH581" s="79" t="s">
        <v>3407</v>
      </c>
      <c r="AI581" s="79">
        <v>18773</v>
      </c>
      <c r="AJ581" s="79">
        <v>117</v>
      </c>
      <c r="AK581" s="79">
        <v>152</v>
      </c>
      <c r="AL581" s="79">
        <v>11</v>
      </c>
      <c r="AM581" s="79" t="s">
        <v>4077</v>
      </c>
      <c r="AN581" s="100" t="s">
        <v>4656</v>
      </c>
      <c r="AO581" s="79" t="str">
        <f>REPLACE(INDEX(GroupVertices[Group],MATCH(Vertices[[#This Row],[Vertex]],GroupVertices[Vertex],0)),1,1,"")</f>
        <v>1</v>
      </c>
      <c r="AP581" s="48"/>
      <c r="AQ581" s="49"/>
      <c r="AR581" s="48"/>
      <c r="AS581" s="49"/>
      <c r="AT581" s="48"/>
      <c r="AU581" s="49"/>
      <c r="AV581" s="48"/>
      <c r="AW581" s="49"/>
      <c r="AX581" s="48"/>
      <c r="AY581" s="48"/>
      <c r="AZ581" s="48"/>
      <c r="BA581" s="48"/>
      <c r="BB581" s="48"/>
      <c r="BC581" s="48"/>
      <c r="BD581" s="48"/>
      <c r="BE581" s="48"/>
      <c r="BF581" s="48"/>
      <c r="BG581" s="48"/>
      <c r="BH581" s="48"/>
      <c r="BI581" s="2"/>
      <c r="BJ581" s="3"/>
      <c r="BK581" s="3"/>
      <c r="BL581" s="3"/>
      <c r="BM581" s="3"/>
    </row>
    <row r="582" spans="1:65" ht="15">
      <c r="A582" s="65" t="s">
        <v>835</v>
      </c>
      <c r="B582" s="66"/>
      <c r="C582" s="66" t="s">
        <v>65</v>
      </c>
      <c r="D582" s="67">
        <v>162.87817960944884</v>
      </c>
      <c r="E582" s="69"/>
      <c r="F582" s="98" t="s">
        <v>4032</v>
      </c>
      <c r="G582" s="66" t="s">
        <v>52</v>
      </c>
      <c r="H582" s="70" t="s">
        <v>1461</v>
      </c>
      <c r="I582" s="71"/>
      <c r="J582" s="71"/>
      <c r="K582" s="70" t="s">
        <v>1461</v>
      </c>
      <c r="L582" s="74">
        <v>11.477374385762934</v>
      </c>
      <c r="M582" s="75">
        <v>7131.5283203125</v>
      </c>
      <c r="N582" s="75">
        <v>3454.725341796875</v>
      </c>
      <c r="O582" s="76"/>
      <c r="P582" s="77"/>
      <c r="Q582" s="77"/>
      <c r="R582" s="48">
        <v>0</v>
      </c>
      <c r="S582" s="81"/>
      <c r="T582" s="81"/>
      <c r="U582" s="49">
        <v>0</v>
      </c>
      <c r="V582" s="49">
        <v>0</v>
      </c>
      <c r="W582" s="49">
        <v>0</v>
      </c>
      <c r="X582" s="49">
        <v>0</v>
      </c>
      <c r="Y582" s="49">
        <v>0</v>
      </c>
      <c r="Z582" s="49"/>
      <c r="AA582" s="72">
        <v>582</v>
      </c>
      <c r="AB582" s="72"/>
      <c r="AC582" s="73"/>
      <c r="AD582" s="79" t="s">
        <v>1461</v>
      </c>
      <c r="AE582" s="79"/>
      <c r="AF582" s="79"/>
      <c r="AG582" s="79" t="s">
        <v>2804</v>
      </c>
      <c r="AH582" s="79" t="s">
        <v>3408</v>
      </c>
      <c r="AI582" s="79">
        <v>19432</v>
      </c>
      <c r="AJ582" s="79">
        <v>80</v>
      </c>
      <c r="AK582" s="79">
        <v>941</v>
      </c>
      <c r="AL582" s="79">
        <v>32</v>
      </c>
      <c r="AM582" s="79" t="s">
        <v>4077</v>
      </c>
      <c r="AN582" s="100" t="s">
        <v>4657</v>
      </c>
      <c r="AO582" s="79" t="str">
        <f>REPLACE(INDEX(GroupVertices[Group],MATCH(Vertices[[#This Row],[Vertex]],GroupVertices[Vertex],0)),1,1,"")</f>
        <v>1</v>
      </c>
      <c r="AP582" s="48"/>
      <c r="AQ582" s="49"/>
      <c r="AR582" s="48"/>
      <c r="AS582" s="49"/>
      <c r="AT582" s="48"/>
      <c r="AU582" s="49"/>
      <c r="AV582" s="48"/>
      <c r="AW582" s="49"/>
      <c r="AX582" s="48"/>
      <c r="AY582" s="48"/>
      <c r="AZ582" s="48"/>
      <c r="BA582" s="48"/>
      <c r="BB582" s="48"/>
      <c r="BC582" s="48"/>
      <c r="BD582" s="48"/>
      <c r="BE582" s="48"/>
      <c r="BF582" s="48"/>
      <c r="BG582" s="48"/>
      <c r="BH582" s="48"/>
      <c r="BI582" s="2"/>
      <c r="BJ582" s="3"/>
      <c r="BK582" s="3"/>
      <c r="BL582" s="3"/>
      <c r="BM582" s="3"/>
    </row>
    <row r="583" spans="1:65" ht="15">
      <c r="A583" s="65" t="s">
        <v>836</v>
      </c>
      <c r="B583" s="66"/>
      <c r="C583" s="66" t="s">
        <v>65</v>
      </c>
      <c r="D583" s="67">
        <v>162.27635180690507</v>
      </c>
      <c r="E583" s="69"/>
      <c r="F583" s="98" t="s">
        <v>4033</v>
      </c>
      <c r="G583" s="66" t="s">
        <v>52</v>
      </c>
      <c r="H583" s="70" t="s">
        <v>1462</v>
      </c>
      <c r="I583" s="71"/>
      <c r="J583" s="71"/>
      <c r="K583" s="70" t="s">
        <v>1462</v>
      </c>
      <c r="L583" s="74">
        <v>4.297094708158725</v>
      </c>
      <c r="M583" s="75">
        <v>6788.82666015625</v>
      </c>
      <c r="N583" s="75">
        <v>4778.81787109375</v>
      </c>
      <c r="O583" s="76"/>
      <c r="P583" s="77"/>
      <c r="Q583" s="77"/>
      <c r="R583" s="48">
        <v>0</v>
      </c>
      <c r="S583" s="81"/>
      <c r="T583" s="81"/>
      <c r="U583" s="49">
        <v>0</v>
      </c>
      <c r="V583" s="49">
        <v>0</v>
      </c>
      <c r="W583" s="49">
        <v>0</v>
      </c>
      <c r="X583" s="49">
        <v>0</v>
      </c>
      <c r="Y583" s="49">
        <v>0</v>
      </c>
      <c r="Z583" s="49"/>
      <c r="AA583" s="72">
        <v>583</v>
      </c>
      <c r="AB583" s="72"/>
      <c r="AC583" s="73"/>
      <c r="AD583" s="79" t="s">
        <v>1462</v>
      </c>
      <c r="AE583" s="79" t="s">
        <v>2041</v>
      </c>
      <c r="AF583" s="79" t="s">
        <v>2497</v>
      </c>
      <c r="AG583" s="79" t="s">
        <v>2805</v>
      </c>
      <c r="AH583" s="79" t="s">
        <v>3409</v>
      </c>
      <c r="AI583" s="79">
        <v>6115</v>
      </c>
      <c r="AJ583" s="79">
        <v>256</v>
      </c>
      <c r="AK583" s="79">
        <v>408</v>
      </c>
      <c r="AL583" s="79">
        <v>7</v>
      </c>
      <c r="AM583" s="79" t="s">
        <v>4077</v>
      </c>
      <c r="AN583" s="100" t="s">
        <v>4658</v>
      </c>
      <c r="AO583" s="79" t="str">
        <f>REPLACE(INDEX(GroupVertices[Group],MATCH(Vertices[[#This Row],[Vertex]],GroupVertices[Vertex],0)),1,1,"")</f>
        <v>1</v>
      </c>
      <c r="AP583" s="48"/>
      <c r="AQ583" s="49"/>
      <c r="AR583" s="48"/>
      <c r="AS583" s="49"/>
      <c r="AT583" s="48"/>
      <c r="AU583" s="49"/>
      <c r="AV583" s="48"/>
      <c r="AW583" s="49"/>
      <c r="AX583" s="48"/>
      <c r="AY583" s="48"/>
      <c r="AZ583" s="48"/>
      <c r="BA583" s="48"/>
      <c r="BB583" s="48"/>
      <c r="BC583" s="48"/>
      <c r="BD583" s="48"/>
      <c r="BE583" s="48"/>
      <c r="BF583" s="48"/>
      <c r="BG583" s="48"/>
      <c r="BH583" s="48"/>
      <c r="BI583" s="2"/>
      <c r="BJ583" s="3"/>
      <c r="BK583" s="3"/>
      <c r="BL583" s="3"/>
      <c r="BM583" s="3"/>
    </row>
    <row r="584" spans="1:65" ht="15">
      <c r="A584" s="65" t="s">
        <v>837</v>
      </c>
      <c r="B584" s="66"/>
      <c r="C584" s="66" t="s">
        <v>65</v>
      </c>
      <c r="D584" s="67">
        <v>162.20865352289138</v>
      </c>
      <c r="E584" s="69"/>
      <c r="F584" s="98" t="s">
        <v>4034</v>
      </c>
      <c r="G584" s="66" t="s">
        <v>52</v>
      </c>
      <c r="H584" s="70" t="s">
        <v>1463</v>
      </c>
      <c r="I584" s="71"/>
      <c r="J584" s="71"/>
      <c r="K584" s="70" t="s">
        <v>1463</v>
      </c>
      <c r="L584" s="74">
        <v>3.4894008614176344</v>
      </c>
      <c r="M584" s="75">
        <v>8159.6328125</v>
      </c>
      <c r="N584" s="75">
        <v>5220.18212890625</v>
      </c>
      <c r="O584" s="76"/>
      <c r="P584" s="77"/>
      <c r="Q584" s="77"/>
      <c r="R584" s="48">
        <v>0</v>
      </c>
      <c r="S584" s="81"/>
      <c r="T584" s="81"/>
      <c r="U584" s="49">
        <v>0</v>
      </c>
      <c r="V584" s="49">
        <v>0</v>
      </c>
      <c r="W584" s="49">
        <v>0</v>
      </c>
      <c r="X584" s="49">
        <v>0</v>
      </c>
      <c r="Y584" s="49">
        <v>0</v>
      </c>
      <c r="Z584" s="49"/>
      <c r="AA584" s="72">
        <v>584</v>
      </c>
      <c r="AB584" s="72"/>
      <c r="AC584" s="73"/>
      <c r="AD584" s="79" t="s">
        <v>1463</v>
      </c>
      <c r="AE584" s="79" t="s">
        <v>2042</v>
      </c>
      <c r="AF584" s="79" t="s">
        <v>2168</v>
      </c>
      <c r="AG584" s="79" t="s">
        <v>2555</v>
      </c>
      <c r="AH584" s="79" t="s">
        <v>3410</v>
      </c>
      <c r="AI584" s="79">
        <v>4617</v>
      </c>
      <c r="AJ584" s="79">
        <v>0</v>
      </c>
      <c r="AK584" s="79">
        <v>4</v>
      </c>
      <c r="AL584" s="79">
        <v>1</v>
      </c>
      <c r="AM584" s="79" t="s">
        <v>4077</v>
      </c>
      <c r="AN584" s="100" t="s">
        <v>4659</v>
      </c>
      <c r="AO584" s="79" t="str">
        <f>REPLACE(INDEX(GroupVertices[Group],MATCH(Vertices[[#This Row],[Vertex]],GroupVertices[Vertex],0)),1,1,"")</f>
        <v>1</v>
      </c>
      <c r="AP584" s="48"/>
      <c r="AQ584" s="49"/>
      <c r="AR584" s="48"/>
      <c r="AS584" s="49"/>
      <c r="AT584" s="48"/>
      <c r="AU584" s="49"/>
      <c r="AV584" s="48"/>
      <c r="AW584" s="49"/>
      <c r="AX584" s="48"/>
      <c r="AY584" s="48"/>
      <c r="AZ584" s="48"/>
      <c r="BA584" s="48"/>
      <c r="BB584" s="48"/>
      <c r="BC584" s="48"/>
      <c r="BD584" s="48"/>
      <c r="BE584" s="48"/>
      <c r="BF584" s="48"/>
      <c r="BG584" s="48"/>
      <c r="BH584" s="48"/>
      <c r="BI584" s="2"/>
      <c r="BJ584" s="3"/>
      <c r="BK584" s="3"/>
      <c r="BL584" s="3"/>
      <c r="BM584" s="3"/>
    </row>
    <row r="585" spans="1:65" ht="15">
      <c r="A585" s="65" t="s">
        <v>838</v>
      </c>
      <c r="B585" s="66"/>
      <c r="C585" s="66" t="s">
        <v>65</v>
      </c>
      <c r="D585" s="67">
        <v>162.95527792221745</v>
      </c>
      <c r="E585" s="69"/>
      <c r="F585" s="98" t="s">
        <v>4035</v>
      </c>
      <c r="G585" s="66" t="s">
        <v>52</v>
      </c>
      <c r="H585" s="70" t="s">
        <v>1464</v>
      </c>
      <c r="I585" s="71"/>
      <c r="J585" s="71"/>
      <c r="K585" s="70" t="s">
        <v>1464</v>
      </c>
      <c r="L585" s="74">
        <v>12.397217978914004</v>
      </c>
      <c r="M585" s="75">
        <v>8502.333984375</v>
      </c>
      <c r="N585" s="75">
        <v>3454.725341796875</v>
      </c>
      <c r="O585" s="76"/>
      <c r="P585" s="77"/>
      <c r="Q585" s="77"/>
      <c r="R585" s="48">
        <v>0</v>
      </c>
      <c r="S585" s="81"/>
      <c r="T585" s="81"/>
      <c r="U585" s="49">
        <v>0</v>
      </c>
      <c r="V585" s="49">
        <v>0</v>
      </c>
      <c r="W585" s="49">
        <v>0</v>
      </c>
      <c r="X585" s="49">
        <v>0</v>
      </c>
      <c r="Y585" s="49">
        <v>0</v>
      </c>
      <c r="Z585" s="49"/>
      <c r="AA585" s="72">
        <v>585</v>
      </c>
      <c r="AB585" s="72"/>
      <c r="AC585" s="73"/>
      <c r="AD585" s="79" t="s">
        <v>1464</v>
      </c>
      <c r="AE585" s="79" t="s">
        <v>2043</v>
      </c>
      <c r="AF585" s="79" t="s">
        <v>2498</v>
      </c>
      <c r="AG585" s="79" t="s">
        <v>2624</v>
      </c>
      <c r="AH585" s="79" t="s">
        <v>3411</v>
      </c>
      <c r="AI585" s="79">
        <v>21138</v>
      </c>
      <c r="AJ585" s="79">
        <v>71</v>
      </c>
      <c r="AK585" s="79">
        <v>665</v>
      </c>
      <c r="AL585" s="79">
        <v>32</v>
      </c>
      <c r="AM585" s="79" t="s">
        <v>4077</v>
      </c>
      <c r="AN585" s="100" t="s">
        <v>4660</v>
      </c>
      <c r="AO585" s="79" t="str">
        <f>REPLACE(INDEX(GroupVertices[Group],MATCH(Vertices[[#This Row],[Vertex]],GroupVertices[Vertex],0)),1,1,"")</f>
        <v>1</v>
      </c>
      <c r="AP585" s="48"/>
      <c r="AQ585" s="49"/>
      <c r="AR585" s="48"/>
      <c r="AS585" s="49"/>
      <c r="AT585" s="48"/>
      <c r="AU585" s="49"/>
      <c r="AV585" s="48"/>
      <c r="AW585" s="49"/>
      <c r="AX585" s="48"/>
      <c r="AY585" s="48"/>
      <c r="AZ585" s="48"/>
      <c r="BA585" s="48"/>
      <c r="BB585" s="48"/>
      <c r="BC585" s="48"/>
      <c r="BD585" s="48"/>
      <c r="BE585" s="48"/>
      <c r="BF585" s="48"/>
      <c r="BG585" s="48"/>
      <c r="BH585" s="48"/>
      <c r="BI585" s="2"/>
      <c r="BJ585" s="3"/>
      <c r="BK585" s="3"/>
      <c r="BL585" s="3"/>
      <c r="BM585" s="3"/>
    </row>
    <row r="586" spans="1:65" ht="15">
      <c r="A586" s="65" t="s">
        <v>839</v>
      </c>
      <c r="B586" s="66"/>
      <c r="C586" s="66" t="s">
        <v>65</v>
      </c>
      <c r="D586" s="67">
        <v>162.25628636090903</v>
      </c>
      <c r="E586" s="69"/>
      <c r="F586" s="98" t="s">
        <v>4036</v>
      </c>
      <c r="G586" s="66" t="s">
        <v>52</v>
      </c>
      <c r="H586" s="70" t="s">
        <v>1465</v>
      </c>
      <c r="I586" s="71"/>
      <c r="J586" s="71"/>
      <c r="K586" s="70" t="s">
        <v>1465</v>
      </c>
      <c r="L586" s="74">
        <v>4.057698134091272</v>
      </c>
      <c r="M586" s="75">
        <v>5075.31884765625</v>
      </c>
      <c r="N586" s="75">
        <v>4778.81787109375</v>
      </c>
      <c r="O586" s="76"/>
      <c r="P586" s="77"/>
      <c r="Q586" s="77"/>
      <c r="R586" s="48">
        <v>0</v>
      </c>
      <c r="S586" s="81"/>
      <c r="T586" s="81"/>
      <c r="U586" s="49">
        <v>0</v>
      </c>
      <c r="V586" s="49">
        <v>0</v>
      </c>
      <c r="W586" s="49">
        <v>0</v>
      </c>
      <c r="X586" s="49">
        <v>0</v>
      </c>
      <c r="Y586" s="49">
        <v>0</v>
      </c>
      <c r="Z586" s="49"/>
      <c r="AA586" s="72">
        <v>586</v>
      </c>
      <c r="AB586" s="72"/>
      <c r="AC586" s="73"/>
      <c r="AD586" s="79" t="s">
        <v>1465</v>
      </c>
      <c r="AE586" s="79" t="s">
        <v>2044</v>
      </c>
      <c r="AF586" s="79" t="s">
        <v>2499</v>
      </c>
      <c r="AG586" s="79" t="s">
        <v>2708</v>
      </c>
      <c r="AH586" s="79" t="s">
        <v>3412</v>
      </c>
      <c r="AI586" s="79">
        <v>5671</v>
      </c>
      <c r="AJ586" s="79">
        <v>64</v>
      </c>
      <c r="AK586" s="79">
        <v>143</v>
      </c>
      <c r="AL586" s="79">
        <v>9</v>
      </c>
      <c r="AM586" s="79" t="s">
        <v>4077</v>
      </c>
      <c r="AN586" s="100" t="s">
        <v>4661</v>
      </c>
      <c r="AO586" s="79" t="str">
        <f>REPLACE(INDEX(GroupVertices[Group],MATCH(Vertices[[#This Row],[Vertex]],GroupVertices[Vertex],0)),1,1,"")</f>
        <v>1</v>
      </c>
      <c r="AP586" s="48"/>
      <c r="AQ586" s="49"/>
      <c r="AR586" s="48"/>
      <c r="AS586" s="49"/>
      <c r="AT586" s="48"/>
      <c r="AU586" s="49"/>
      <c r="AV586" s="48"/>
      <c r="AW586" s="49"/>
      <c r="AX586" s="48"/>
      <c r="AY586" s="48"/>
      <c r="AZ586" s="48"/>
      <c r="BA586" s="48"/>
      <c r="BB586" s="48"/>
      <c r="BC586" s="48"/>
      <c r="BD586" s="48"/>
      <c r="BE586" s="48"/>
      <c r="BF586" s="48"/>
      <c r="BG586" s="48"/>
      <c r="BH586" s="48"/>
      <c r="BI586" s="2"/>
      <c r="BJ586" s="3"/>
      <c r="BK586" s="3"/>
      <c r="BL586" s="3"/>
      <c r="BM586" s="3"/>
    </row>
    <row r="587" spans="1:65" ht="15">
      <c r="A587" s="65" t="s">
        <v>840</v>
      </c>
      <c r="B587" s="66"/>
      <c r="C587" s="66" t="s">
        <v>65</v>
      </c>
      <c r="D587" s="67">
        <v>163.06839461439787</v>
      </c>
      <c r="E587" s="69"/>
      <c r="F587" s="98" t="s">
        <v>4037</v>
      </c>
      <c r="G587" s="66" t="s">
        <v>52</v>
      </c>
      <c r="H587" s="70" t="s">
        <v>1466</v>
      </c>
      <c r="I587" s="71"/>
      <c r="J587" s="71"/>
      <c r="K587" s="70" t="s">
        <v>1466</v>
      </c>
      <c r="L587" s="74">
        <v>13.746789206145612</v>
      </c>
      <c r="M587" s="75">
        <v>3019.109619140625</v>
      </c>
      <c r="N587" s="75">
        <v>3013.361083984375</v>
      </c>
      <c r="O587" s="76"/>
      <c r="P587" s="77"/>
      <c r="Q587" s="77"/>
      <c r="R587" s="48">
        <v>0</v>
      </c>
      <c r="S587" s="81"/>
      <c r="T587" s="81"/>
      <c r="U587" s="49">
        <v>0</v>
      </c>
      <c r="V587" s="49">
        <v>0</v>
      </c>
      <c r="W587" s="49">
        <v>0</v>
      </c>
      <c r="X587" s="49">
        <v>0</v>
      </c>
      <c r="Y587" s="49">
        <v>0</v>
      </c>
      <c r="Z587" s="49"/>
      <c r="AA587" s="72">
        <v>587</v>
      </c>
      <c r="AB587" s="72"/>
      <c r="AC587" s="73"/>
      <c r="AD587" s="79" t="s">
        <v>1466</v>
      </c>
      <c r="AE587" s="79" t="s">
        <v>2045</v>
      </c>
      <c r="AF587" s="79" t="s">
        <v>2500</v>
      </c>
      <c r="AG587" s="79" t="s">
        <v>2806</v>
      </c>
      <c r="AH587" s="79" t="s">
        <v>3413</v>
      </c>
      <c r="AI587" s="79">
        <v>23641</v>
      </c>
      <c r="AJ587" s="79">
        <v>92</v>
      </c>
      <c r="AK587" s="79">
        <v>0</v>
      </c>
      <c r="AL587" s="79">
        <v>0</v>
      </c>
      <c r="AM587" s="79" t="s">
        <v>4077</v>
      </c>
      <c r="AN587" s="100" t="s">
        <v>4662</v>
      </c>
      <c r="AO587" s="79" t="str">
        <f>REPLACE(INDEX(GroupVertices[Group],MATCH(Vertices[[#This Row],[Vertex]],GroupVertices[Vertex],0)),1,1,"")</f>
        <v>1</v>
      </c>
      <c r="AP587" s="48"/>
      <c r="AQ587" s="49"/>
      <c r="AR587" s="48"/>
      <c r="AS587" s="49"/>
      <c r="AT587" s="48"/>
      <c r="AU587" s="49"/>
      <c r="AV587" s="48"/>
      <c r="AW587" s="49"/>
      <c r="AX587" s="48"/>
      <c r="AY587" s="48"/>
      <c r="AZ587" s="48"/>
      <c r="BA587" s="48"/>
      <c r="BB587" s="48"/>
      <c r="BC587" s="48"/>
      <c r="BD587" s="48"/>
      <c r="BE587" s="48"/>
      <c r="BF587" s="48"/>
      <c r="BG587" s="48"/>
      <c r="BH587" s="48"/>
      <c r="BI587" s="2"/>
      <c r="BJ587" s="3"/>
      <c r="BK587" s="3"/>
      <c r="BL587" s="3"/>
      <c r="BM587" s="3"/>
    </row>
    <row r="588" spans="1:65" ht="15">
      <c r="A588" s="65" t="s">
        <v>841</v>
      </c>
      <c r="B588" s="66"/>
      <c r="C588" s="66" t="s">
        <v>65</v>
      </c>
      <c r="D588" s="67">
        <v>162.00808944782273</v>
      </c>
      <c r="E588" s="69"/>
      <c r="F588" s="98" t="s">
        <v>4038</v>
      </c>
      <c r="G588" s="66" t="s">
        <v>52</v>
      </c>
      <c r="H588" s="70" t="s">
        <v>1467</v>
      </c>
      <c r="I588" s="71"/>
      <c r="J588" s="71"/>
      <c r="K588" s="70" t="s">
        <v>1467</v>
      </c>
      <c r="L588" s="74">
        <v>1.096513483689356</v>
      </c>
      <c r="M588" s="75">
        <v>962.9003295898438</v>
      </c>
      <c r="N588" s="75">
        <v>7427.0029296875</v>
      </c>
      <c r="O588" s="76"/>
      <c r="P588" s="77"/>
      <c r="Q588" s="77"/>
      <c r="R588" s="48">
        <v>0</v>
      </c>
      <c r="S588" s="81"/>
      <c r="T588" s="81"/>
      <c r="U588" s="49">
        <v>0</v>
      </c>
      <c r="V588" s="49">
        <v>0</v>
      </c>
      <c r="W588" s="49">
        <v>0</v>
      </c>
      <c r="X588" s="49">
        <v>0</v>
      </c>
      <c r="Y588" s="49">
        <v>0</v>
      </c>
      <c r="Z588" s="49"/>
      <c r="AA588" s="72">
        <v>588</v>
      </c>
      <c r="AB588" s="72"/>
      <c r="AC588" s="73"/>
      <c r="AD588" s="79" t="s">
        <v>1467</v>
      </c>
      <c r="AE588" s="79" t="s">
        <v>2046</v>
      </c>
      <c r="AF588" s="79" t="s">
        <v>2501</v>
      </c>
      <c r="AG588" s="79" t="s">
        <v>2807</v>
      </c>
      <c r="AH588" s="79" t="s">
        <v>3414</v>
      </c>
      <c r="AI588" s="79">
        <v>179</v>
      </c>
      <c r="AJ588" s="79">
        <v>0</v>
      </c>
      <c r="AK588" s="79">
        <v>0</v>
      </c>
      <c r="AL588" s="79">
        <v>0</v>
      </c>
      <c r="AM588" s="79" t="s">
        <v>4077</v>
      </c>
      <c r="AN588" s="100" t="s">
        <v>4663</v>
      </c>
      <c r="AO588" s="79" t="str">
        <f>REPLACE(INDEX(GroupVertices[Group],MATCH(Vertices[[#This Row],[Vertex]],GroupVertices[Vertex],0)),1,1,"")</f>
        <v>1</v>
      </c>
      <c r="AP588" s="48"/>
      <c r="AQ588" s="49"/>
      <c r="AR588" s="48"/>
      <c r="AS588" s="49"/>
      <c r="AT588" s="48"/>
      <c r="AU588" s="49"/>
      <c r="AV588" s="48"/>
      <c r="AW588" s="49"/>
      <c r="AX588" s="48"/>
      <c r="AY588" s="48"/>
      <c r="AZ588" s="48"/>
      <c r="BA588" s="48"/>
      <c r="BB588" s="48"/>
      <c r="BC588" s="48"/>
      <c r="BD588" s="48"/>
      <c r="BE588" s="48"/>
      <c r="BF588" s="48"/>
      <c r="BG588" s="48"/>
      <c r="BH588" s="48"/>
      <c r="BI588" s="2"/>
      <c r="BJ588" s="3"/>
      <c r="BK588" s="3"/>
      <c r="BL588" s="3"/>
      <c r="BM588" s="3"/>
    </row>
    <row r="589" spans="1:65" ht="15">
      <c r="A589" s="65" t="s">
        <v>842</v>
      </c>
      <c r="B589" s="66"/>
      <c r="C589" s="66" t="s">
        <v>65</v>
      </c>
      <c r="D589" s="67">
        <v>164.42692473171164</v>
      </c>
      <c r="E589" s="69"/>
      <c r="F589" s="98" t="s">
        <v>4039</v>
      </c>
      <c r="G589" s="66" t="s">
        <v>52</v>
      </c>
      <c r="H589" s="70" t="s">
        <v>1468</v>
      </c>
      <c r="I589" s="71"/>
      <c r="J589" s="71"/>
      <c r="K589" s="70" t="s">
        <v>1468</v>
      </c>
      <c r="L589" s="74">
        <v>29.95512346975304</v>
      </c>
      <c r="M589" s="75">
        <v>3019.109619140625</v>
      </c>
      <c r="N589" s="75">
        <v>2130.6328125</v>
      </c>
      <c r="O589" s="76"/>
      <c r="P589" s="77"/>
      <c r="Q589" s="77"/>
      <c r="R589" s="48">
        <v>0</v>
      </c>
      <c r="S589" s="81"/>
      <c r="T589" s="81"/>
      <c r="U589" s="49">
        <v>0</v>
      </c>
      <c r="V589" s="49">
        <v>0</v>
      </c>
      <c r="W589" s="49">
        <v>0</v>
      </c>
      <c r="X589" s="49">
        <v>0</v>
      </c>
      <c r="Y589" s="49">
        <v>0</v>
      </c>
      <c r="Z589" s="49"/>
      <c r="AA589" s="72">
        <v>589</v>
      </c>
      <c r="AB589" s="72"/>
      <c r="AC589" s="73"/>
      <c r="AD589" s="79" t="s">
        <v>1468</v>
      </c>
      <c r="AE589" s="79" t="s">
        <v>2047</v>
      </c>
      <c r="AF589" s="79"/>
      <c r="AG589" s="79" t="s">
        <v>2683</v>
      </c>
      <c r="AH589" s="79" t="s">
        <v>3415</v>
      </c>
      <c r="AI589" s="79">
        <v>53702</v>
      </c>
      <c r="AJ589" s="79">
        <v>170</v>
      </c>
      <c r="AK589" s="79">
        <v>1351</v>
      </c>
      <c r="AL589" s="79">
        <v>43</v>
      </c>
      <c r="AM589" s="79" t="s">
        <v>4077</v>
      </c>
      <c r="AN589" s="100" t="s">
        <v>4664</v>
      </c>
      <c r="AO589" s="79" t="str">
        <f>REPLACE(INDEX(GroupVertices[Group],MATCH(Vertices[[#This Row],[Vertex]],GroupVertices[Vertex],0)),1,1,"")</f>
        <v>1</v>
      </c>
      <c r="AP589" s="48"/>
      <c r="AQ589" s="49"/>
      <c r="AR589" s="48"/>
      <c r="AS589" s="49"/>
      <c r="AT589" s="48"/>
      <c r="AU589" s="49"/>
      <c r="AV589" s="48"/>
      <c r="AW589" s="49"/>
      <c r="AX589" s="48"/>
      <c r="AY589" s="48"/>
      <c r="AZ589" s="48"/>
      <c r="BA589" s="48"/>
      <c r="BB589" s="48"/>
      <c r="BC589" s="48"/>
      <c r="BD589" s="48"/>
      <c r="BE589" s="48"/>
      <c r="BF589" s="48"/>
      <c r="BG589" s="48"/>
      <c r="BH589" s="48"/>
      <c r="BI589" s="2"/>
      <c r="BJ589" s="3"/>
      <c r="BK589" s="3"/>
      <c r="BL589" s="3"/>
      <c r="BM589" s="3"/>
    </row>
    <row r="590" spans="1:65" ht="15">
      <c r="A590" s="65" t="s">
        <v>843</v>
      </c>
      <c r="B590" s="66"/>
      <c r="C590" s="66" t="s">
        <v>65</v>
      </c>
      <c r="D590" s="67">
        <v>162.12834654646124</v>
      </c>
      <c r="E590" s="69"/>
      <c r="F590" s="98" t="s">
        <v>4040</v>
      </c>
      <c r="G590" s="66" t="s">
        <v>52</v>
      </c>
      <c r="H590" s="70" t="s">
        <v>1469</v>
      </c>
      <c r="I590" s="71"/>
      <c r="J590" s="71"/>
      <c r="K590" s="70" t="s">
        <v>1469</v>
      </c>
      <c r="L590" s="74">
        <v>2.531275383674698</v>
      </c>
      <c r="M590" s="75">
        <v>6446.12548828125</v>
      </c>
      <c r="N590" s="75">
        <v>5661.54638671875</v>
      </c>
      <c r="O590" s="76"/>
      <c r="P590" s="77"/>
      <c r="Q590" s="77"/>
      <c r="R590" s="48">
        <v>0</v>
      </c>
      <c r="S590" s="81"/>
      <c r="T590" s="81"/>
      <c r="U590" s="49">
        <v>0</v>
      </c>
      <c r="V590" s="49">
        <v>0</v>
      </c>
      <c r="W590" s="49">
        <v>0</v>
      </c>
      <c r="X590" s="49">
        <v>0</v>
      </c>
      <c r="Y590" s="49">
        <v>0</v>
      </c>
      <c r="Z590" s="49"/>
      <c r="AA590" s="72">
        <v>590</v>
      </c>
      <c r="AB590" s="72"/>
      <c r="AC590" s="73"/>
      <c r="AD590" s="79" t="s">
        <v>1469</v>
      </c>
      <c r="AE590" s="79" t="s">
        <v>2048</v>
      </c>
      <c r="AF590" s="79" t="s">
        <v>2502</v>
      </c>
      <c r="AG590" s="79" t="s">
        <v>2808</v>
      </c>
      <c r="AH590" s="79" t="s">
        <v>3416</v>
      </c>
      <c r="AI590" s="79">
        <v>2840</v>
      </c>
      <c r="AJ590" s="79">
        <v>12</v>
      </c>
      <c r="AK590" s="79">
        <v>35</v>
      </c>
      <c r="AL590" s="79">
        <v>5</v>
      </c>
      <c r="AM590" s="79" t="s">
        <v>4077</v>
      </c>
      <c r="AN590" s="100" t="s">
        <v>4665</v>
      </c>
      <c r="AO590" s="79" t="str">
        <f>REPLACE(INDEX(GroupVertices[Group],MATCH(Vertices[[#This Row],[Vertex]],GroupVertices[Vertex],0)),1,1,"")</f>
        <v>1</v>
      </c>
      <c r="AP590" s="48"/>
      <c r="AQ590" s="49"/>
      <c r="AR590" s="48"/>
      <c r="AS590" s="49"/>
      <c r="AT590" s="48"/>
      <c r="AU590" s="49"/>
      <c r="AV590" s="48"/>
      <c r="AW590" s="49"/>
      <c r="AX590" s="48"/>
      <c r="AY590" s="48"/>
      <c r="AZ590" s="48"/>
      <c r="BA590" s="48"/>
      <c r="BB590" s="48"/>
      <c r="BC590" s="48"/>
      <c r="BD590" s="48"/>
      <c r="BE590" s="48"/>
      <c r="BF590" s="48"/>
      <c r="BG590" s="48"/>
      <c r="BH590" s="48"/>
      <c r="BI590" s="2"/>
      <c r="BJ590" s="3"/>
      <c r="BK590" s="3"/>
      <c r="BL590" s="3"/>
      <c r="BM590" s="3"/>
    </row>
    <row r="591" spans="1:65" ht="15">
      <c r="A591" s="65" t="s">
        <v>844</v>
      </c>
      <c r="B591" s="66"/>
      <c r="C591" s="66" t="s">
        <v>65</v>
      </c>
      <c r="D591" s="67">
        <v>162.00198846762123</v>
      </c>
      <c r="E591" s="69"/>
      <c r="F591" s="98" t="s">
        <v>4041</v>
      </c>
      <c r="G591" s="66" t="s">
        <v>52</v>
      </c>
      <c r="H591" s="70" t="s">
        <v>1470</v>
      </c>
      <c r="I591" s="71"/>
      <c r="J591" s="71"/>
      <c r="K591" s="70" t="s">
        <v>1470</v>
      </c>
      <c r="L591" s="74">
        <v>1.0237239848174953</v>
      </c>
      <c r="M591" s="75">
        <v>2676.408203125</v>
      </c>
      <c r="N591" s="75">
        <v>8751.095703125</v>
      </c>
      <c r="O591" s="76"/>
      <c r="P591" s="77"/>
      <c r="Q591" s="77"/>
      <c r="R591" s="48">
        <v>0</v>
      </c>
      <c r="S591" s="81"/>
      <c r="T591" s="81"/>
      <c r="U591" s="49">
        <v>0</v>
      </c>
      <c r="V591" s="49">
        <v>0</v>
      </c>
      <c r="W591" s="49">
        <v>0</v>
      </c>
      <c r="X591" s="49">
        <v>0</v>
      </c>
      <c r="Y591" s="49">
        <v>0</v>
      </c>
      <c r="Z591" s="49"/>
      <c r="AA591" s="72">
        <v>591</v>
      </c>
      <c r="AB591" s="72"/>
      <c r="AC591" s="73"/>
      <c r="AD591" s="79" t="s">
        <v>1470</v>
      </c>
      <c r="AE591" s="79" t="s">
        <v>2049</v>
      </c>
      <c r="AF591" s="79" t="s">
        <v>2503</v>
      </c>
      <c r="AG591" s="79" t="s">
        <v>2809</v>
      </c>
      <c r="AH591" s="79" t="s">
        <v>3417</v>
      </c>
      <c r="AI591" s="79">
        <v>44</v>
      </c>
      <c r="AJ591" s="79">
        <v>0</v>
      </c>
      <c r="AK591" s="79">
        <v>1</v>
      </c>
      <c r="AL591" s="79">
        <v>0</v>
      </c>
      <c r="AM591" s="79" t="s">
        <v>4077</v>
      </c>
      <c r="AN591" s="100" t="s">
        <v>4666</v>
      </c>
      <c r="AO591" s="79" t="str">
        <f>REPLACE(INDEX(GroupVertices[Group],MATCH(Vertices[[#This Row],[Vertex]],GroupVertices[Vertex],0)),1,1,"")</f>
        <v>1</v>
      </c>
      <c r="AP591" s="48"/>
      <c r="AQ591" s="49"/>
      <c r="AR591" s="48"/>
      <c r="AS591" s="49"/>
      <c r="AT591" s="48"/>
      <c r="AU591" s="49"/>
      <c r="AV591" s="48"/>
      <c r="AW591" s="49"/>
      <c r="AX591" s="48"/>
      <c r="AY591" s="48"/>
      <c r="AZ591" s="48"/>
      <c r="BA591" s="48"/>
      <c r="BB591" s="48"/>
      <c r="BC591" s="48"/>
      <c r="BD591" s="48"/>
      <c r="BE591" s="48"/>
      <c r="BF591" s="48"/>
      <c r="BG591" s="48"/>
      <c r="BH591" s="48"/>
      <c r="BI591" s="2"/>
      <c r="BJ591" s="3"/>
      <c r="BK591" s="3"/>
      <c r="BL591" s="3"/>
      <c r="BM591" s="3"/>
    </row>
    <row r="592" spans="1:65" ht="15">
      <c r="A592" s="65" t="s">
        <v>845</v>
      </c>
      <c r="B592" s="66"/>
      <c r="C592" s="66" t="s">
        <v>65</v>
      </c>
      <c r="D592" s="67">
        <v>163.76887752642222</v>
      </c>
      <c r="E592" s="69"/>
      <c r="F592" s="98" t="s">
        <v>4042</v>
      </c>
      <c r="G592" s="66" t="s">
        <v>52</v>
      </c>
      <c r="H592" s="70" t="s">
        <v>1471</v>
      </c>
      <c r="I592" s="71"/>
      <c r="J592" s="71"/>
      <c r="K592" s="70" t="s">
        <v>1471</v>
      </c>
      <c r="L592" s="74">
        <v>22.104102039581463</v>
      </c>
      <c r="M592" s="75">
        <v>5418.02001953125</v>
      </c>
      <c r="N592" s="75">
        <v>2571.9970703125</v>
      </c>
      <c r="O592" s="76"/>
      <c r="P592" s="77"/>
      <c r="Q592" s="77"/>
      <c r="R592" s="48">
        <v>0</v>
      </c>
      <c r="S592" s="81"/>
      <c r="T592" s="81"/>
      <c r="U592" s="49">
        <v>0</v>
      </c>
      <c r="V592" s="49">
        <v>0</v>
      </c>
      <c r="W592" s="49">
        <v>0</v>
      </c>
      <c r="X592" s="49">
        <v>0</v>
      </c>
      <c r="Y592" s="49">
        <v>0</v>
      </c>
      <c r="Z592" s="49"/>
      <c r="AA592" s="72">
        <v>592</v>
      </c>
      <c r="AB592" s="72"/>
      <c r="AC592" s="73"/>
      <c r="AD592" s="79" t="s">
        <v>1471</v>
      </c>
      <c r="AE592" s="79" t="s">
        <v>2050</v>
      </c>
      <c r="AF592" s="79" t="s">
        <v>2504</v>
      </c>
      <c r="AG592" s="79" t="s">
        <v>2624</v>
      </c>
      <c r="AH592" s="79" t="s">
        <v>3418</v>
      </c>
      <c r="AI592" s="79">
        <v>39141</v>
      </c>
      <c r="AJ592" s="79">
        <v>112</v>
      </c>
      <c r="AK592" s="79">
        <v>906</v>
      </c>
      <c r="AL592" s="79">
        <v>241</v>
      </c>
      <c r="AM592" s="79" t="s">
        <v>4077</v>
      </c>
      <c r="AN592" s="100" t="s">
        <v>4667</v>
      </c>
      <c r="AO592" s="79" t="str">
        <f>REPLACE(INDEX(GroupVertices[Group],MATCH(Vertices[[#This Row],[Vertex]],GroupVertices[Vertex],0)),1,1,"")</f>
        <v>1</v>
      </c>
      <c r="AP592" s="48"/>
      <c r="AQ592" s="49"/>
      <c r="AR592" s="48"/>
      <c r="AS592" s="49"/>
      <c r="AT592" s="48"/>
      <c r="AU592" s="49"/>
      <c r="AV592" s="48"/>
      <c r="AW592" s="49"/>
      <c r="AX592" s="48"/>
      <c r="AY592" s="48"/>
      <c r="AZ592" s="48"/>
      <c r="BA592" s="48"/>
      <c r="BB592" s="48"/>
      <c r="BC592" s="48"/>
      <c r="BD592" s="48"/>
      <c r="BE592" s="48"/>
      <c r="BF592" s="48"/>
      <c r="BG592" s="48"/>
      <c r="BH592" s="48"/>
      <c r="BI592" s="2"/>
      <c r="BJ592" s="3"/>
      <c r="BK592" s="3"/>
      <c r="BL592" s="3"/>
      <c r="BM592" s="3"/>
    </row>
    <row r="593" spans="1:65" ht="15">
      <c r="A593" s="65" t="s">
        <v>846</v>
      </c>
      <c r="B593" s="66"/>
      <c r="C593" s="66" t="s">
        <v>65</v>
      </c>
      <c r="D593" s="67">
        <v>172.45884257076636</v>
      </c>
      <c r="E593" s="69"/>
      <c r="F593" s="98" t="s">
        <v>4043</v>
      </c>
      <c r="G593" s="66" t="s">
        <v>52</v>
      </c>
      <c r="H593" s="70" t="s">
        <v>1472</v>
      </c>
      <c r="I593" s="71"/>
      <c r="J593" s="71"/>
      <c r="K593" s="70" t="s">
        <v>1472</v>
      </c>
      <c r="L593" s="74">
        <v>125.78222914382103</v>
      </c>
      <c r="M593" s="75">
        <v>7474.22998046875</v>
      </c>
      <c r="N593" s="75">
        <v>1247.90478515625</v>
      </c>
      <c r="O593" s="76"/>
      <c r="P593" s="77"/>
      <c r="Q593" s="77"/>
      <c r="R593" s="48">
        <v>0</v>
      </c>
      <c r="S593" s="81"/>
      <c r="T593" s="81"/>
      <c r="U593" s="49">
        <v>0</v>
      </c>
      <c r="V593" s="49">
        <v>0</v>
      </c>
      <c r="W593" s="49">
        <v>0</v>
      </c>
      <c r="X593" s="49">
        <v>0</v>
      </c>
      <c r="Y593" s="49">
        <v>0</v>
      </c>
      <c r="Z593" s="49"/>
      <c r="AA593" s="72">
        <v>593</v>
      </c>
      <c r="AB593" s="72"/>
      <c r="AC593" s="73"/>
      <c r="AD593" s="79" t="s">
        <v>1472</v>
      </c>
      <c r="AE593" s="79" t="s">
        <v>2051</v>
      </c>
      <c r="AF593" s="79" t="s">
        <v>2505</v>
      </c>
      <c r="AG593" s="79" t="s">
        <v>2751</v>
      </c>
      <c r="AH593" s="79" t="s">
        <v>3419</v>
      </c>
      <c r="AI593" s="79">
        <v>231429</v>
      </c>
      <c r="AJ593" s="79">
        <v>284</v>
      </c>
      <c r="AK593" s="79">
        <v>4027</v>
      </c>
      <c r="AL593" s="79">
        <v>517</v>
      </c>
      <c r="AM593" s="79" t="s">
        <v>4077</v>
      </c>
      <c r="AN593" s="100" t="s">
        <v>4668</v>
      </c>
      <c r="AO593" s="79" t="str">
        <f>REPLACE(INDEX(GroupVertices[Group],MATCH(Vertices[[#This Row],[Vertex]],GroupVertices[Vertex],0)),1,1,"")</f>
        <v>1</v>
      </c>
      <c r="AP593" s="48"/>
      <c r="AQ593" s="49"/>
      <c r="AR593" s="48"/>
      <c r="AS593" s="49"/>
      <c r="AT593" s="48"/>
      <c r="AU593" s="49"/>
      <c r="AV593" s="48"/>
      <c r="AW593" s="49"/>
      <c r="AX593" s="48"/>
      <c r="AY593" s="48"/>
      <c r="AZ593" s="48"/>
      <c r="BA593" s="48"/>
      <c r="BB593" s="48"/>
      <c r="BC593" s="48"/>
      <c r="BD593" s="48"/>
      <c r="BE593" s="48"/>
      <c r="BF593" s="48"/>
      <c r="BG593" s="48"/>
      <c r="BH593" s="48"/>
      <c r="BI593" s="2"/>
      <c r="BJ593" s="3"/>
      <c r="BK593" s="3"/>
      <c r="BL593" s="3"/>
      <c r="BM593" s="3"/>
    </row>
    <row r="594" spans="1:65" ht="15">
      <c r="A594" s="65" t="s">
        <v>847</v>
      </c>
      <c r="B594" s="66"/>
      <c r="C594" s="66" t="s">
        <v>65</v>
      </c>
      <c r="D594" s="67">
        <v>172.48202629553205</v>
      </c>
      <c r="E594" s="69"/>
      <c r="F594" s="98" t="s">
        <v>4044</v>
      </c>
      <c r="G594" s="66" t="s">
        <v>52</v>
      </c>
      <c r="H594" s="70" t="s">
        <v>1473</v>
      </c>
      <c r="I594" s="71"/>
      <c r="J594" s="71"/>
      <c r="K594" s="70" t="s">
        <v>1473</v>
      </c>
      <c r="L594" s="74">
        <v>126.05882923953409</v>
      </c>
      <c r="M594" s="75">
        <v>7816.931640625</v>
      </c>
      <c r="N594" s="75">
        <v>1247.90478515625</v>
      </c>
      <c r="O594" s="76"/>
      <c r="P594" s="77"/>
      <c r="Q594" s="77"/>
      <c r="R594" s="48">
        <v>0</v>
      </c>
      <c r="S594" s="81"/>
      <c r="T594" s="81"/>
      <c r="U594" s="49">
        <v>0</v>
      </c>
      <c r="V594" s="49">
        <v>0</v>
      </c>
      <c r="W594" s="49">
        <v>0</v>
      </c>
      <c r="X594" s="49">
        <v>0</v>
      </c>
      <c r="Y594" s="49">
        <v>0</v>
      </c>
      <c r="Z594" s="49"/>
      <c r="AA594" s="72">
        <v>594</v>
      </c>
      <c r="AB594" s="72"/>
      <c r="AC594" s="73"/>
      <c r="AD594" s="79" t="s">
        <v>1473</v>
      </c>
      <c r="AE594" s="79" t="s">
        <v>2052</v>
      </c>
      <c r="AF594" s="79" t="s">
        <v>2244</v>
      </c>
      <c r="AG594" s="79" t="s">
        <v>2683</v>
      </c>
      <c r="AH594" s="79" t="s">
        <v>3420</v>
      </c>
      <c r="AI594" s="79">
        <v>231942</v>
      </c>
      <c r="AJ594" s="79">
        <v>0</v>
      </c>
      <c r="AK594" s="79">
        <v>2321</v>
      </c>
      <c r="AL594" s="79">
        <v>117</v>
      </c>
      <c r="AM594" s="79" t="s">
        <v>4077</v>
      </c>
      <c r="AN594" s="100" t="s">
        <v>4669</v>
      </c>
      <c r="AO594" s="79" t="str">
        <f>REPLACE(INDEX(GroupVertices[Group],MATCH(Vertices[[#This Row],[Vertex]],GroupVertices[Vertex],0)),1,1,"")</f>
        <v>1</v>
      </c>
      <c r="AP594" s="48"/>
      <c r="AQ594" s="49"/>
      <c r="AR594" s="48"/>
      <c r="AS594" s="49"/>
      <c r="AT594" s="48"/>
      <c r="AU594" s="49"/>
      <c r="AV594" s="48"/>
      <c r="AW594" s="49"/>
      <c r="AX594" s="48"/>
      <c r="AY594" s="48"/>
      <c r="AZ594" s="48"/>
      <c r="BA594" s="48"/>
      <c r="BB594" s="48"/>
      <c r="BC594" s="48"/>
      <c r="BD594" s="48"/>
      <c r="BE594" s="48"/>
      <c r="BF594" s="48"/>
      <c r="BG594" s="48"/>
      <c r="BH594" s="48"/>
      <c r="BI594" s="2"/>
      <c r="BJ594" s="3"/>
      <c r="BK594" s="3"/>
      <c r="BL594" s="3"/>
      <c r="BM594" s="3"/>
    </row>
    <row r="595" spans="1:65" ht="15">
      <c r="A595" s="65" t="s">
        <v>848</v>
      </c>
      <c r="B595" s="66"/>
      <c r="C595" s="66" t="s">
        <v>65</v>
      </c>
      <c r="D595" s="67">
        <v>162.01676639744264</v>
      </c>
      <c r="E595" s="69"/>
      <c r="F595" s="98" t="s">
        <v>4045</v>
      </c>
      <c r="G595" s="66" t="s">
        <v>52</v>
      </c>
      <c r="H595" s="70" t="s">
        <v>1474</v>
      </c>
      <c r="I595" s="71"/>
      <c r="J595" s="71"/>
      <c r="K595" s="70" t="s">
        <v>1474</v>
      </c>
      <c r="L595" s="74">
        <v>1.2000363265293355</v>
      </c>
      <c r="M595" s="75">
        <v>5760.7216796875</v>
      </c>
      <c r="N595" s="75">
        <v>6985.638671875</v>
      </c>
      <c r="O595" s="76"/>
      <c r="P595" s="77"/>
      <c r="Q595" s="77"/>
      <c r="R595" s="48">
        <v>0</v>
      </c>
      <c r="S595" s="81"/>
      <c r="T595" s="81"/>
      <c r="U595" s="49">
        <v>0</v>
      </c>
      <c r="V595" s="49">
        <v>0</v>
      </c>
      <c r="W595" s="49">
        <v>0</v>
      </c>
      <c r="X595" s="49">
        <v>0</v>
      </c>
      <c r="Y595" s="49">
        <v>0</v>
      </c>
      <c r="Z595" s="49"/>
      <c r="AA595" s="72">
        <v>595</v>
      </c>
      <c r="AB595" s="72"/>
      <c r="AC595" s="73"/>
      <c r="AD595" s="79" t="s">
        <v>1474</v>
      </c>
      <c r="AE595" s="79" t="s">
        <v>2053</v>
      </c>
      <c r="AF595" s="79" t="s">
        <v>2506</v>
      </c>
      <c r="AG595" s="79" t="s">
        <v>2810</v>
      </c>
      <c r="AH595" s="79" t="s">
        <v>3421</v>
      </c>
      <c r="AI595" s="79">
        <v>371</v>
      </c>
      <c r="AJ595" s="79">
        <v>10</v>
      </c>
      <c r="AK595" s="79">
        <v>23</v>
      </c>
      <c r="AL595" s="79">
        <v>16</v>
      </c>
      <c r="AM595" s="79" t="s">
        <v>4077</v>
      </c>
      <c r="AN595" s="100" t="s">
        <v>4670</v>
      </c>
      <c r="AO595" s="79" t="str">
        <f>REPLACE(INDEX(GroupVertices[Group],MATCH(Vertices[[#This Row],[Vertex]],GroupVertices[Vertex],0)),1,1,"")</f>
        <v>1</v>
      </c>
      <c r="AP595" s="48"/>
      <c r="AQ595" s="49"/>
      <c r="AR595" s="48"/>
      <c r="AS595" s="49"/>
      <c r="AT595" s="48"/>
      <c r="AU595" s="49"/>
      <c r="AV595" s="48"/>
      <c r="AW595" s="49"/>
      <c r="AX595" s="48"/>
      <c r="AY595" s="48"/>
      <c r="AZ595" s="48"/>
      <c r="BA595" s="48"/>
      <c r="BB595" s="48"/>
      <c r="BC595" s="48"/>
      <c r="BD595" s="48"/>
      <c r="BE595" s="48"/>
      <c r="BF595" s="48"/>
      <c r="BG595" s="48"/>
      <c r="BH595" s="48"/>
      <c r="BI595" s="2"/>
      <c r="BJ595" s="3"/>
      <c r="BK595" s="3"/>
      <c r="BL595" s="3"/>
      <c r="BM595" s="3"/>
    </row>
    <row r="596" spans="1:65" ht="15">
      <c r="A596" s="65" t="s">
        <v>849</v>
      </c>
      <c r="B596" s="66"/>
      <c r="C596" s="66" t="s">
        <v>65</v>
      </c>
      <c r="D596" s="67">
        <v>184.67535494136254</v>
      </c>
      <c r="E596" s="69"/>
      <c r="F596" s="98" t="s">
        <v>4046</v>
      </c>
      <c r="G596" s="66" t="s">
        <v>52</v>
      </c>
      <c r="H596" s="70" t="s">
        <v>1475</v>
      </c>
      <c r="I596" s="71"/>
      <c r="J596" s="71"/>
      <c r="K596" s="70" t="s">
        <v>1475</v>
      </c>
      <c r="L596" s="74">
        <v>271.53484332188856</v>
      </c>
      <c r="M596" s="75">
        <v>5760.7216796875</v>
      </c>
      <c r="N596" s="75">
        <v>806.5403442382812</v>
      </c>
      <c r="O596" s="76"/>
      <c r="P596" s="77"/>
      <c r="Q596" s="77"/>
      <c r="R596" s="48">
        <v>0</v>
      </c>
      <c r="S596" s="81"/>
      <c r="T596" s="81"/>
      <c r="U596" s="49">
        <v>0</v>
      </c>
      <c r="V596" s="49">
        <v>0</v>
      </c>
      <c r="W596" s="49">
        <v>0</v>
      </c>
      <c r="X596" s="49">
        <v>0</v>
      </c>
      <c r="Y596" s="49">
        <v>0</v>
      </c>
      <c r="Z596" s="49"/>
      <c r="AA596" s="72">
        <v>596</v>
      </c>
      <c r="AB596" s="72"/>
      <c r="AC596" s="73"/>
      <c r="AD596" s="79" t="s">
        <v>1475</v>
      </c>
      <c r="AE596" s="79" t="s">
        <v>2054</v>
      </c>
      <c r="AF596" s="79" t="s">
        <v>2176</v>
      </c>
      <c r="AG596" s="79" t="s">
        <v>2624</v>
      </c>
      <c r="AH596" s="79" t="s">
        <v>3422</v>
      </c>
      <c r="AI596" s="79">
        <v>501751</v>
      </c>
      <c r="AJ596" s="79">
        <v>817</v>
      </c>
      <c r="AK596" s="79">
        <v>7217</v>
      </c>
      <c r="AL596" s="79">
        <v>235</v>
      </c>
      <c r="AM596" s="79" t="s">
        <v>4077</v>
      </c>
      <c r="AN596" s="100" t="s">
        <v>4671</v>
      </c>
      <c r="AO596" s="79" t="str">
        <f>REPLACE(INDEX(GroupVertices[Group],MATCH(Vertices[[#This Row],[Vertex]],GroupVertices[Vertex],0)),1,1,"")</f>
        <v>1</v>
      </c>
      <c r="AP596" s="48"/>
      <c r="AQ596" s="49"/>
      <c r="AR596" s="48"/>
      <c r="AS596" s="49"/>
      <c r="AT596" s="48"/>
      <c r="AU596" s="49"/>
      <c r="AV596" s="48"/>
      <c r="AW596" s="49"/>
      <c r="AX596" s="48"/>
      <c r="AY596" s="48"/>
      <c r="AZ596" s="48"/>
      <c r="BA596" s="48"/>
      <c r="BB596" s="48"/>
      <c r="BC596" s="48"/>
      <c r="BD596" s="48"/>
      <c r="BE596" s="48"/>
      <c r="BF596" s="48"/>
      <c r="BG596" s="48"/>
      <c r="BH596" s="48"/>
      <c r="BI596" s="2"/>
      <c r="BJ596" s="3"/>
      <c r="BK596" s="3"/>
      <c r="BL596" s="3"/>
      <c r="BM596" s="3"/>
    </row>
    <row r="597" spans="1:65" ht="15">
      <c r="A597" s="65" t="s">
        <v>850</v>
      </c>
      <c r="B597" s="66"/>
      <c r="C597" s="66" t="s">
        <v>65</v>
      </c>
      <c r="D597" s="67">
        <v>162.0240423812385</v>
      </c>
      <c r="E597" s="69"/>
      <c r="F597" s="98" t="s">
        <v>4047</v>
      </c>
      <c r="G597" s="66" t="s">
        <v>52</v>
      </c>
      <c r="H597" s="70" t="s">
        <v>1476</v>
      </c>
      <c r="I597" s="71"/>
      <c r="J597" s="71"/>
      <c r="K597" s="70" t="s">
        <v>1476</v>
      </c>
      <c r="L597" s="74">
        <v>1.2868445437024434</v>
      </c>
      <c r="M597" s="75">
        <v>4047.214111328125</v>
      </c>
      <c r="N597" s="75">
        <v>6544.2744140625</v>
      </c>
      <c r="O597" s="76"/>
      <c r="P597" s="77"/>
      <c r="Q597" s="77"/>
      <c r="R597" s="48">
        <v>0</v>
      </c>
      <c r="S597" s="81"/>
      <c r="T597" s="81"/>
      <c r="U597" s="49">
        <v>0</v>
      </c>
      <c r="V597" s="49">
        <v>0</v>
      </c>
      <c r="W597" s="49">
        <v>0</v>
      </c>
      <c r="X597" s="49">
        <v>0</v>
      </c>
      <c r="Y597" s="49">
        <v>0</v>
      </c>
      <c r="Z597" s="49"/>
      <c r="AA597" s="72">
        <v>597</v>
      </c>
      <c r="AB597" s="72"/>
      <c r="AC597" s="73"/>
      <c r="AD597" s="79" t="s">
        <v>1476</v>
      </c>
      <c r="AE597" s="79" t="s">
        <v>2055</v>
      </c>
      <c r="AF597" s="79" t="s">
        <v>2507</v>
      </c>
      <c r="AG597" s="79" t="s">
        <v>2811</v>
      </c>
      <c r="AH597" s="79" t="s">
        <v>3423</v>
      </c>
      <c r="AI597" s="79">
        <v>532</v>
      </c>
      <c r="AJ597" s="79">
        <v>16</v>
      </c>
      <c r="AK597" s="79">
        <v>7</v>
      </c>
      <c r="AL597" s="79">
        <v>0</v>
      </c>
      <c r="AM597" s="79" t="s">
        <v>4077</v>
      </c>
      <c r="AN597" s="100" t="s">
        <v>4672</v>
      </c>
      <c r="AO597" s="79" t="str">
        <f>REPLACE(INDEX(GroupVertices[Group],MATCH(Vertices[[#This Row],[Vertex]],GroupVertices[Vertex],0)),1,1,"")</f>
        <v>1</v>
      </c>
      <c r="AP597" s="48"/>
      <c r="AQ597" s="49"/>
      <c r="AR597" s="48"/>
      <c r="AS597" s="49"/>
      <c r="AT597" s="48"/>
      <c r="AU597" s="49"/>
      <c r="AV597" s="48"/>
      <c r="AW597" s="49"/>
      <c r="AX597" s="48"/>
      <c r="AY597" s="48"/>
      <c r="AZ597" s="48"/>
      <c r="BA597" s="48"/>
      <c r="BB597" s="48"/>
      <c r="BC597" s="48"/>
      <c r="BD597" s="48"/>
      <c r="BE597" s="48"/>
      <c r="BF597" s="48"/>
      <c r="BG597" s="48"/>
      <c r="BH597" s="48"/>
      <c r="BI597" s="2"/>
      <c r="BJ597" s="3"/>
      <c r="BK597" s="3"/>
      <c r="BL597" s="3"/>
      <c r="BM597" s="3"/>
    </row>
    <row r="598" spans="1:65" ht="15">
      <c r="A598" s="65" t="s">
        <v>851</v>
      </c>
      <c r="B598" s="66"/>
      <c r="C598" s="66" t="s">
        <v>65</v>
      </c>
      <c r="D598" s="67">
        <v>162.04483090636955</v>
      </c>
      <c r="E598" s="69"/>
      <c r="F598" s="98" t="s">
        <v>4048</v>
      </c>
      <c r="G598" s="66" t="s">
        <v>52</v>
      </c>
      <c r="H598" s="70" t="s">
        <v>1477</v>
      </c>
      <c r="I598" s="71"/>
      <c r="J598" s="71"/>
      <c r="K598" s="70" t="s">
        <v>1477</v>
      </c>
      <c r="L598" s="74">
        <v>1.5348680213398946</v>
      </c>
      <c r="M598" s="75">
        <v>4047.214111328125</v>
      </c>
      <c r="N598" s="75">
        <v>6102.91064453125</v>
      </c>
      <c r="O598" s="76"/>
      <c r="P598" s="77"/>
      <c r="Q598" s="77"/>
      <c r="R598" s="48">
        <v>0</v>
      </c>
      <c r="S598" s="81"/>
      <c r="T598" s="81"/>
      <c r="U598" s="49">
        <v>0</v>
      </c>
      <c r="V598" s="49">
        <v>0</v>
      </c>
      <c r="W598" s="49">
        <v>0</v>
      </c>
      <c r="X598" s="49">
        <v>0</v>
      </c>
      <c r="Y598" s="49">
        <v>0</v>
      </c>
      <c r="Z598" s="49"/>
      <c r="AA598" s="72">
        <v>598</v>
      </c>
      <c r="AB598" s="72"/>
      <c r="AC598" s="73"/>
      <c r="AD598" s="79" t="s">
        <v>1477</v>
      </c>
      <c r="AE598" s="79" t="s">
        <v>2056</v>
      </c>
      <c r="AF598" s="79"/>
      <c r="AG598" s="79" t="s">
        <v>2812</v>
      </c>
      <c r="AH598" s="79" t="s">
        <v>3424</v>
      </c>
      <c r="AI598" s="79">
        <v>992</v>
      </c>
      <c r="AJ598" s="79">
        <v>0</v>
      </c>
      <c r="AK598" s="79">
        <v>22</v>
      </c>
      <c r="AL598" s="79">
        <v>0</v>
      </c>
      <c r="AM598" s="79" t="s">
        <v>4077</v>
      </c>
      <c r="AN598" s="100" t="s">
        <v>4673</v>
      </c>
      <c r="AO598" s="79" t="str">
        <f>REPLACE(INDEX(GroupVertices[Group],MATCH(Vertices[[#This Row],[Vertex]],GroupVertices[Vertex],0)),1,1,"")</f>
        <v>1</v>
      </c>
      <c r="AP598" s="48"/>
      <c r="AQ598" s="49"/>
      <c r="AR598" s="48"/>
      <c r="AS598" s="49"/>
      <c r="AT598" s="48"/>
      <c r="AU598" s="49"/>
      <c r="AV598" s="48"/>
      <c r="AW598" s="49"/>
      <c r="AX598" s="48"/>
      <c r="AY598" s="48"/>
      <c r="AZ598" s="48"/>
      <c r="BA598" s="48"/>
      <c r="BB598" s="48"/>
      <c r="BC598" s="48"/>
      <c r="BD598" s="48"/>
      <c r="BE598" s="48"/>
      <c r="BF598" s="48"/>
      <c r="BG598" s="48"/>
      <c r="BH598" s="48"/>
      <c r="BI598" s="2"/>
      <c r="BJ598" s="3"/>
      <c r="BK598" s="3"/>
      <c r="BL598" s="3"/>
      <c r="BM598" s="3"/>
    </row>
    <row r="599" spans="1:65" ht="15">
      <c r="A599" s="65" t="s">
        <v>852</v>
      </c>
      <c r="B599" s="66"/>
      <c r="C599" s="66" t="s">
        <v>65</v>
      </c>
      <c r="D599" s="67">
        <v>164.0118321157798</v>
      </c>
      <c r="E599" s="69"/>
      <c r="F599" s="98" t="s">
        <v>4049</v>
      </c>
      <c r="G599" s="66" t="s">
        <v>52</v>
      </c>
      <c r="H599" s="70" t="s">
        <v>1478</v>
      </c>
      <c r="I599" s="71"/>
      <c r="J599" s="71"/>
      <c r="K599" s="70" t="s">
        <v>1478</v>
      </c>
      <c r="L599" s="74">
        <v>25.002741639100893</v>
      </c>
      <c r="M599" s="75">
        <v>8502.333984375</v>
      </c>
      <c r="N599" s="75">
        <v>2571.9970703125</v>
      </c>
      <c r="O599" s="76"/>
      <c r="P599" s="77"/>
      <c r="Q599" s="77"/>
      <c r="R599" s="48">
        <v>0</v>
      </c>
      <c r="S599" s="81"/>
      <c r="T599" s="81"/>
      <c r="U599" s="49">
        <v>0</v>
      </c>
      <c r="V599" s="49">
        <v>0</v>
      </c>
      <c r="W599" s="49">
        <v>0</v>
      </c>
      <c r="X599" s="49">
        <v>0</v>
      </c>
      <c r="Y599" s="49">
        <v>0</v>
      </c>
      <c r="Z599" s="49"/>
      <c r="AA599" s="72">
        <v>599</v>
      </c>
      <c r="AB599" s="72"/>
      <c r="AC599" s="73"/>
      <c r="AD599" s="79" t="s">
        <v>1478</v>
      </c>
      <c r="AE599" s="79" t="s">
        <v>2057</v>
      </c>
      <c r="AF599" s="79" t="s">
        <v>2508</v>
      </c>
      <c r="AG599" s="79" t="s">
        <v>2787</v>
      </c>
      <c r="AH599" s="79" t="s">
        <v>3425</v>
      </c>
      <c r="AI599" s="79">
        <v>44517</v>
      </c>
      <c r="AJ599" s="79">
        <v>98</v>
      </c>
      <c r="AK599" s="79">
        <v>642</v>
      </c>
      <c r="AL599" s="79">
        <v>12</v>
      </c>
      <c r="AM599" s="79" t="s">
        <v>4077</v>
      </c>
      <c r="AN599" s="100" t="s">
        <v>4674</v>
      </c>
      <c r="AO599" s="79" t="str">
        <f>REPLACE(INDEX(GroupVertices[Group],MATCH(Vertices[[#This Row],[Vertex]],GroupVertices[Vertex],0)),1,1,"")</f>
        <v>1</v>
      </c>
      <c r="AP599" s="48"/>
      <c r="AQ599" s="49"/>
      <c r="AR599" s="48"/>
      <c r="AS599" s="49"/>
      <c r="AT599" s="48"/>
      <c r="AU599" s="49"/>
      <c r="AV599" s="48"/>
      <c r="AW599" s="49"/>
      <c r="AX599" s="48"/>
      <c r="AY599" s="48"/>
      <c r="AZ599" s="48"/>
      <c r="BA599" s="48"/>
      <c r="BB599" s="48"/>
      <c r="BC599" s="48"/>
      <c r="BD599" s="48"/>
      <c r="BE599" s="48"/>
      <c r="BF599" s="48"/>
      <c r="BG599" s="48"/>
      <c r="BH599" s="48"/>
      <c r="BI599" s="2"/>
      <c r="BJ599" s="3"/>
      <c r="BK599" s="3"/>
      <c r="BL599" s="3"/>
      <c r="BM599" s="3"/>
    </row>
    <row r="600" spans="1:65" ht="15">
      <c r="A600" s="65" t="s">
        <v>853</v>
      </c>
      <c r="B600" s="66"/>
      <c r="C600" s="66" t="s">
        <v>65</v>
      </c>
      <c r="D600" s="67">
        <v>162.0004971169053</v>
      </c>
      <c r="E600" s="69"/>
      <c r="F600" s="98" t="s">
        <v>4050</v>
      </c>
      <c r="G600" s="66" t="s">
        <v>52</v>
      </c>
      <c r="H600" s="70" t="s">
        <v>1479</v>
      </c>
      <c r="I600" s="71"/>
      <c r="J600" s="71"/>
      <c r="K600" s="70" t="s">
        <v>1479</v>
      </c>
      <c r="L600" s="74">
        <v>1.0059309962043739</v>
      </c>
      <c r="M600" s="75">
        <v>5760.7216796875</v>
      </c>
      <c r="N600" s="75">
        <v>9633.8232421875</v>
      </c>
      <c r="O600" s="76"/>
      <c r="P600" s="77"/>
      <c r="Q600" s="77"/>
      <c r="R600" s="48">
        <v>0</v>
      </c>
      <c r="S600" s="81"/>
      <c r="T600" s="81"/>
      <c r="U600" s="49">
        <v>0</v>
      </c>
      <c r="V600" s="49">
        <v>0</v>
      </c>
      <c r="W600" s="49">
        <v>0</v>
      </c>
      <c r="X600" s="49">
        <v>0</v>
      </c>
      <c r="Y600" s="49">
        <v>0</v>
      </c>
      <c r="Z600" s="49"/>
      <c r="AA600" s="72">
        <v>600</v>
      </c>
      <c r="AB600" s="72"/>
      <c r="AC600" s="73"/>
      <c r="AD600" s="79" t="s">
        <v>1479</v>
      </c>
      <c r="AE600" s="79" t="s">
        <v>2058</v>
      </c>
      <c r="AF600" s="79" t="s">
        <v>2509</v>
      </c>
      <c r="AG600" s="79" t="s">
        <v>2813</v>
      </c>
      <c r="AH600" s="79" t="s">
        <v>3426</v>
      </c>
      <c r="AI600" s="79">
        <v>11</v>
      </c>
      <c r="AJ600" s="79">
        <v>1</v>
      </c>
      <c r="AK600" s="79">
        <v>0</v>
      </c>
      <c r="AL600" s="79">
        <v>0</v>
      </c>
      <c r="AM600" s="79" t="s">
        <v>4077</v>
      </c>
      <c r="AN600" s="100" t="s">
        <v>4675</v>
      </c>
      <c r="AO600" s="79" t="str">
        <f>REPLACE(INDEX(GroupVertices[Group],MATCH(Vertices[[#This Row],[Vertex]],GroupVertices[Vertex],0)),1,1,"")</f>
        <v>1</v>
      </c>
      <c r="AP600" s="48"/>
      <c r="AQ600" s="49"/>
      <c r="AR600" s="48"/>
      <c r="AS600" s="49"/>
      <c r="AT600" s="48"/>
      <c r="AU600" s="49"/>
      <c r="AV600" s="48"/>
      <c r="AW600" s="49"/>
      <c r="AX600" s="48"/>
      <c r="AY600" s="48"/>
      <c r="AZ600" s="48"/>
      <c r="BA600" s="48"/>
      <c r="BB600" s="48"/>
      <c r="BC600" s="48"/>
      <c r="BD600" s="48"/>
      <c r="BE600" s="48"/>
      <c r="BF600" s="48"/>
      <c r="BG600" s="48"/>
      <c r="BH600" s="48"/>
      <c r="BI600" s="2"/>
      <c r="BJ600" s="3"/>
      <c r="BK600" s="3"/>
      <c r="BL600" s="3"/>
      <c r="BM600" s="3"/>
    </row>
    <row r="601" spans="1:65" ht="15">
      <c r="A601" s="65" t="s">
        <v>854</v>
      </c>
      <c r="B601" s="66"/>
      <c r="C601" s="66" t="s">
        <v>65</v>
      </c>
      <c r="D601" s="67">
        <v>162.19401117040778</v>
      </c>
      <c r="E601" s="69"/>
      <c r="F601" s="98" t="s">
        <v>4051</v>
      </c>
      <c r="G601" s="66" t="s">
        <v>52</v>
      </c>
      <c r="H601" s="70" t="s">
        <v>1480</v>
      </c>
      <c r="I601" s="71"/>
      <c r="J601" s="71"/>
      <c r="K601" s="70" t="s">
        <v>1480</v>
      </c>
      <c r="L601" s="74">
        <v>3.3147060641251684</v>
      </c>
      <c r="M601" s="75">
        <v>5418.02001953125</v>
      </c>
      <c r="N601" s="75">
        <v>5220.18212890625</v>
      </c>
      <c r="O601" s="76"/>
      <c r="P601" s="77"/>
      <c r="Q601" s="77"/>
      <c r="R601" s="48">
        <v>0</v>
      </c>
      <c r="S601" s="81"/>
      <c r="T601" s="81"/>
      <c r="U601" s="49">
        <v>0</v>
      </c>
      <c r="V601" s="49">
        <v>0</v>
      </c>
      <c r="W601" s="49">
        <v>0</v>
      </c>
      <c r="X601" s="49">
        <v>0</v>
      </c>
      <c r="Y601" s="49">
        <v>0</v>
      </c>
      <c r="Z601" s="49"/>
      <c r="AA601" s="72">
        <v>601</v>
      </c>
      <c r="AB601" s="72"/>
      <c r="AC601" s="73"/>
      <c r="AD601" s="79" t="s">
        <v>1480</v>
      </c>
      <c r="AE601" s="79" t="s">
        <v>2059</v>
      </c>
      <c r="AF601" s="79" t="s">
        <v>2510</v>
      </c>
      <c r="AG601" s="79" t="s">
        <v>2552</v>
      </c>
      <c r="AH601" s="79" t="s">
        <v>3427</v>
      </c>
      <c r="AI601" s="79">
        <v>4293</v>
      </c>
      <c r="AJ601" s="79">
        <v>17</v>
      </c>
      <c r="AK601" s="79">
        <v>80</v>
      </c>
      <c r="AL601" s="79">
        <v>1</v>
      </c>
      <c r="AM601" s="79" t="s">
        <v>4077</v>
      </c>
      <c r="AN601" s="100" t="s">
        <v>4676</v>
      </c>
      <c r="AO601" s="79" t="str">
        <f>REPLACE(INDEX(GroupVertices[Group],MATCH(Vertices[[#This Row],[Vertex]],GroupVertices[Vertex],0)),1,1,"")</f>
        <v>1</v>
      </c>
      <c r="AP601" s="48"/>
      <c r="AQ601" s="49"/>
      <c r="AR601" s="48"/>
      <c r="AS601" s="49"/>
      <c r="AT601" s="48"/>
      <c r="AU601" s="49"/>
      <c r="AV601" s="48"/>
      <c r="AW601" s="49"/>
      <c r="AX601" s="48"/>
      <c r="AY601" s="48"/>
      <c r="AZ601" s="48"/>
      <c r="BA601" s="48"/>
      <c r="BB601" s="48"/>
      <c r="BC601" s="48"/>
      <c r="BD601" s="48"/>
      <c r="BE601" s="48"/>
      <c r="BF601" s="48"/>
      <c r="BG601" s="48"/>
      <c r="BH601" s="48"/>
      <c r="BI601" s="2"/>
      <c r="BJ601" s="3"/>
      <c r="BK601" s="3"/>
      <c r="BL601" s="3"/>
      <c r="BM601" s="3"/>
    </row>
    <row r="602" spans="1:65" ht="15">
      <c r="A602" s="65" t="s">
        <v>855</v>
      </c>
      <c r="B602" s="66"/>
      <c r="C602" s="66" t="s">
        <v>65</v>
      </c>
      <c r="D602" s="67">
        <v>162.0003615395675</v>
      </c>
      <c r="E602" s="69"/>
      <c r="F602" s="98" t="s">
        <v>4052</v>
      </c>
      <c r="G602" s="66" t="s">
        <v>52</v>
      </c>
      <c r="H602" s="70" t="s">
        <v>1481</v>
      </c>
      <c r="I602" s="71"/>
      <c r="J602" s="71"/>
      <c r="K602" s="96" t="s">
        <v>1481</v>
      </c>
      <c r="L602" s="74">
        <v>1.0043134517849992</v>
      </c>
      <c r="M602" s="75">
        <v>3019.109619140625</v>
      </c>
      <c r="N602" s="75">
        <v>9633.8232421875</v>
      </c>
      <c r="O602" s="76"/>
      <c r="P602" s="77"/>
      <c r="Q602" s="77"/>
      <c r="R602" s="48">
        <v>0</v>
      </c>
      <c r="S602" s="81"/>
      <c r="T602" s="81"/>
      <c r="U602" s="49">
        <v>0</v>
      </c>
      <c r="V602" s="49">
        <v>0</v>
      </c>
      <c r="W602" s="49">
        <v>0</v>
      </c>
      <c r="X602" s="49">
        <v>0</v>
      </c>
      <c r="Y602" s="49">
        <v>0</v>
      </c>
      <c r="Z602" s="49"/>
      <c r="AA602" s="72">
        <v>602</v>
      </c>
      <c r="AB602" s="72"/>
      <c r="AC602" s="73"/>
      <c r="AD602" s="97" t="s">
        <v>1481</v>
      </c>
      <c r="AE602" s="79" t="s">
        <v>2060</v>
      </c>
      <c r="AF602" s="97" t="s">
        <v>2511</v>
      </c>
      <c r="AG602" s="79" t="s">
        <v>2814</v>
      </c>
      <c r="AH602" s="79" t="s">
        <v>3428</v>
      </c>
      <c r="AI602" s="79">
        <v>8</v>
      </c>
      <c r="AJ602" s="79">
        <v>0</v>
      </c>
      <c r="AK602" s="79">
        <v>0</v>
      </c>
      <c r="AL602" s="79">
        <v>0</v>
      </c>
      <c r="AM602" s="79" t="s">
        <v>4077</v>
      </c>
      <c r="AN602" s="100" t="s">
        <v>4677</v>
      </c>
      <c r="AO602" s="79" t="str">
        <f>REPLACE(INDEX(GroupVertices[Group],MATCH(Vertices[[#This Row],[Vertex]],GroupVertices[Vertex],0)),1,1,"")</f>
        <v>1</v>
      </c>
      <c r="AP602" s="48"/>
      <c r="AQ602" s="49"/>
      <c r="AR602" s="48"/>
      <c r="AS602" s="49"/>
      <c r="AT602" s="48"/>
      <c r="AU602" s="49"/>
      <c r="AV602" s="48"/>
      <c r="AW602" s="49"/>
      <c r="AX602" s="48"/>
      <c r="AY602" s="48"/>
      <c r="AZ602" s="48"/>
      <c r="BA602" s="48"/>
      <c r="BB602" s="48"/>
      <c r="BC602" s="48"/>
      <c r="BD602" s="48"/>
      <c r="BE602" s="48"/>
      <c r="BF602" s="48"/>
      <c r="BG602" s="48"/>
      <c r="BH602" s="48"/>
      <c r="BI602" s="2"/>
      <c r="BJ602" s="3"/>
      <c r="BK602" s="3"/>
      <c r="BL602" s="3"/>
      <c r="BM602" s="3"/>
    </row>
    <row r="603" spans="1:65" ht="15">
      <c r="A603" s="65" t="s">
        <v>856</v>
      </c>
      <c r="B603" s="66"/>
      <c r="C603" s="66" t="s">
        <v>65</v>
      </c>
      <c r="D603" s="67">
        <v>163.66927337557695</v>
      </c>
      <c r="E603" s="69"/>
      <c r="F603" s="98" t="s">
        <v>4053</v>
      </c>
      <c r="G603" s="66" t="s">
        <v>52</v>
      </c>
      <c r="H603" s="70" t="s">
        <v>1482</v>
      </c>
      <c r="I603" s="71"/>
      <c r="J603" s="71"/>
      <c r="K603" s="70" t="s">
        <v>1482</v>
      </c>
      <c r="L603" s="74">
        <v>20.915746072814198</v>
      </c>
      <c r="M603" s="75">
        <v>3019.109619140625</v>
      </c>
      <c r="N603" s="75">
        <v>2571.9970703125</v>
      </c>
      <c r="O603" s="76"/>
      <c r="P603" s="77"/>
      <c r="Q603" s="77"/>
      <c r="R603" s="48">
        <v>0</v>
      </c>
      <c r="S603" s="81"/>
      <c r="T603" s="81"/>
      <c r="U603" s="49">
        <v>0</v>
      </c>
      <c r="V603" s="49">
        <v>0</v>
      </c>
      <c r="W603" s="49">
        <v>0</v>
      </c>
      <c r="X603" s="49">
        <v>0</v>
      </c>
      <c r="Y603" s="49">
        <v>0</v>
      </c>
      <c r="Z603" s="49"/>
      <c r="AA603" s="72">
        <v>603</v>
      </c>
      <c r="AB603" s="72"/>
      <c r="AC603" s="73"/>
      <c r="AD603" s="79" t="s">
        <v>1482</v>
      </c>
      <c r="AE603" s="79"/>
      <c r="AF603" s="79"/>
      <c r="AG603" s="79" t="s">
        <v>2815</v>
      </c>
      <c r="AH603" s="79" t="s">
        <v>3429</v>
      </c>
      <c r="AI603" s="79">
        <v>36937</v>
      </c>
      <c r="AJ603" s="79">
        <v>66</v>
      </c>
      <c r="AK603" s="79">
        <v>2144</v>
      </c>
      <c r="AL603" s="79">
        <v>45</v>
      </c>
      <c r="AM603" s="79" t="s">
        <v>4077</v>
      </c>
      <c r="AN603" s="100" t="s">
        <v>4678</v>
      </c>
      <c r="AO603" s="79" t="str">
        <f>REPLACE(INDEX(GroupVertices[Group],MATCH(Vertices[[#This Row],[Vertex]],GroupVertices[Vertex],0)),1,1,"")</f>
        <v>1</v>
      </c>
      <c r="AP603" s="48"/>
      <c r="AQ603" s="49"/>
      <c r="AR603" s="48"/>
      <c r="AS603" s="49"/>
      <c r="AT603" s="48"/>
      <c r="AU603" s="49"/>
      <c r="AV603" s="48"/>
      <c r="AW603" s="49"/>
      <c r="AX603" s="48"/>
      <c r="AY603" s="48"/>
      <c r="AZ603" s="48"/>
      <c r="BA603" s="48"/>
      <c r="BB603" s="48"/>
      <c r="BC603" s="48"/>
      <c r="BD603" s="48"/>
      <c r="BE603" s="48"/>
      <c r="BF603" s="48"/>
      <c r="BG603" s="48"/>
      <c r="BH603" s="48"/>
      <c r="BI603" s="2"/>
      <c r="BJ603" s="3"/>
      <c r="BK603" s="3"/>
      <c r="BL603" s="3"/>
      <c r="BM603" s="3"/>
    </row>
    <row r="604" spans="1:65" ht="15">
      <c r="A604" s="65" t="s">
        <v>857</v>
      </c>
      <c r="B604" s="66"/>
      <c r="C604" s="66" t="s">
        <v>65</v>
      </c>
      <c r="D604" s="67">
        <v>169.07880915424224</v>
      </c>
      <c r="E604" s="69"/>
      <c r="F604" s="98" t="s">
        <v>4054</v>
      </c>
      <c r="G604" s="66" t="s">
        <v>52</v>
      </c>
      <c r="H604" s="70" t="s">
        <v>1483</v>
      </c>
      <c r="I604" s="71"/>
      <c r="J604" s="71"/>
      <c r="K604" s="70" t="s">
        <v>1483</v>
      </c>
      <c r="L604" s="74">
        <v>85.45576840586398</v>
      </c>
      <c r="M604" s="75">
        <v>1305.6019287109375</v>
      </c>
      <c r="N604" s="75">
        <v>1247.90478515625</v>
      </c>
      <c r="O604" s="76"/>
      <c r="P604" s="77"/>
      <c r="Q604" s="77"/>
      <c r="R604" s="48">
        <v>0</v>
      </c>
      <c r="S604" s="81"/>
      <c r="T604" s="81"/>
      <c r="U604" s="49">
        <v>0</v>
      </c>
      <c r="V604" s="49">
        <v>0</v>
      </c>
      <c r="W604" s="49">
        <v>0</v>
      </c>
      <c r="X604" s="49">
        <v>0</v>
      </c>
      <c r="Y604" s="49">
        <v>0</v>
      </c>
      <c r="Z604" s="49"/>
      <c r="AA604" s="72">
        <v>604</v>
      </c>
      <c r="AB604" s="72"/>
      <c r="AC604" s="73"/>
      <c r="AD604" s="79" t="s">
        <v>1483</v>
      </c>
      <c r="AE604" s="79" t="s">
        <v>2061</v>
      </c>
      <c r="AF604" s="79"/>
      <c r="AG604" s="79" t="s">
        <v>2683</v>
      </c>
      <c r="AH604" s="79" t="s">
        <v>3430</v>
      </c>
      <c r="AI604" s="79">
        <v>156637</v>
      </c>
      <c r="AJ604" s="79">
        <v>271</v>
      </c>
      <c r="AK604" s="79">
        <v>2387</v>
      </c>
      <c r="AL604" s="79">
        <v>29</v>
      </c>
      <c r="AM604" s="79" t="s">
        <v>4077</v>
      </c>
      <c r="AN604" s="100" t="s">
        <v>4679</v>
      </c>
      <c r="AO604" s="79" t="str">
        <f>REPLACE(INDEX(GroupVertices[Group],MATCH(Vertices[[#This Row],[Vertex]],GroupVertices[Vertex],0)),1,1,"")</f>
        <v>1</v>
      </c>
      <c r="AP604" s="48"/>
      <c r="AQ604" s="49"/>
      <c r="AR604" s="48"/>
      <c r="AS604" s="49"/>
      <c r="AT604" s="48"/>
      <c r="AU604" s="49"/>
      <c r="AV604" s="48"/>
      <c r="AW604" s="49"/>
      <c r="AX604" s="48"/>
      <c r="AY604" s="48"/>
      <c r="AZ604" s="48"/>
      <c r="BA604" s="48"/>
      <c r="BB604" s="48"/>
      <c r="BC604" s="48"/>
      <c r="BD604" s="48"/>
      <c r="BE604" s="48"/>
      <c r="BF604" s="48"/>
      <c r="BG604" s="48"/>
      <c r="BH604" s="48"/>
      <c r="BI604" s="2"/>
      <c r="BJ604" s="3"/>
      <c r="BK604" s="3"/>
      <c r="BL604" s="3"/>
      <c r="BM604" s="3"/>
    </row>
    <row r="605" spans="1:65" ht="15">
      <c r="A605" s="65" t="s">
        <v>858</v>
      </c>
      <c r="B605" s="66"/>
      <c r="C605" s="66" t="s">
        <v>65</v>
      </c>
      <c r="D605" s="67">
        <v>166.81710800487647</v>
      </c>
      <c r="E605" s="69"/>
      <c r="F605" s="98" t="s">
        <v>4055</v>
      </c>
      <c r="G605" s="66" t="s">
        <v>52</v>
      </c>
      <c r="H605" s="70" t="s">
        <v>1484</v>
      </c>
      <c r="I605" s="71"/>
      <c r="J605" s="71"/>
      <c r="K605" s="70" t="s">
        <v>1484</v>
      </c>
      <c r="L605" s="74">
        <v>58.47189240185554</v>
      </c>
      <c r="M605" s="75">
        <v>5760.7216796875</v>
      </c>
      <c r="N605" s="75">
        <v>1689.2691650390625</v>
      </c>
      <c r="O605" s="76"/>
      <c r="P605" s="77"/>
      <c r="Q605" s="77"/>
      <c r="R605" s="48">
        <v>0</v>
      </c>
      <c r="S605" s="81"/>
      <c r="T605" s="81"/>
      <c r="U605" s="49">
        <v>0</v>
      </c>
      <c r="V605" s="49">
        <v>0</v>
      </c>
      <c r="W605" s="49">
        <v>0</v>
      </c>
      <c r="X605" s="49">
        <v>0</v>
      </c>
      <c r="Y605" s="49">
        <v>0</v>
      </c>
      <c r="Z605" s="49"/>
      <c r="AA605" s="72">
        <v>605</v>
      </c>
      <c r="AB605" s="72"/>
      <c r="AC605" s="73"/>
      <c r="AD605" s="79" t="s">
        <v>1484</v>
      </c>
      <c r="AE605" s="79" t="s">
        <v>2047</v>
      </c>
      <c r="AF605" s="79"/>
      <c r="AG605" s="79" t="s">
        <v>2683</v>
      </c>
      <c r="AH605" s="79" t="s">
        <v>3431</v>
      </c>
      <c r="AI605" s="79">
        <v>106591</v>
      </c>
      <c r="AJ605" s="79">
        <v>217</v>
      </c>
      <c r="AK605" s="79">
        <v>1670</v>
      </c>
      <c r="AL605" s="79">
        <v>20</v>
      </c>
      <c r="AM605" s="79" t="s">
        <v>4077</v>
      </c>
      <c r="AN605" s="100" t="s">
        <v>4680</v>
      </c>
      <c r="AO605" s="79" t="str">
        <f>REPLACE(INDEX(GroupVertices[Group],MATCH(Vertices[[#This Row],[Vertex]],GroupVertices[Vertex],0)),1,1,"")</f>
        <v>1</v>
      </c>
      <c r="AP605" s="48"/>
      <c r="AQ605" s="49"/>
      <c r="AR605" s="48"/>
      <c r="AS605" s="49"/>
      <c r="AT605" s="48"/>
      <c r="AU605" s="49"/>
      <c r="AV605" s="48"/>
      <c r="AW605" s="49"/>
      <c r="AX605" s="48"/>
      <c r="AY605" s="48"/>
      <c r="AZ605" s="48"/>
      <c r="BA605" s="48"/>
      <c r="BB605" s="48"/>
      <c r="BC605" s="48"/>
      <c r="BD605" s="48"/>
      <c r="BE605" s="48"/>
      <c r="BF605" s="48"/>
      <c r="BG605" s="48"/>
      <c r="BH605" s="48"/>
      <c r="BI605" s="2"/>
      <c r="BJ605" s="3"/>
      <c r="BK605" s="3"/>
      <c r="BL605" s="3"/>
      <c r="BM605" s="3"/>
    </row>
    <row r="606" spans="1:65" ht="15">
      <c r="A606" s="65" t="s">
        <v>859</v>
      </c>
      <c r="B606" s="66"/>
      <c r="C606" s="66" t="s">
        <v>65</v>
      </c>
      <c r="D606" s="67">
        <v>169.8094354277066</v>
      </c>
      <c r="E606" s="69"/>
      <c r="F606" s="98" t="s">
        <v>4056</v>
      </c>
      <c r="G606" s="66" t="s">
        <v>52</v>
      </c>
      <c r="H606" s="70" t="s">
        <v>1485</v>
      </c>
      <c r="I606" s="71"/>
      <c r="J606" s="71"/>
      <c r="K606" s="70" t="s">
        <v>1485</v>
      </c>
      <c r="L606" s="74">
        <v>94.17271528187413</v>
      </c>
      <c r="M606" s="75">
        <v>4732.6171875</v>
      </c>
      <c r="N606" s="75">
        <v>1247.90478515625</v>
      </c>
      <c r="O606" s="76"/>
      <c r="P606" s="77"/>
      <c r="Q606" s="77"/>
      <c r="R606" s="48">
        <v>0</v>
      </c>
      <c r="S606" s="81"/>
      <c r="T606" s="81"/>
      <c r="U606" s="49">
        <v>0</v>
      </c>
      <c r="V606" s="49">
        <v>0</v>
      </c>
      <c r="W606" s="49">
        <v>0</v>
      </c>
      <c r="X606" s="49">
        <v>0</v>
      </c>
      <c r="Y606" s="49">
        <v>0</v>
      </c>
      <c r="Z606" s="49"/>
      <c r="AA606" s="72">
        <v>606</v>
      </c>
      <c r="AB606" s="72"/>
      <c r="AC606" s="73"/>
      <c r="AD606" s="79" t="s">
        <v>1485</v>
      </c>
      <c r="AE606" s="79" t="s">
        <v>2052</v>
      </c>
      <c r="AF606" s="79" t="s">
        <v>2244</v>
      </c>
      <c r="AG606" s="79" t="s">
        <v>2683</v>
      </c>
      <c r="AH606" s="79" t="s">
        <v>3432</v>
      </c>
      <c r="AI606" s="79">
        <v>172804</v>
      </c>
      <c r="AJ606" s="79">
        <v>345</v>
      </c>
      <c r="AK606" s="79">
        <v>2375</v>
      </c>
      <c r="AL606" s="79">
        <v>71</v>
      </c>
      <c r="AM606" s="79" t="s">
        <v>4077</v>
      </c>
      <c r="AN606" s="100" t="s">
        <v>4681</v>
      </c>
      <c r="AO606" s="79" t="str">
        <f>REPLACE(INDEX(GroupVertices[Group],MATCH(Vertices[[#This Row],[Vertex]],GroupVertices[Vertex],0)),1,1,"")</f>
        <v>1</v>
      </c>
      <c r="AP606" s="48"/>
      <c r="AQ606" s="49"/>
      <c r="AR606" s="48"/>
      <c r="AS606" s="49"/>
      <c r="AT606" s="48"/>
      <c r="AU606" s="49"/>
      <c r="AV606" s="48"/>
      <c r="AW606" s="49"/>
      <c r="AX606" s="48"/>
      <c r="AY606" s="48"/>
      <c r="AZ606" s="48"/>
      <c r="BA606" s="48"/>
      <c r="BB606" s="48"/>
      <c r="BC606" s="48"/>
      <c r="BD606" s="48"/>
      <c r="BE606" s="48"/>
      <c r="BF606" s="48"/>
      <c r="BG606" s="48"/>
      <c r="BH606" s="48"/>
      <c r="BI606" s="2"/>
      <c r="BJ606" s="3"/>
      <c r="BK606" s="3"/>
      <c r="BL606" s="3"/>
      <c r="BM606" s="3"/>
    </row>
    <row r="607" spans="1:65" ht="15">
      <c r="A607" s="65" t="s">
        <v>860</v>
      </c>
      <c r="B607" s="66"/>
      <c r="C607" s="66" t="s">
        <v>65</v>
      </c>
      <c r="D607" s="67">
        <v>162.01030387767364</v>
      </c>
      <c r="E607" s="69"/>
      <c r="F607" s="98" t="s">
        <v>4057</v>
      </c>
      <c r="G607" s="66" t="s">
        <v>52</v>
      </c>
      <c r="H607" s="70" t="s">
        <v>1486</v>
      </c>
      <c r="I607" s="71"/>
      <c r="J607" s="71"/>
      <c r="K607" s="70" t="s">
        <v>1486</v>
      </c>
      <c r="L607" s="74">
        <v>1.1229333758724758</v>
      </c>
      <c r="M607" s="75">
        <v>5075.31884765625</v>
      </c>
      <c r="N607" s="75">
        <v>7427.0029296875</v>
      </c>
      <c r="O607" s="76"/>
      <c r="P607" s="77"/>
      <c r="Q607" s="77"/>
      <c r="R607" s="48">
        <v>0</v>
      </c>
      <c r="S607" s="81"/>
      <c r="T607" s="81"/>
      <c r="U607" s="49">
        <v>0</v>
      </c>
      <c r="V607" s="49">
        <v>0</v>
      </c>
      <c r="W607" s="49">
        <v>0</v>
      </c>
      <c r="X607" s="49">
        <v>0</v>
      </c>
      <c r="Y607" s="49">
        <v>0</v>
      </c>
      <c r="Z607" s="49"/>
      <c r="AA607" s="72">
        <v>607</v>
      </c>
      <c r="AB607" s="72"/>
      <c r="AC607" s="73"/>
      <c r="AD607" s="79" t="s">
        <v>1486</v>
      </c>
      <c r="AE607" s="79" t="s">
        <v>2062</v>
      </c>
      <c r="AF607" s="79"/>
      <c r="AG607" s="79" t="s">
        <v>2816</v>
      </c>
      <c r="AH607" s="79" t="s">
        <v>3433</v>
      </c>
      <c r="AI607" s="79">
        <v>228</v>
      </c>
      <c r="AJ607" s="79">
        <v>2</v>
      </c>
      <c r="AK607" s="79">
        <v>14</v>
      </c>
      <c r="AL607" s="79">
        <v>0</v>
      </c>
      <c r="AM607" s="79" t="s">
        <v>4077</v>
      </c>
      <c r="AN607" s="100" t="s">
        <v>4682</v>
      </c>
      <c r="AO607" s="79" t="str">
        <f>REPLACE(INDEX(GroupVertices[Group],MATCH(Vertices[[#This Row],[Vertex]],GroupVertices[Vertex],0)),1,1,"")</f>
        <v>1</v>
      </c>
      <c r="AP607" s="48"/>
      <c r="AQ607" s="49"/>
      <c r="AR607" s="48"/>
      <c r="AS607" s="49"/>
      <c r="AT607" s="48"/>
      <c r="AU607" s="49"/>
      <c r="AV607" s="48"/>
      <c r="AW607" s="49"/>
      <c r="AX607" s="48"/>
      <c r="AY607" s="48"/>
      <c r="AZ607" s="48"/>
      <c r="BA607" s="48"/>
      <c r="BB607" s="48"/>
      <c r="BC607" s="48"/>
      <c r="BD607" s="48"/>
      <c r="BE607" s="48"/>
      <c r="BF607" s="48"/>
      <c r="BG607" s="48"/>
      <c r="BH607" s="48"/>
      <c r="BI607" s="2"/>
      <c r="BJ607" s="3"/>
      <c r="BK607" s="3"/>
      <c r="BL607" s="3"/>
      <c r="BM607" s="3"/>
    </row>
    <row r="608" spans="1:65" ht="15">
      <c r="A608" s="65" t="s">
        <v>861</v>
      </c>
      <c r="B608" s="66"/>
      <c r="C608" s="66" t="s">
        <v>65</v>
      </c>
      <c r="D608" s="67">
        <v>162.23640168469672</v>
      </c>
      <c r="E608" s="69"/>
      <c r="F608" s="98" t="s">
        <v>4058</v>
      </c>
      <c r="G608" s="66" t="s">
        <v>52</v>
      </c>
      <c r="H608" s="70" t="s">
        <v>1487</v>
      </c>
      <c r="I608" s="71"/>
      <c r="J608" s="71"/>
      <c r="K608" s="70" t="s">
        <v>1487</v>
      </c>
      <c r="L608" s="74">
        <v>3.820458285916319</v>
      </c>
      <c r="M608" s="75">
        <v>3361.811279296875</v>
      </c>
      <c r="N608" s="75">
        <v>4778.81787109375</v>
      </c>
      <c r="O608" s="76"/>
      <c r="P608" s="77"/>
      <c r="Q608" s="77"/>
      <c r="R608" s="48">
        <v>0</v>
      </c>
      <c r="S608" s="81"/>
      <c r="T608" s="81"/>
      <c r="U608" s="49">
        <v>0</v>
      </c>
      <c r="V608" s="49">
        <v>0</v>
      </c>
      <c r="W608" s="49">
        <v>0</v>
      </c>
      <c r="X608" s="49">
        <v>0</v>
      </c>
      <c r="Y608" s="49">
        <v>0</v>
      </c>
      <c r="Z608" s="49"/>
      <c r="AA608" s="72">
        <v>608</v>
      </c>
      <c r="AB608" s="72"/>
      <c r="AC608" s="73"/>
      <c r="AD608" s="79" t="s">
        <v>1487</v>
      </c>
      <c r="AE608" s="79" t="s">
        <v>2063</v>
      </c>
      <c r="AF608" s="79" t="s">
        <v>2512</v>
      </c>
      <c r="AG608" s="79" t="s">
        <v>2544</v>
      </c>
      <c r="AH608" s="79" t="s">
        <v>3434</v>
      </c>
      <c r="AI608" s="79">
        <v>5231</v>
      </c>
      <c r="AJ608" s="79">
        <v>68</v>
      </c>
      <c r="AK608" s="79">
        <v>69</v>
      </c>
      <c r="AL608" s="79">
        <v>3</v>
      </c>
      <c r="AM608" s="79" t="s">
        <v>4077</v>
      </c>
      <c r="AN608" s="100" t="s">
        <v>4683</v>
      </c>
      <c r="AO608" s="79" t="str">
        <f>REPLACE(INDEX(GroupVertices[Group],MATCH(Vertices[[#This Row],[Vertex]],GroupVertices[Vertex],0)),1,1,"")</f>
        <v>1</v>
      </c>
      <c r="AP608" s="48"/>
      <c r="AQ608" s="49"/>
      <c r="AR608" s="48"/>
      <c r="AS608" s="49"/>
      <c r="AT608" s="48"/>
      <c r="AU608" s="49"/>
      <c r="AV608" s="48"/>
      <c r="AW608" s="49"/>
      <c r="AX608" s="48"/>
      <c r="AY608" s="48"/>
      <c r="AZ608" s="48"/>
      <c r="BA608" s="48"/>
      <c r="BB608" s="48"/>
      <c r="BC608" s="48"/>
      <c r="BD608" s="48"/>
      <c r="BE608" s="48"/>
      <c r="BF608" s="48"/>
      <c r="BG608" s="48"/>
      <c r="BH608" s="48"/>
      <c r="BI608" s="2"/>
      <c r="BJ608" s="3"/>
      <c r="BK608" s="3"/>
      <c r="BL608" s="3"/>
      <c r="BM608" s="3"/>
    </row>
    <row r="609" spans="1:65" ht="15">
      <c r="A609" s="65" t="s">
        <v>862</v>
      </c>
      <c r="B609" s="66"/>
      <c r="C609" s="66" t="s">
        <v>65</v>
      </c>
      <c r="D609" s="67">
        <v>192.00520813278513</v>
      </c>
      <c r="E609" s="69"/>
      <c r="F609" s="98" t="s">
        <v>4059</v>
      </c>
      <c r="G609" s="66" t="s">
        <v>52</v>
      </c>
      <c r="H609" s="70" t="s">
        <v>1488</v>
      </c>
      <c r="I609" s="71"/>
      <c r="J609" s="71"/>
      <c r="K609" s="70" t="s">
        <v>1488</v>
      </c>
      <c r="L609" s="74">
        <v>358.9857648109613</v>
      </c>
      <c r="M609" s="75">
        <v>7816.931640625</v>
      </c>
      <c r="N609" s="75">
        <v>806.5403442382812</v>
      </c>
      <c r="O609" s="76"/>
      <c r="P609" s="77"/>
      <c r="Q609" s="77"/>
      <c r="R609" s="48">
        <v>0</v>
      </c>
      <c r="S609" s="81"/>
      <c r="T609" s="81"/>
      <c r="U609" s="49">
        <v>0</v>
      </c>
      <c r="V609" s="49">
        <v>0</v>
      </c>
      <c r="W609" s="49">
        <v>0</v>
      </c>
      <c r="X609" s="49">
        <v>0</v>
      </c>
      <c r="Y609" s="49">
        <v>0</v>
      </c>
      <c r="Z609" s="49"/>
      <c r="AA609" s="72">
        <v>609</v>
      </c>
      <c r="AB609" s="72"/>
      <c r="AC609" s="73"/>
      <c r="AD609" s="79" t="s">
        <v>1488</v>
      </c>
      <c r="AE609" s="79" t="s">
        <v>2064</v>
      </c>
      <c r="AF609" s="79" t="s">
        <v>2513</v>
      </c>
      <c r="AG609" s="79" t="s">
        <v>2817</v>
      </c>
      <c r="AH609" s="79" t="s">
        <v>3435</v>
      </c>
      <c r="AI609" s="79">
        <v>663943</v>
      </c>
      <c r="AJ609" s="79">
        <v>849</v>
      </c>
      <c r="AK609" s="79">
        <v>12121</v>
      </c>
      <c r="AL609" s="79">
        <v>105</v>
      </c>
      <c r="AM609" s="79" t="s">
        <v>4077</v>
      </c>
      <c r="AN609" s="100" t="s">
        <v>4684</v>
      </c>
      <c r="AO609" s="79" t="str">
        <f>REPLACE(INDEX(GroupVertices[Group],MATCH(Vertices[[#This Row],[Vertex]],GroupVertices[Vertex],0)),1,1,"")</f>
        <v>1</v>
      </c>
      <c r="AP609" s="48"/>
      <c r="AQ609" s="49"/>
      <c r="AR609" s="48"/>
      <c r="AS609" s="49"/>
      <c r="AT609" s="48"/>
      <c r="AU609" s="49"/>
      <c r="AV609" s="48"/>
      <c r="AW609" s="49"/>
      <c r="AX609" s="48"/>
      <c r="AY609" s="48"/>
      <c r="AZ609" s="48"/>
      <c r="BA609" s="48"/>
      <c r="BB609" s="48"/>
      <c r="BC609" s="48"/>
      <c r="BD609" s="48"/>
      <c r="BE609" s="48"/>
      <c r="BF609" s="48"/>
      <c r="BG609" s="48"/>
      <c r="BH609" s="48"/>
      <c r="BI609" s="2"/>
      <c r="BJ609" s="3"/>
      <c r="BK609" s="3"/>
      <c r="BL609" s="3"/>
      <c r="BM609" s="3"/>
    </row>
    <row r="610" spans="1:65" ht="15">
      <c r="A610" s="65" t="s">
        <v>863</v>
      </c>
      <c r="B610" s="66"/>
      <c r="C610" s="66" t="s">
        <v>65</v>
      </c>
      <c r="D610" s="67">
        <v>163.26828080277747</v>
      </c>
      <c r="E610" s="69"/>
      <c r="F610" s="98" t="s">
        <v>4060</v>
      </c>
      <c r="G610" s="66" t="s">
        <v>52</v>
      </c>
      <c r="H610" s="70" t="s">
        <v>1489</v>
      </c>
      <c r="I610" s="71"/>
      <c r="J610" s="71"/>
      <c r="K610" s="70" t="s">
        <v>1489</v>
      </c>
      <c r="L610" s="74">
        <v>16.13158886177702</v>
      </c>
      <c r="M610" s="75">
        <v>6788.82666015625</v>
      </c>
      <c r="N610" s="75">
        <v>3013.361083984375</v>
      </c>
      <c r="O610" s="76"/>
      <c r="P610" s="77"/>
      <c r="Q610" s="77"/>
      <c r="R610" s="48">
        <v>0</v>
      </c>
      <c r="S610" s="81"/>
      <c r="T610" s="81"/>
      <c r="U610" s="49">
        <v>0</v>
      </c>
      <c r="V610" s="49">
        <v>0</v>
      </c>
      <c r="W610" s="49">
        <v>0</v>
      </c>
      <c r="X610" s="49">
        <v>0</v>
      </c>
      <c r="Y610" s="49">
        <v>0</v>
      </c>
      <c r="Z610" s="49"/>
      <c r="AA610" s="72">
        <v>610</v>
      </c>
      <c r="AB610" s="72"/>
      <c r="AC610" s="73"/>
      <c r="AD610" s="79" t="s">
        <v>1489</v>
      </c>
      <c r="AE610" s="79" t="s">
        <v>2065</v>
      </c>
      <c r="AF610" s="79" t="s">
        <v>2514</v>
      </c>
      <c r="AG610" s="79" t="s">
        <v>2818</v>
      </c>
      <c r="AH610" s="79" t="s">
        <v>3436</v>
      </c>
      <c r="AI610" s="79">
        <v>28064</v>
      </c>
      <c r="AJ610" s="79">
        <v>0</v>
      </c>
      <c r="AK610" s="79">
        <v>449</v>
      </c>
      <c r="AL610" s="79">
        <v>9</v>
      </c>
      <c r="AM610" s="79" t="s">
        <v>4077</v>
      </c>
      <c r="AN610" s="100" t="s">
        <v>4685</v>
      </c>
      <c r="AO610" s="79" t="str">
        <f>REPLACE(INDEX(GroupVertices[Group],MATCH(Vertices[[#This Row],[Vertex]],GroupVertices[Vertex],0)),1,1,"")</f>
        <v>1</v>
      </c>
      <c r="AP610" s="48"/>
      <c r="AQ610" s="49"/>
      <c r="AR610" s="48"/>
      <c r="AS610" s="49"/>
      <c r="AT610" s="48"/>
      <c r="AU610" s="49"/>
      <c r="AV610" s="48"/>
      <c r="AW610" s="49"/>
      <c r="AX610" s="48"/>
      <c r="AY610" s="48"/>
      <c r="AZ610" s="48"/>
      <c r="BA610" s="48"/>
      <c r="BB610" s="48"/>
      <c r="BC610" s="48"/>
      <c r="BD610" s="48"/>
      <c r="BE610" s="48"/>
      <c r="BF610" s="48"/>
      <c r="BG610" s="48"/>
      <c r="BH610" s="48"/>
      <c r="BI610" s="2"/>
      <c r="BJ610" s="3"/>
      <c r="BK610" s="3"/>
      <c r="BL610" s="3"/>
      <c r="BM610" s="3"/>
    </row>
    <row r="611" spans="1:65" ht="15">
      <c r="A611" s="65" t="s">
        <v>864</v>
      </c>
      <c r="B611" s="66"/>
      <c r="C611" s="66" t="s">
        <v>65</v>
      </c>
      <c r="D611" s="67">
        <v>162.10136665623682</v>
      </c>
      <c r="E611" s="69"/>
      <c r="F611" s="98" t="s">
        <v>4061</v>
      </c>
      <c r="G611" s="66" t="s">
        <v>52</v>
      </c>
      <c r="H611" s="70" t="s">
        <v>1490</v>
      </c>
      <c r="I611" s="71"/>
      <c r="J611" s="71"/>
      <c r="K611" s="70" t="s">
        <v>1490</v>
      </c>
      <c r="L611" s="74">
        <v>2.209384044219137</v>
      </c>
      <c r="M611" s="75">
        <v>1305.6019287109375</v>
      </c>
      <c r="N611" s="75">
        <v>5661.54638671875</v>
      </c>
      <c r="O611" s="76"/>
      <c r="P611" s="77"/>
      <c r="Q611" s="77"/>
      <c r="R611" s="48">
        <v>0</v>
      </c>
      <c r="S611" s="81"/>
      <c r="T611" s="81"/>
      <c r="U611" s="49">
        <v>0</v>
      </c>
      <c r="V611" s="49">
        <v>0</v>
      </c>
      <c r="W611" s="49">
        <v>0</v>
      </c>
      <c r="X611" s="49">
        <v>0</v>
      </c>
      <c r="Y611" s="49">
        <v>0</v>
      </c>
      <c r="Z611" s="49"/>
      <c r="AA611" s="72">
        <v>611</v>
      </c>
      <c r="AB611" s="72"/>
      <c r="AC611" s="73"/>
      <c r="AD611" s="79" t="s">
        <v>1490</v>
      </c>
      <c r="AE611" s="79" t="s">
        <v>2066</v>
      </c>
      <c r="AF611" s="79" t="s">
        <v>2515</v>
      </c>
      <c r="AG611" s="79" t="s">
        <v>2759</v>
      </c>
      <c r="AH611" s="79" t="s">
        <v>3437</v>
      </c>
      <c r="AI611" s="79">
        <v>2243</v>
      </c>
      <c r="AJ611" s="79">
        <v>0</v>
      </c>
      <c r="AK611" s="79">
        <v>12</v>
      </c>
      <c r="AL611" s="79">
        <v>0</v>
      </c>
      <c r="AM611" s="79" t="s">
        <v>4077</v>
      </c>
      <c r="AN611" s="100" t="s">
        <v>4686</v>
      </c>
      <c r="AO611" s="79" t="str">
        <f>REPLACE(INDEX(GroupVertices[Group],MATCH(Vertices[[#This Row],[Vertex]],GroupVertices[Vertex],0)),1,1,"")</f>
        <v>1</v>
      </c>
      <c r="AP611" s="48"/>
      <c r="AQ611" s="49"/>
      <c r="AR611" s="48"/>
      <c r="AS611" s="49"/>
      <c r="AT611" s="48"/>
      <c r="AU611" s="49"/>
      <c r="AV611" s="48"/>
      <c r="AW611" s="49"/>
      <c r="AX611" s="48"/>
      <c r="AY611" s="48"/>
      <c r="AZ611" s="48"/>
      <c r="BA611" s="48"/>
      <c r="BB611" s="48"/>
      <c r="BC611" s="48"/>
      <c r="BD611" s="48"/>
      <c r="BE611" s="48"/>
      <c r="BF611" s="48"/>
      <c r="BG611" s="48"/>
      <c r="BH611" s="48"/>
      <c r="BI611" s="2"/>
      <c r="BJ611" s="3"/>
      <c r="BK611" s="3"/>
      <c r="BL611" s="3"/>
      <c r="BM611" s="3"/>
    </row>
    <row r="612" spans="1:65" ht="15">
      <c r="A612" s="65" t="s">
        <v>865</v>
      </c>
      <c r="B612" s="66"/>
      <c r="C612" s="66" t="s">
        <v>65</v>
      </c>
      <c r="D612" s="67">
        <v>162.20399870095986</v>
      </c>
      <c r="E612" s="69"/>
      <c r="F612" s="98" t="s">
        <v>4062</v>
      </c>
      <c r="G612" s="66" t="s">
        <v>52</v>
      </c>
      <c r="H612" s="70" t="s">
        <v>1491</v>
      </c>
      <c r="I612" s="71"/>
      <c r="J612" s="71"/>
      <c r="K612" s="70" t="s">
        <v>1491</v>
      </c>
      <c r="L612" s="74">
        <v>3.4338651696857703</v>
      </c>
      <c r="M612" s="75">
        <v>7816.931640625</v>
      </c>
      <c r="N612" s="75">
        <v>5220.18212890625</v>
      </c>
      <c r="O612" s="76"/>
      <c r="P612" s="77"/>
      <c r="Q612" s="77"/>
      <c r="R612" s="48">
        <v>0</v>
      </c>
      <c r="S612" s="81"/>
      <c r="T612" s="81"/>
      <c r="U612" s="49">
        <v>0</v>
      </c>
      <c r="V612" s="49">
        <v>0</v>
      </c>
      <c r="W612" s="49">
        <v>0</v>
      </c>
      <c r="X612" s="49">
        <v>0</v>
      </c>
      <c r="Y612" s="49">
        <v>0</v>
      </c>
      <c r="Z612" s="49"/>
      <c r="AA612" s="72">
        <v>612</v>
      </c>
      <c r="AB612" s="72"/>
      <c r="AC612" s="73"/>
      <c r="AD612" s="79" t="s">
        <v>1491</v>
      </c>
      <c r="AE612" s="79" t="s">
        <v>2067</v>
      </c>
      <c r="AF612" s="79" t="s">
        <v>2516</v>
      </c>
      <c r="AG612" s="79" t="s">
        <v>2819</v>
      </c>
      <c r="AH612" s="79" t="s">
        <v>3438</v>
      </c>
      <c r="AI612" s="79">
        <v>4514</v>
      </c>
      <c r="AJ612" s="79">
        <v>40</v>
      </c>
      <c r="AK612" s="79">
        <v>79</v>
      </c>
      <c r="AL612" s="79">
        <v>2</v>
      </c>
      <c r="AM612" s="79" t="s">
        <v>4077</v>
      </c>
      <c r="AN612" s="100" t="s">
        <v>4687</v>
      </c>
      <c r="AO612" s="79" t="str">
        <f>REPLACE(INDEX(GroupVertices[Group],MATCH(Vertices[[#This Row],[Vertex]],GroupVertices[Vertex],0)),1,1,"")</f>
        <v>1</v>
      </c>
      <c r="AP612" s="48"/>
      <c r="AQ612" s="49"/>
      <c r="AR612" s="48"/>
      <c r="AS612" s="49"/>
      <c r="AT612" s="48"/>
      <c r="AU612" s="49"/>
      <c r="AV612" s="48"/>
      <c r="AW612" s="49"/>
      <c r="AX612" s="48"/>
      <c r="AY612" s="48"/>
      <c r="AZ612" s="48"/>
      <c r="BA612" s="48"/>
      <c r="BB612" s="48"/>
      <c r="BC612" s="48"/>
      <c r="BD612" s="48"/>
      <c r="BE612" s="48"/>
      <c r="BF612" s="48"/>
      <c r="BG612" s="48"/>
      <c r="BH612" s="48"/>
      <c r="BI612" s="2"/>
      <c r="BJ612" s="3"/>
      <c r="BK612" s="3"/>
      <c r="BL612" s="3"/>
      <c r="BM612" s="3"/>
    </row>
    <row r="613" spans="1:65" ht="15">
      <c r="A613" s="65" t="s">
        <v>866</v>
      </c>
      <c r="B613" s="66"/>
      <c r="C613" s="66" t="s">
        <v>65</v>
      </c>
      <c r="D613" s="67">
        <v>165.5468839269237</v>
      </c>
      <c r="E613" s="69"/>
      <c r="F613" s="98" t="s">
        <v>4063</v>
      </c>
      <c r="G613" s="66" t="s">
        <v>52</v>
      </c>
      <c r="H613" s="70" t="s">
        <v>1492</v>
      </c>
      <c r="I613" s="71"/>
      <c r="J613" s="71"/>
      <c r="K613" s="70" t="s">
        <v>1492</v>
      </c>
      <c r="L613" s="74">
        <v>43.31711873673416</v>
      </c>
      <c r="M613" s="75">
        <v>1991.0050048828125</v>
      </c>
      <c r="N613" s="75">
        <v>1689.2691650390625</v>
      </c>
      <c r="O613" s="76"/>
      <c r="P613" s="77"/>
      <c r="Q613" s="77"/>
      <c r="R613" s="48">
        <v>0</v>
      </c>
      <c r="S613" s="81"/>
      <c r="T613" s="81"/>
      <c r="U613" s="49">
        <v>0</v>
      </c>
      <c r="V613" s="49">
        <v>0</v>
      </c>
      <c r="W613" s="49">
        <v>0</v>
      </c>
      <c r="X613" s="49">
        <v>0</v>
      </c>
      <c r="Y613" s="49">
        <v>0</v>
      </c>
      <c r="Z613" s="49"/>
      <c r="AA613" s="72">
        <v>613</v>
      </c>
      <c r="AB613" s="72"/>
      <c r="AC613" s="73"/>
      <c r="AD613" s="79" t="s">
        <v>1492</v>
      </c>
      <c r="AE613" s="79" t="s">
        <v>2068</v>
      </c>
      <c r="AF613" s="79" t="s">
        <v>2517</v>
      </c>
      <c r="AG613" s="79" t="s">
        <v>2820</v>
      </c>
      <c r="AH613" s="79" t="s">
        <v>3439</v>
      </c>
      <c r="AI613" s="79">
        <v>78484</v>
      </c>
      <c r="AJ613" s="79">
        <v>33</v>
      </c>
      <c r="AK613" s="79">
        <v>184</v>
      </c>
      <c r="AL613" s="79">
        <v>26</v>
      </c>
      <c r="AM613" s="79" t="s">
        <v>4077</v>
      </c>
      <c r="AN613" s="100" t="s">
        <v>4688</v>
      </c>
      <c r="AO613" s="79" t="str">
        <f>REPLACE(INDEX(GroupVertices[Group],MATCH(Vertices[[#This Row],[Vertex]],GroupVertices[Vertex],0)),1,1,"")</f>
        <v>1</v>
      </c>
      <c r="AP613" s="48"/>
      <c r="AQ613" s="49"/>
      <c r="AR613" s="48"/>
      <c r="AS613" s="49"/>
      <c r="AT613" s="48"/>
      <c r="AU613" s="49"/>
      <c r="AV613" s="48"/>
      <c r="AW613" s="49"/>
      <c r="AX613" s="48"/>
      <c r="AY613" s="48"/>
      <c r="AZ613" s="48"/>
      <c r="BA613" s="48"/>
      <c r="BB613" s="48"/>
      <c r="BC613" s="48"/>
      <c r="BD613" s="48"/>
      <c r="BE613" s="48"/>
      <c r="BF613" s="48"/>
      <c r="BG613" s="48"/>
      <c r="BH613" s="48"/>
      <c r="BI613" s="2"/>
      <c r="BJ613" s="3"/>
      <c r="BK613" s="3"/>
      <c r="BL613" s="3"/>
      <c r="BM613" s="3"/>
    </row>
    <row r="614" spans="1:65" ht="15">
      <c r="A614" s="65" t="s">
        <v>867</v>
      </c>
      <c r="B614" s="66"/>
      <c r="C614" s="66" t="s">
        <v>65</v>
      </c>
      <c r="D614" s="67">
        <v>164.05752167862218</v>
      </c>
      <c r="E614" s="69"/>
      <c r="F614" s="98" t="s">
        <v>4064</v>
      </c>
      <c r="G614" s="66" t="s">
        <v>52</v>
      </c>
      <c r="H614" s="70" t="s">
        <v>1493</v>
      </c>
      <c r="I614" s="71"/>
      <c r="J614" s="71"/>
      <c r="K614" s="70" t="s">
        <v>1493</v>
      </c>
      <c r="L614" s="74">
        <v>25.547854108430162</v>
      </c>
      <c r="M614" s="75">
        <v>9187.7373046875</v>
      </c>
      <c r="N614" s="75">
        <v>2571.9970703125</v>
      </c>
      <c r="O614" s="76"/>
      <c r="P614" s="77"/>
      <c r="Q614" s="77"/>
      <c r="R614" s="48">
        <v>0</v>
      </c>
      <c r="S614" s="81"/>
      <c r="T614" s="81"/>
      <c r="U614" s="49">
        <v>0</v>
      </c>
      <c r="V614" s="49">
        <v>0</v>
      </c>
      <c r="W614" s="49">
        <v>0</v>
      </c>
      <c r="X614" s="49">
        <v>0</v>
      </c>
      <c r="Y614" s="49">
        <v>0</v>
      </c>
      <c r="Z614" s="49"/>
      <c r="AA614" s="72">
        <v>614</v>
      </c>
      <c r="AB614" s="72"/>
      <c r="AC614" s="73"/>
      <c r="AD614" s="79" t="s">
        <v>1493</v>
      </c>
      <c r="AE614" s="79" t="s">
        <v>2069</v>
      </c>
      <c r="AF614" s="79" t="s">
        <v>2518</v>
      </c>
      <c r="AG614" s="79" t="s">
        <v>2821</v>
      </c>
      <c r="AH614" s="79" t="s">
        <v>3440</v>
      </c>
      <c r="AI614" s="79">
        <v>45528</v>
      </c>
      <c r="AJ614" s="79">
        <v>88</v>
      </c>
      <c r="AK614" s="79">
        <v>1422</v>
      </c>
      <c r="AL614" s="79">
        <v>18</v>
      </c>
      <c r="AM614" s="79" t="s">
        <v>4077</v>
      </c>
      <c r="AN614" s="100" t="s">
        <v>4689</v>
      </c>
      <c r="AO614" s="79" t="str">
        <f>REPLACE(INDEX(GroupVertices[Group],MATCH(Vertices[[#This Row],[Vertex]],GroupVertices[Vertex],0)),1,1,"")</f>
        <v>1</v>
      </c>
      <c r="AP614" s="48"/>
      <c r="AQ614" s="49"/>
      <c r="AR614" s="48"/>
      <c r="AS614" s="49"/>
      <c r="AT614" s="48"/>
      <c r="AU614" s="49"/>
      <c r="AV614" s="48"/>
      <c r="AW614" s="49"/>
      <c r="AX614" s="48"/>
      <c r="AY614" s="48"/>
      <c r="AZ614" s="48"/>
      <c r="BA614" s="48"/>
      <c r="BB614" s="48"/>
      <c r="BC614" s="48"/>
      <c r="BD614" s="48"/>
      <c r="BE614" s="48"/>
      <c r="BF614" s="48"/>
      <c r="BG614" s="48"/>
      <c r="BH614" s="48"/>
      <c r="BI614" s="2"/>
      <c r="BJ614" s="3"/>
      <c r="BK614" s="3"/>
      <c r="BL614" s="3"/>
      <c r="BM614" s="3"/>
    </row>
    <row r="615" spans="1:65" ht="15">
      <c r="A615" s="65" t="s">
        <v>868</v>
      </c>
      <c r="B615" s="66"/>
      <c r="C615" s="66" t="s">
        <v>65</v>
      </c>
      <c r="D615" s="67">
        <v>162.7458109352992</v>
      </c>
      <c r="E615" s="69"/>
      <c r="F615" s="98" t="s">
        <v>4065</v>
      </c>
      <c r="G615" s="66" t="s">
        <v>52</v>
      </c>
      <c r="H615" s="70" t="s">
        <v>1494</v>
      </c>
      <c r="I615" s="71"/>
      <c r="J615" s="71"/>
      <c r="K615" s="70" t="s">
        <v>1494</v>
      </c>
      <c r="L615" s="74">
        <v>9.89811185098012</v>
      </c>
      <c r="M615" s="75">
        <v>3704.5126953125</v>
      </c>
      <c r="N615" s="75">
        <v>3454.725341796875</v>
      </c>
      <c r="O615" s="76"/>
      <c r="P615" s="77"/>
      <c r="Q615" s="77"/>
      <c r="R615" s="48">
        <v>0</v>
      </c>
      <c r="S615" s="81"/>
      <c r="T615" s="81"/>
      <c r="U615" s="49">
        <v>0</v>
      </c>
      <c r="V615" s="49">
        <v>0</v>
      </c>
      <c r="W615" s="49">
        <v>0</v>
      </c>
      <c r="X615" s="49">
        <v>0</v>
      </c>
      <c r="Y615" s="49">
        <v>0</v>
      </c>
      <c r="Z615" s="49"/>
      <c r="AA615" s="72">
        <v>615</v>
      </c>
      <c r="AB615" s="72"/>
      <c r="AC615" s="73"/>
      <c r="AD615" s="79" t="s">
        <v>1494</v>
      </c>
      <c r="AE615" s="79" t="s">
        <v>2070</v>
      </c>
      <c r="AF615" s="79" t="s">
        <v>2519</v>
      </c>
      <c r="AG615" s="79" t="s">
        <v>2822</v>
      </c>
      <c r="AH615" s="79" t="s">
        <v>3441</v>
      </c>
      <c r="AI615" s="79">
        <v>16503</v>
      </c>
      <c r="AJ615" s="79">
        <v>8</v>
      </c>
      <c r="AK615" s="79">
        <v>389</v>
      </c>
      <c r="AL615" s="79">
        <v>2</v>
      </c>
      <c r="AM615" s="79" t="s">
        <v>4077</v>
      </c>
      <c r="AN615" s="100" t="s">
        <v>4690</v>
      </c>
      <c r="AO615" s="79" t="str">
        <f>REPLACE(INDEX(GroupVertices[Group],MATCH(Vertices[[#This Row],[Vertex]],GroupVertices[Vertex],0)),1,1,"")</f>
        <v>1</v>
      </c>
      <c r="AP615" s="48"/>
      <c r="AQ615" s="49"/>
      <c r="AR615" s="48"/>
      <c r="AS615" s="49"/>
      <c r="AT615" s="48"/>
      <c r="AU615" s="49"/>
      <c r="AV615" s="48"/>
      <c r="AW615" s="49"/>
      <c r="AX615" s="48"/>
      <c r="AY615" s="48"/>
      <c r="AZ615" s="48"/>
      <c r="BA615" s="48"/>
      <c r="BB615" s="48"/>
      <c r="BC615" s="48"/>
      <c r="BD615" s="48"/>
      <c r="BE615" s="48"/>
      <c r="BF615" s="48"/>
      <c r="BG615" s="48"/>
      <c r="BH615" s="48"/>
      <c r="BI615" s="2"/>
      <c r="BJ615" s="3"/>
      <c r="BK615" s="3"/>
      <c r="BL615" s="3"/>
      <c r="BM615" s="3"/>
    </row>
    <row r="616" spans="1:65" ht="15">
      <c r="A616" s="65" t="s">
        <v>869</v>
      </c>
      <c r="B616" s="66"/>
      <c r="C616" s="66" t="s">
        <v>65</v>
      </c>
      <c r="D616" s="67">
        <v>162.33681929956887</v>
      </c>
      <c r="E616" s="69"/>
      <c r="F616" s="98" t="s">
        <v>4066</v>
      </c>
      <c r="G616" s="66" t="s">
        <v>52</v>
      </c>
      <c r="H616" s="70" t="s">
        <v>1495</v>
      </c>
      <c r="I616" s="71"/>
      <c r="J616" s="71"/>
      <c r="K616" s="70" t="s">
        <v>1495</v>
      </c>
      <c r="L616" s="74">
        <v>5.018519519199833</v>
      </c>
      <c r="M616" s="75">
        <v>4047.214111328125</v>
      </c>
      <c r="N616" s="75">
        <v>4337.45361328125</v>
      </c>
      <c r="O616" s="76"/>
      <c r="P616" s="77"/>
      <c r="Q616" s="77"/>
      <c r="R616" s="48">
        <v>0</v>
      </c>
      <c r="S616" s="81"/>
      <c r="T616" s="81"/>
      <c r="U616" s="49">
        <v>0</v>
      </c>
      <c r="V616" s="49">
        <v>0</v>
      </c>
      <c r="W616" s="49">
        <v>0</v>
      </c>
      <c r="X616" s="49">
        <v>0</v>
      </c>
      <c r="Y616" s="49">
        <v>0</v>
      </c>
      <c r="Z616" s="49"/>
      <c r="AA616" s="72">
        <v>616</v>
      </c>
      <c r="AB616" s="72"/>
      <c r="AC616" s="73"/>
      <c r="AD616" s="79" t="s">
        <v>1495</v>
      </c>
      <c r="AE616" s="79" t="s">
        <v>2071</v>
      </c>
      <c r="AF616" s="79" t="s">
        <v>2520</v>
      </c>
      <c r="AG616" s="79" t="s">
        <v>2823</v>
      </c>
      <c r="AH616" s="79" t="s">
        <v>3442</v>
      </c>
      <c r="AI616" s="79">
        <v>7453</v>
      </c>
      <c r="AJ616" s="79">
        <v>21</v>
      </c>
      <c r="AK616" s="79">
        <v>287</v>
      </c>
      <c r="AL616" s="79">
        <v>16</v>
      </c>
      <c r="AM616" s="79" t="s">
        <v>4077</v>
      </c>
      <c r="AN616" s="100" t="s">
        <v>4691</v>
      </c>
      <c r="AO616" s="79" t="str">
        <f>REPLACE(INDEX(GroupVertices[Group],MATCH(Vertices[[#This Row],[Vertex]],GroupVertices[Vertex],0)),1,1,"")</f>
        <v>1</v>
      </c>
      <c r="AP616" s="48"/>
      <c r="AQ616" s="49"/>
      <c r="AR616" s="48"/>
      <c r="AS616" s="49"/>
      <c r="AT616" s="48"/>
      <c r="AU616" s="49"/>
      <c r="AV616" s="48"/>
      <c r="AW616" s="49"/>
      <c r="AX616" s="48"/>
      <c r="AY616" s="48"/>
      <c r="AZ616" s="48"/>
      <c r="BA616" s="48"/>
      <c r="BB616" s="48"/>
      <c r="BC616" s="48"/>
      <c r="BD616" s="48"/>
      <c r="BE616" s="48"/>
      <c r="BF616" s="48"/>
      <c r="BG616" s="48"/>
      <c r="BH616" s="48"/>
      <c r="BI616" s="2"/>
      <c r="BJ616" s="3"/>
      <c r="BK616" s="3"/>
      <c r="BL616" s="3"/>
      <c r="BM616" s="3"/>
    </row>
    <row r="617" spans="1:65" ht="15">
      <c r="A617" s="65" t="s">
        <v>870</v>
      </c>
      <c r="B617" s="66"/>
      <c r="C617" s="66" t="s">
        <v>65</v>
      </c>
      <c r="D617" s="67">
        <v>162.17860054634323</v>
      </c>
      <c r="E617" s="69"/>
      <c r="F617" s="98" t="s">
        <v>4067</v>
      </c>
      <c r="G617" s="66" t="s">
        <v>52</v>
      </c>
      <c r="H617" s="70" t="s">
        <v>1496</v>
      </c>
      <c r="I617" s="71"/>
      <c r="J617" s="71"/>
      <c r="K617" s="70" t="s">
        <v>1496</v>
      </c>
      <c r="L617" s="74">
        <v>3.1308451817895797</v>
      </c>
      <c r="M617" s="75">
        <v>3019.109619140625</v>
      </c>
      <c r="N617" s="75">
        <v>5220.18212890625</v>
      </c>
      <c r="O617" s="76"/>
      <c r="P617" s="77"/>
      <c r="Q617" s="77"/>
      <c r="R617" s="48">
        <v>0</v>
      </c>
      <c r="S617" s="81"/>
      <c r="T617" s="81"/>
      <c r="U617" s="49">
        <v>0</v>
      </c>
      <c r="V617" s="49">
        <v>0</v>
      </c>
      <c r="W617" s="49">
        <v>0</v>
      </c>
      <c r="X617" s="49">
        <v>0</v>
      </c>
      <c r="Y617" s="49">
        <v>0</v>
      </c>
      <c r="Z617" s="49"/>
      <c r="AA617" s="72">
        <v>617</v>
      </c>
      <c r="AB617" s="72"/>
      <c r="AC617" s="73"/>
      <c r="AD617" s="79" t="s">
        <v>1496</v>
      </c>
      <c r="AE617" s="79" t="s">
        <v>2072</v>
      </c>
      <c r="AF617" s="79" t="s">
        <v>2521</v>
      </c>
      <c r="AG617" s="79" t="s">
        <v>2824</v>
      </c>
      <c r="AH617" s="79" t="s">
        <v>3443</v>
      </c>
      <c r="AI617" s="79">
        <v>3952</v>
      </c>
      <c r="AJ617" s="79">
        <v>5</v>
      </c>
      <c r="AK617" s="79">
        <v>57</v>
      </c>
      <c r="AL617" s="79">
        <v>3</v>
      </c>
      <c r="AM617" s="79" t="s">
        <v>4077</v>
      </c>
      <c r="AN617" s="100" t="s">
        <v>4692</v>
      </c>
      <c r="AO617" s="79" t="str">
        <f>REPLACE(INDEX(GroupVertices[Group],MATCH(Vertices[[#This Row],[Vertex]],GroupVertices[Vertex],0)),1,1,"")</f>
        <v>1</v>
      </c>
      <c r="AP617" s="48"/>
      <c r="AQ617" s="49"/>
      <c r="AR617" s="48"/>
      <c r="AS617" s="49"/>
      <c r="AT617" s="48"/>
      <c r="AU617" s="49"/>
      <c r="AV617" s="48"/>
      <c r="AW617" s="49"/>
      <c r="AX617" s="48"/>
      <c r="AY617" s="48"/>
      <c r="AZ617" s="48"/>
      <c r="BA617" s="48"/>
      <c r="BB617" s="48"/>
      <c r="BC617" s="48"/>
      <c r="BD617" s="48"/>
      <c r="BE617" s="48"/>
      <c r="BF617" s="48"/>
      <c r="BG617" s="48"/>
      <c r="BH617" s="48"/>
      <c r="BI617" s="2"/>
      <c r="BJ617" s="3"/>
      <c r="BK617" s="3"/>
      <c r="BL617" s="3"/>
      <c r="BM617" s="3"/>
    </row>
    <row r="618" spans="1:65" ht="15">
      <c r="A618" s="65" t="s">
        <v>871</v>
      </c>
      <c r="B618" s="66"/>
      <c r="C618" s="66" t="s">
        <v>65</v>
      </c>
      <c r="D618" s="67">
        <v>348.4103433105095</v>
      </c>
      <c r="E618" s="69"/>
      <c r="F618" s="98" t="s">
        <v>4068</v>
      </c>
      <c r="G618" s="66" t="s">
        <v>52</v>
      </c>
      <c r="H618" s="70" t="s">
        <v>1497</v>
      </c>
      <c r="I618" s="71"/>
      <c r="J618" s="71"/>
      <c r="K618" s="70" t="s">
        <v>1497</v>
      </c>
      <c r="L618" s="74">
        <v>2225.022210523239</v>
      </c>
      <c r="M618" s="75">
        <v>6103.42333984375</v>
      </c>
      <c r="N618" s="75">
        <v>365.1759948730469</v>
      </c>
      <c r="O618" s="76"/>
      <c r="P618" s="77"/>
      <c r="Q618" s="77"/>
      <c r="R618" s="48">
        <v>0</v>
      </c>
      <c r="S618" s="81"/>
      <c r="T618" s="81"/>
      <c r="U618" s="49">
        <v>0</v>
      </c>
      <c r="V618" s="49">
        <v>0</v>
      </c>
      <c r="W618" s="49">
        <v>0</v>
      </c>
      <c r="X618" s="49">
        <v>0</v>
      </c>
      <c r="Y618" s="49">
        <v>0</v>
      </c>
      <c r="Z618" s="49"/>
      <c r="AA618" s="72">
        <v>618</v>
      </c>
      <c r="AB618" s="72"/>
      <c r="AC618" s="73"/>
      <c r="AD618" s="79" t="s">
        <v>1497</v>
      </c>
      <c r="AE618" s="79" t="s">
        <v>2073</v>
      </c>
      <c r="AF618" s="79" t="s">
        <v>2522</v>
      </c>
      <c r="AG618" s="79" t="s">
        <v>2825</v>
      </c>
      <c r="AH618" s="79" t="s">
        <v>3444</v>
      </c>
      <c r="AI618" s="79">
        <v>4124812</v>
      </c>
      <c r="AJ618" s="79">
        <v>2877</v>
      </c>
      <c r="AK618" s="79">
        <v>44170</v>
      </c>
      <c r="AL618" s="79">
        <v>1710</v>
      </c>
      <c r="AM618" s="79" t="s">
        <v>4077</v>
      </c>
      <c r="AN618" s="100" t="s">
        <v>4693</v>
      </c>
      <c r="AO618" s="79" t="str">
        <f>REPLACE(INDEX(GroupVertices[Group],MATCH(Vertices[[#This Row],[Vertex]],GroupVertices[Vertex],0)),1,1,"")</f>
        <v>1</v>
      </c>
      <c r="AP618" s="48"/>
      <c r="AQ618" s="49"/>
      <c r="AR618" s="48"/>
      <c r="AS618" s="49"/>
      <c r="AT618" s="48"/>
      <c r="AU618" s="49"/>
      <c r="AV618" s="48"/>
      <c r="AW618" s="49"/>
      <c r="AX618" s="48"/>
      <c r="AY618" s="48"/>
      <c r="AZ618" s="48"/>
      <c r="BA618" s="48"/>
      <c r="BB618" s="48"/>
      <c r="BC618" s="48"/>
      <c r="BD618" s="48"/>
      <c r="BE618" s="48"/>
      <c r="BF618" s="48"/>
      <c r="BG618" s="48"/>
      <c r="BH618" s="48"/>
      <c r="BI618" s="2"/>
      <c r="BJ618" s="3"/>
      <c r="BK618" s="3"/>
      <c r="BL618" s="3"/>
      <c r="BM618" s="3"/>
    </row>
    <row r="619" spans="1:65" ht="15">
      <c r="A619" s="65" t="s">
        <v>872</v>
      </c>
      <c r="B619" s="66"/>
      <c r="C619" s="66" t="s">
        <v>65</v>
      </c>
      <c r="D619" s="67">
        <v>202.72169283783862</v>
      </c>
      <c r="E619" s="69"/>
      <c r="F619" s="98" t="s">
        <v>4069</v>
      </c>
      <c r="G619" s="66" t="s">
        <v>52</v>
      </c>
      <c r="H619" s="70" t="s">
        <v>1498</v>
      </c>
      <c r="I619" s="71"/>
      <c r="J619" s="71"/>
      <c r="K619" s="70" t="s">
        <v>1498</v>
      </c>
      <c r="L619" s="74">
        <v>486.84186753306733</v>
      </c>
      <c r="M619" s="75">
        <v>277.49725341796875</v>
      </c>
      <c r="N619" s="75">
        <v>365.1759948730469</v>
      </c>
      <c r="O619" s="76"/>
      <c r="P619" s="77"/>
      <c r="Q619" s="77"/>
      <c r="R619" s="48">
        <v>0</v>
      </c>
      <c r="S619" s="81"/>
      <c r="T619" s="81"/>
      <c r="U619" s="49">
        <v>0</v>
      </c>
      <c r="V619" s="49">
        <v>0</v>
      </c>
      <c r="W619" s="49">
        <v>0</v>
      </c>
      <c r="X619" s="49">
        <v>0</v>
      </c>
      <c r="Y619" s="49">
        <v>0</v>
      </c>
      <c r="Z619" s="49"/>
      <c r="AA619" s="72">
        <v>619</v>
      </c>
      <c r="AB619" s="72"/>
      <c r="AC619" s="73"/>
      <c r="AD619" s="79" t="s">
        <v>1498</v>
      </c>
      <c r="AE619" s="79" t="s">
        <v>2074</v>
      </c>
      <c r="AF619" s="79" t="s">
        <v>2523</v>
      </c>
      <c r="AG619" s="79" t="s">
        <v>2613</v>
      </c>
      <c r="AH619" s="79" t="s">
        <v>3445</v>
      </c>
      <c r="AI619" s="79">
        <v>901073</v>
      </c>
      <c r="AJ619" s="79">
        <v>0</v>
      </c>
      <c r="AK619" s="79">
        <v>1215</v>
      </c>
      <c r="AL619" s="79">
        <v>177</v>
      </c>
      <c r="AM619" s="79" t="s">
        <v>4077</v>
      </c>
      <c r="AN619" s="100" t="s">
        <v>4694</v>
      </c>
      <c r="AO619" s="79" t="str">
        <f>REPLACE(INDEX(GroupVertices[Group],MATCH(Vertices[[#This Row],[Vertex]],GroupVertices[Vertex],0)),1,1,"")</f>
        <v>1</v>
      </c>
      <c r="AP619" s="48"/>
      <c r="AQ619" s="49"/>
      <c r="AR619" s="48"/>
      <c r="AS619" s="49"/>
      <c r="AT619" s="48"/>
      <c r="AU619" s="49"/>
      <c r="AV619" s="48"/>
      <c r="AW619" s="49"/>
      <c r="AX619" s="48"/>
      <c r="AY619" s="48"/>
      <c r="AZ619" s="48"/>
      <c r="BA619" s="48"/>
      <c r="BB619" s="48"/>
      <c r="BC619" s="48"/>
      <c r="BD619" s="48"/>
      <c r="BE619" s="48"/>
      <c r="BF619" s="48"/>
      <c r="BG619" s="48"/>
      <c r="BH619" s="48"/>
      <c r="BI619" s="2"/>
      <c r="BJ619" s="3"/>
      <c r="BK619" s="3"/>
      <c r="BL619" s="3"/>
      <c r="BM619" s="3"/>
    </row>
    <row r="620" spans="1:65" ht="15">
      <c r="A620" s="65" t="s">
        <v>873</v>
      </c>
      <c r="B620" s="66"/>
      <c r="C620" s="66" t="s">
        <v>65</v>
      </c>
      <c r="D620" s="67">
        <v>167.25429972687152</v>
      </c>
      <c r="E620" s="69"/>
      <c r="F620" s="98" t="s">
        <v>4070</v>
      </c>
      <c r="G620" s="66" t="s">
        <v>52</v>
      </c>
      <c r="H620" s="70" t="s">
        <v>1499</v>
      </c>
      <c r="I620" s="71"/>
      <c r="J620" s="71"/>
      <c r="K620" s="70" t="s">
        <v>1499</v>
      </c>
      <c r="L620" s="74">
        <v>63.687933972865764</v>
      </c>
      <c r="M620" s="75">
        <v>7816.931640625</v>
      </c>
      <c r="N620" s="75">
        <v>1689.2691650390625</v>
      </c>
      <c r="O620" s="76"/>
      <c r="P620" s="77"/>
      <c r="Q620" s="77"/>
      <c r="R620" s="48">
        <v>0</v>
      </c>
      <c r="S620" s="81"/>
      <c r="T620" s="81"/>
      <c r="U620" s="49">
        <v>0</v>
      </c>
      <c r="V620" s="49">
        <v>0</v>
      </c>
      <c r="W620" s="49">
        <v>0</v>
      </c>
      <c r="X620" s="49">
        <v>0</v>
      </c>
      <c r="Y620" s="49">
        <v>0</v>
      </c>
      <c r="Z620" s="49"/>
      <c r="AA620" s="72">
        <v>620</v>
      </c>
      <c r="AB620" s="72"/>
      <c r="AC620" s="73"/>
      <c r="AD620" s="79" t="s">
        <v>1499</v>
      </c>
      <c r="AE620" s="79" t="s">
        <v>2075</v>
      </c>
      <c r="AF620" s="79" t="s">
        <v>2524</v>
      </c>
      <c r="AG620" s="79" t="s">
        <v>2826</v>
      </c>
      <c r="AH620" s="79" t="s">
        <v>3446</v>
      </c>
      <c r="AI620" s="79">
        <v>116265</v>
      </c>
      <c r="AJ620" s="79">
        <v>649</v>
      </c>
      <c r="AK620" s="79">
        <v>3961</v>
      </c>
      <c r="AL620" s="79">
        <v>37</v>
      </c>
      <c r="AM620" s="79" t="s">
        <v>4077</v>
      </c>
      <c r="AN620" s="100" t="s">
        <v>4695</v>
      </c>
      <c r="AO620" s="79" t="str">
        <f>REPLACE(INDEX(GroupVertices[Group],MATCH(Vertices[[#This Row],[Vertex]],GroupVertices[Vertex],0)),1,1,"")</f>
        <v>1</v>
      </c>
      <c r="AP620" s="48"/>
      <c r="AQ620" s="49"/>
      <c r="AR620" s="48"/>
      <c r="AS620" s="49"/>
      <c r="AT620" s="48"/>
      <c r="AU620" s="49"/>
      <c r="AV620" s="48"/>
      <c r="AW620" s="49"/>
      <c r="AX620" s="48"/>
      <c r="AY620" s="48"/>
      <c r="AZ620" s="48"/>
      <c r="BA620" s="48"/>
      <c r="BB620" s="48"/>
      <c r="BC620" s="48"/>
      <c r="BD620" s="48"/>
      <c r="BE620" s="48"/>
      <c r="BF620" s="48"/>
      <c r="BG620" s="48"/>
      <c r="BH620" s="48"/>
      <c r="BI620" s="2"/>
      <c r="BJ620" s="3"/>
      <c r="BK620" s="3"/>
      <c r="BL620" s="3"/>
      <c r="BM620" s="3"/>
    </row>
    <row r="621" spans="1:65" ht="15">
      <c r="A621" s="65" t="s">
        <v>874</v>
      </c>
      <c r="B621" s="66"/>
      <c r="C621" s="66" t="s">
        <v>65</v>
      </c>
      <c r="D621" s="67">
        <v>162.1994342639202</v>
      </c>
      <c r="E621" s="69"/>
      <c r="F621" s="98" t="s">
        <v>4071</v>
      </c>
      <c r="G621" s="66" t="s">
        <v>52</v>
      </c>
      <c r="H621" s="70" t="s">
        <v>1500</v>
      </c>
      <c r="I621" s="71"/>
      <c r="J621" s="71"/>
      <c r="K621" s="70" t="s">
        <v>1500</v>
      </c>
      <c r="L621" s="74">
        <v>3.379407840900156</v>
      </c>
      <c r="M621" s="75">
        <v>6446.12548828125</v>
      </c>
      <c r="N621" s="75">
        <v>5220.18212890625</v>
      </c>
      <c r="O621" s="76"/>
      <c r="P621" s="77"/>
      <c r="Q621" s="77"/>
      <c r="R621" s="48">
        <v>0</v>
      </c>
      <c r="S621" s="81"/>
      <c r="T621" s="81"/>
      <c r="U621" s="49">
        <v>0</v>
      </c>
      <c r="V621" s="49">
        <v>0</v>
      </c>
      <c r="W621" s="49">
        <v>0</v>
      </c>
      <c r="X621" s="49">
        <v>0</v>
      </c>
      <c r="Y621" s="49">
        <v>0</v>
      </c>
      <c r="Z621" s="49"/>
      <c r="AA621" s="72">
        <v>621</v>
      </c>
      <c r="AB621" s="72"/>
      <c r="AC621" s="73"/>
      <c r="AD621" s="79" t="s">
        <v>1500</v>
      </c>
      <c r="AE621" s="79" t="s">
        <v>2076</v>
      </c>
      <c r="AF621" s="79" t="s">
        <v>2525</v>
      </c>
      <c r="AG621" s="79" t="s">
        <v>2701</v>
      </c>
      <c r="AH621" s="79" t="s">
        <v>3447</v>
      </c>
      <c r="AI621" s="79">
        <v>4413</v>
      </c>
      <c r="AJ621" s="79">
        <v>2</v>
      </c>
      <c r="AK621" s="79">
        <v>14</v>
      </c>
      <c r="AL621" s="79">
        <v>3</v>
      </c>
      <c r="AM621" s="79" t="s">
        <v>4077</v>
      </c>
      <c r="AN621" s="100" t="s">
        <v>4696</v>
      </c>
      <c r="AO621" s="79" t="str">
        <f>REPLACE(INDEX(GroupVertices[Group],MATCH(Vertices[[#This Row],[Vertex]],GroupVertices[Vertex],0)),1,1,"")</f>
        <v>1</v>
      </c>
      <c r="AP621" s="48"/>
      <c r="AQ621" s="49"/>
      <c r="AR621" s="48"/>
      <c r="AS621" s="49"/>
      <c r="AT621" s="48"/>
      <c r="AU621" s="49"/>
      <c r="AV621" s="48"/>
      <c r="AW621" s="49"/>
      <c r="AX621" s="48"/>
      <c r="AY621" s="48"/>
      <c r="AZ621" s="48"/>
      <c r="BA621" s="48"/>
      <c r="BB621" s="48"/>
      <c r="BC621" s="48"/>
      <c r="BD621" s="48"/>
      <c r="BE621" s="48"/>
      <c r="BF621" s="48"/>
      <c r="BG621" s="48"/>
      <c r="BH621" s="48"/>
      <c r="BI621" s="2"/>
      <c r="BJ621" s="3"/>
      <c r="BK621" s="3"/>
      <c r="BL621" s="3"/>
      <c r="BM621" s="3"/>
    </row>
    <row r="622" spans="1:65" ht="15">
      <c r="A622" s="65" t="s">
        <v>875</v>
      </c>
      <c r="B622" s="66"/>
      <c r="C622" s="66" t="s">
        <v>65</v>
      </c>
      <c r="D622" s="67">
        <v>164.86456837816607</v>
      </c>
      <c r="E622" s="69"/>
      <c r="F622" s="98" t="s">
        <v>4072</v>
      </c>
      <c r="G622" s="66" t="s">
        <v>52</v>
      </c>
      <c r="H622" s="70" t="s">
        <v>1501</v>
      </c>
      <c r="I622" s="71"/>
      <c r="J622" s="71"/>
      <c r="K622" s="70" t="s">
        <v>1501</v>
      </c>
      <c r="L622" s="74">
        <v>35.17655685549451</v>
      </c>
      <c r="M622" s="75">
        <v>5418.02001953125</v>
      </c>
      <c r="N622" s="75">
        <v>2130.6328125</v>
      </c>
      <c r="O622" s="76"/>
      <c r="P622" s="77"/>
      <c r="Q622" s="77"/>
      <c r="R622" s="48">
        <v>0</v>
      </c>
      <c r="S622" s="81"/>
      <c r="T622" s="81"/>
      <c r="U622" s="49">
        <v>0</v>
      </c>
      <c r="V622" s="49">
        <v>0</v>
      </c>
      <c r="W622" s="49">
        <v>0</v>
      </c>
      <c r="X622" s="49">
        <v>0</v>
      </c>
      <c r="Y622" s="49">
        <v>0</v>
      </c>
      <c r="Z622" s="49"/>
      <c r="AA622" s="72">
        <v>622</v>
      </c>
      <c r="AB622" s="72"/>
      <c r="AC622" s="73"/>
      <c r="AD622" s="79" t="s">
        <v>1501</v>
      </c>
      <c r="AE622" s="79" t="s">
        <v>2077</v>
      </c>
      <c r="AF622" s="79" t="s">
        <v>2526</v>
      </c>
      <c r="AG622" s="79" t="s">
        <v>2827</v>
      </c>
      <c r="AH622" s="79" t="s">
        <v>3448</v>
      </c>
      <c r="AI622" s="79">
        <v>63386</v>
      </c>
      <c r="AJ622" s="79">
        <v>117</v>
      </c>
      <c r="AK622" s="79">
        <v>892</v>
      </c>
      <c r="AL622" s="79">
        <v>25</v>
      </c>
      <c r="AM622" s="79" t="s">
        <v>4077</v>
      </c>
      <c r="AN622" s="100" t="s">
        <v>4697</v>
      </c>
      <c r="AO622" s="79" t="str">
        <f>REPLACE(INDEX(GroupVertices[Group],MATCH(Vertices[[#This Row],[Vertex]],GroupVertices[Vertex],0)),1,1,"")</f>
        <v>1</v>
      </c>
      <c r="AP622" s="48"/>
      <c r="AQ622" s="49"/>
      <c r="AR622" s="48"/>
      <c r="AS622" s="49"/>
      <c r="AT622" s="48"/>
      <c r="AU622" s="49"/>
      <c r="AV622" s="48"/>
      <c r="AW622" s="49"/>
      <c r="AX622" s="48"/>
      <c r="AY622" s="48"/>
      <c r="AZ622" s="48"/>
      <c r="BA622" s="48"/>
      <c r="BB622" s="48"/>
      <c r="BC622" s="48"/>
      <c r="BD622" s="48"/>
      <c r="BE622" s="48"/>
      <c r="BF622" s="48"/>
      <c r="BG622" s="48"/>
      <c r="BH622" s="48"/>
      <c r="BI622" s="2"/>
      <c r="BJ622" s="3"/>
      <c r="BK622" s="3"/>
      <c r="BL622" s="3"/>
      <c r="BM622" s="3"/>
    </row>
    <row r="623" spans="1:65" ht="15">
      <c r="A623" s="65" t="s">
        <v>876</v>
      </c>
      <c r="B623" s="66"/>
      <c r="C623" s="66" t="s">
        <v>65</v>
      </c>
      <c r="D623" s="67">
        <v>163.0726878967619</v>
      </c>
      <c r="E623" s="69"/>
      <c r="F623" s="98" t="s">
        <v>4073</v>
      </c>
      <c r="G623" s="66" t="s">
        <v>52</v>
      </c>
      <c r="H623" s="70" t="s">
        <v>1502</v>
      </c>
      <c r="I623" s="71"/>
      <c r="J623" s="71"/>
      <c r="K623" s="70" t="s">
        <v>1502</v>
      </c>
      <c r="L623" s="74">
        <v>13.798011446092477</v>
      </c>
      <c r="M623" s="75">
        <v>3361.811279296875</v>
      </c>
      <c r="N623" s="75">
        <v>3013.361083984375</v>
      </c>
      <c r="O623" s="76"/>
      <c r="P623" s="77"/>
      <c r="Q623" s="77"/>
      <c r="R623" s="48">
        <v>0</v>
      </c>
      <c r="S623" s="81"/>
      <c r="T623" s="81"/>
      <c r="U623" s="49">
        <v>0</v>
      </c>
      <c r="V623" s="49">
        <v>0</v>
      </c>
      <c r="W623" s="49">
        <v>0</v>
      </c>
      <c r="X623" s="49">
        <v>0</v>
      </c>
      <c r="Y623" s="49">
        <v>0</v>
      </c>
      <c r="Z623" s="49"/>
      <c r="AA623" s="72">
        <v>623</v>
      </c>
      <c r="AB623" s="72"/>
      <c r="AC623" s="73"/>
      <c r="AD623" s="79" t="s">
        <v>1502</v>
      </c>
      <c r="AE623" s="79" t="s">
        <v>2078</v>
      </c>
      <c r="AF623" s="79" t="s">
        <v>2527</v>
      </c>
      <c r="AG623" s="79" t="s">
        <v>2828</v>
      </c>
      <c r="AH623" s="79" t="s">
        <v>3449</v>
      </c>
      <c r="AI623" s="79">
        <v>23736</v>
      </c>
      <c r="AJ623" s="79">
        <v>5</v>
      </c>
      <c r="AK623" s="79">
        <v>260</v>
      </c>
      <c r="AL623" s="79">
        <v>38</v>
      </c>
      <c r="AM623" s="79" t="s">
        <v>4077</v>
      </c>
      <c r="AN623" s="100" t="s">
        <v>4698</v>
      </c>
      <c r="AO623" s="79" t="str">
        <f>REPLACE(INDEX(GroupVertices[Group],MATCH(Vertices[[#This Row],[Vertex]],GroupVertices[Vertex],0)),1,1,"")</f>
        <v>1</v>
      </c>
      <c r="AP623" s="48"/>
      <c r="AQ623" s="49"/>
      <c r="AR623" s="48"/>
      <c r="AS623" s="49"/>
      <c r="AT623" s="48"/>
      <c r="AU623" s="49"/>
      <c r="AV623" s="48"/>
      <c r="AW623" s="49"/>
      <c r="AX623" s="48"/>
      <c r="AY623" s="48"/>
      <c r="AZ623" s="48"/>
      <c r="BA623" s="48"/>
      <c r="BB623" s="48"/>
      <c r="BC623" s="48"/>
      <c r="BD623" s="48"/>
      <c r="BE623" s="48"/>
      <c r="BF623" s="48"/>
      <c r="BG623" s="48"/>
      <c r="BH623" s="48"/>
      <c r="BI623" s="2"/>
      <c r="BJ623" s="3"/>
      <c r="BK623" s="3"/>
      <c r="BL623" s="3"/>
      <c r="BM623" s="3"/>
    </row>
    <row r="624" spans="1:65" ht="15">
      <c r="A624" s="65" t="s">
        <v>877</v>
      </c>
      <c r="B624" s="66"/>
      <c r="C624" s="66" t="s">
        <v>65</v>
      </c>
      <c r="D624" s="67">
        <v>172.1322819564252</v>
      </c>
      <c r="E624" s="69"/>
      <c r="F624" s="98" t="s">
        <v>4074</v>
      </c>
      <c r="G624" s="66" t="s">
        <v>52</v>
      </c>
      <c r="H624" s="70" t="s">
        <v>1503</v>
      </c>
      <c r="I624" s="71"/>
      <c r="J624" s="71"/>
      <c r="K624" s="70" t="s">
        <v>1503</v>
      </c>
      <c r="L624" s="74">
        <v>121.88610381902053</v>
      </c>
      <c r="M624" s="75">
        <v>6788.82666015625</v>
      </c>
      <c r="N624" s="75">
        <v>1247.90478515625</v>
      </c>
      <c r="O624" s="76"/>
      <c r="P624" s="77"/>
      <c r="Q624" s="77"/>
      <c r="R624" s="48">
        <v>0</v>
      </c>
      <c r="S624" s="81"/>
      <c r="T624" s="81"/>
      <c r="U624" s="49">
        <v>0</v>
      </c>
      <c r="V624" s="49">
        <v>0</v>
      </c>
      <c r="W624" s="49">
        <v>0</v>
      </c>
      <c r="X624" s="49">
        <v>0</v>
      </c>
      <c r="Y624" s="49">
        <v>0</v>
      </c>
      <c r="Z624" s="49"/>
      <c r="AA624" s="72">
        <v>624</v>
      </c>
      <c r="AB624" s="72"/>
      <c r="AC624" s="73"/>
      <c r="AD624" s="79" t="s">
        <v>1503</v>
      </c>
      <c r="AE624" s="79" t="s">
        <v>2079</v>
      </c>
      <c r="AF624" s="79" t="s">
        <v>2528</v>
      </c>
      <c r="AG624" s="79" t="s">
        <v>2829</v>
      </c>
      <c r="AH624" s="79" t="s">
        <v>3450</v>
      </c>
      <c r="AI624" s="79">
        <v>224203</v>
      </c>
      <c r="AJ624" s="79">
        <v>693</v>
      </c>
      <c r="AK624" s="79">
        <v>9053</v>
      </c>
      <c r="AL624" s="79">
        <v>33</v>
      </c>
      <c r="AM624" s="79" t="s">
        <v>4077</v>
      </c>
      <c r="AN624" s="100" t="s">
        <v>4699</v>
      </c>
      <c r="AO624" s="79" t="str">
        <f>REPLACE(INDEX(GroupVertices[Group],MATCH(Vertices[[#This Row],[Vertex]],GroupVertices[Vertex],0)),1,1,"")</f>
        <v>1</v>
      </c>
      <c r="AP624" s="48"/>
      <c r="AQ624" s="49"/>
      <c r="AR624" s="48"/>
      <c r="AS624" s="49"/>
      <c r="AT624" s="48"/>
      <c r="AU624" s="49"/>
      <c r="AV624" s="48"/>
      <c r="AW624" s="49"/>
      <c r="AX624" s="48"/>
      <c r="AY624" s="48"/>
      <c r="AZ624" s="48"/>
      <c r="BA624" s="48"/>
      <c r="BB624" s="48"/>
      <c r="BC624" s="48"/>
      <c r="BD624" s="48"/>
      <c r="BE624" s="48"/>
      <c r="BF624" s="48"/>
      <c r="BG624" s="48"/>
      <c r="BH624" s="48"/>
      <c r="BI624" s="2"/>
      <c r="BJ624" s="3"/>
      <c r="BK624" s="3"/>
      <c r="BL624" s="3"/>
      <c r="BM624" s="3"/>
    </row>
    <row r="625" spans="1:65" ht="15">
      <c r="A625" s="65" t="s">
        <v>878</v>
      </c>
      <c r="B625" s="66"/>
      <c r="C625" s="66" t="s">
        <v>65</v>
      </c>
      <c r="D625" s="67">
        <v>164.96241002361978</v>
      </c>
      <c r="E625" s="69"/>
      <c r="F625" s="98" t="s">
        <v>4075</v>
      </c>
      <c r="G625" s="66" t="s">
        <v>52</v>
      </c>
      <c r="H625" s="70" t="s">
        <v>1504</v>
      </c>
      <c r="I625" s="71"/>
      <c r="J625" s="71"/>
      <c r="K625" s="70" t="s">
        <v>1504</v>
      </c>
      <c r="L625" s="74">
        <v>36.343884744809905</v>
      </c>
      <c r="M625" s="75">
        <v>7474.22998046875</v>
      </c>
      <c r="N625" s="75">
        <v>2130.6328125</v>
      </c>
      <c r="O625" s="76"/>
      <c r="P625" s="77"/>
      <c r="Q625" s="77"/>
      <c r="R625" s="48">
        <v>0</v>
      </c>
      <c r="S625" s="81"/>
      <c r="T625" s="81"/>
      <c r="U625" s="49">
        <v>0</v>
      </c>
      <c r="V625" s="49">
        <v>0</v>
      </c>
      <c r="W625" s="49">
        <v>0</v>
      </c>
      <c r="X625" s="49">
        <v>0</v>
      </c>
      <c r="Y625" s="49">
        <v>0</v>
      </c>
      <c r="Z625" s="49"/>
      <c r="AA625" s="72">
        <v>625</v>
      </c>
      <c r="AB625" s="72"/>
      <c r="AC625" s="73"/>
      <c r="AD625" s="79" t="s">
        <v>1504</v>
      </c>
      <c r="AE625" s="79" t="s">
        <v>2080</v>
      </c>
      <c r="AF625" s="79" t="s">
        <v>2529</v>
      </c>
      <c r="AG625" s="79" t="s">
        <v>2830</v>
      </c>
      <c r="AH625" s="79" t="s">
        <v>3451</v>
      </c>
      <c r="AI625" s="79">
        <v>65551</v>
      </c>
      <c r="AJ625" s="79">
        <v>867</v>
      </c>
      <c r="AK625" s="79">
        <v>687</v>
      </c>
      <c r="AL625" s="79">
        <v>55</v>
      </c>
      <c r="AM625" s="79" t="s">
        <v>4077</v>
      </c>
      <c r="AN625" s="100" t="s">
        <v>4700</v>
      </c>
      <c r="AO625" s="79" t="str">
        <f>REPLACE(INDEX(GroupVertices[Group],MATCH(Vertices[[#This Row],[Vertex]],GroupVertices[Vertex],0)),1,1,"")</f>
        <v>1</v>
      </c>
      <c r="AP625" s="48"/>
      <c r="AQ625" s="49"/>
      <c r="AR625" s="48"/>
      <c r="AS625" s="49"/>
      <c r="AT625" s="48"/>
      <c r="AU625" s="49"/>
      <c r="AV625" s="48"/>
      <c r="AW625" s="49"/>
      <c r="AX625" s="48"/>
      <c r="AY625" s="48"/>
      <c r="AZ625" s="48"/>
      <c r="BA625" s="48"/>
      <c r="BB625" s="48"/>
      <c r="BC625" s="48"/>
      <c r="BD625" s="48"/>
      <c r="BE625" s="48"/>
      <c r="BF625" s="48"/>
      <c r="BG625" s="48"/>
      <c r="BH625" s="48"/>
      <c r="BI625" s="2"/>
      <c r="BJ625" s="3"/>
      <c r="BK625" s="3"/>
      <c r="BL625" s="3"/>
      <c r="BM625" s="3"/>
    </row>
    <row r="626" spans="1:65" ht="15">
      <c r="A626" s="82" t="s">
        <v>879</v>
      </c>
      <c r="B626" s="83"/>
      <c r="C626" s="83" t="s">
        <v>65</v>
      </c>
      <c r="D626" s="84">
        <v>162.0081798327146</v>
      </c>
      <c r="E626" s="85"/>
      <c r="F626" s="99" t="s">
        <v>4076</v>
      </c>
      <c r="G626" s="83" t="s">
        <v>52</v>
      </c>
      <c r="H626" s="86" t="s">
        <v>1505</v>
      </c>
      <c r="I626" s="87"/>
      <c r="J626" s="87"/>
      <c r="K626" s="86" t="s">
        <v>1505</v>
      </c>
      <c r="L626" s="88">
        <v>1.0975918466356058</v>
      </c>
      <c r="M626" s="89">
        <v>1991.0050048828125</v>
      </c>
      <c r="N626" s="89">
        <v>7427.0029296875</v>
      </c>
      <c r="O626" s="90"/>
      <c r="P626" s="91"/>
      <c r="Q626" s="91"/>
      <c r="R626" s="48">
        <v>0</v>
      </c>
      <c r="S626" s="92"/>
      <c r="T626" s="92"/>
      <c r="U626" s="49">
        <v>0</v>
      </c>
      <c r="V626" s="49">
        <v>0</v>
      </c>
      <c r="W626" s="49">
        <v>0</v>
      </c>
      <c r="X626" s="49">
        <v>0</v>
      </c>
      <c r="Y626" s="49">
        <v>0</v>
      </c>
      <c r="Z626" s="93"/>
      <c r="AA626" s="94">
        <v>626</v>
      </c>
      <c r="AB626" s="94"/>
      <c r="AC626" s="95"/>
      <c r="AD626" s="79" t="s">
        <v>1505</v>
      </c>
      <c r="AE626" s="79" t="s">
        <v>2081</v>
      </c>
      <c r="AF626" s="79" t="s">
        <v>2530</v>
      </c>
      <c r="AG626" s="79" t="s">
        <v>2831</v>
      </c>
      <c r="AH626" s="79" t="s">
        <v>3452</v>
      </c>
      <c r="AI626" s="79">
        <v>181</v>
      </c>
      <c r="AJ626" s="79">
        <v>5</v>
      </c>
      <c r="AK626" s="79">
        <v>20</v>
      </c>
      <c r="AL626" s="79">
        <v>1</v>
      </c>
      <c r="AM626" s="79" t="s">
        <v>4077</v>
      </c>
      <c r="AN626" s="100" t="s">
        <v>4701</v>
      </c>
      <c r="AO626" s="79" t="str">
        <f>REPLACE(INDEX(GroupVertices[Group],MATCH(Vertices[[#This Row],[Vertex]],GroupVertices[Vertex],0)),1,1,"")</f>
        <v>1</v>
      </c>
      <c r="AP626" s="48"/>
      <c r="AQ626" s="49"/>
      <c r="AR626" s="48"/>
      <c r="AS626" s="49"/>
      <c r="AT626" s="48"/>
      <c r="AU626" s="49"/>
      <c r="AV626" s="48"/>
      <c r="AW626" s="49"/>
      <c r="AX626" s="48"/>
      <c r="AY626" s="48"/>
      <c r="AZ626" s="48"/>
      <c r="BA626" s="48"/>
      <c r="BB626" s="48"/>
      <c r="BC626" s="48"/>
      <c r="BD626" s="48"/>
      <c r="BE626" s="48"/>
      <c r="BF626" s="48"/>
      <c r="BG626" s="48"/>
      <c r="BH626" s="48"/>
      <c r="BI626" s="2"/>
      <c r="BJ626" s="3"/>
      <c r="BK626" s="3"/>
      <c r="BL626" s="3"/>
      <c r="BM6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6"/>
    <dataValidation allowBlank="1" errorTitle="Invalid Vertex Visibility" error="You have entered an unrecognized vertex visibility.  Try selecting from the drop-down list instead." sqref="BI3"/>
    <dataValidation allowBlank="1" showErrorMessage="1" sqref="B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6"/>
    <dataValidation allowBlank="1" showInputMessage="1" promptTitle="Vertex Tooltip" prompt="Enter optional text that will pop up when the mouse is hovered over the vertex." errorTitle="Invalid Vertex Image Key" sqref="K3:K6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6"/>
    <dataValidation allowBlank="1" showInputMessage="1" promptTitle="Vertex Label Fill Color" prompt="To select an optional fill color for the Label shape, right-click and select Select Color on the right-click menu." sqref="I3:I626"/>
    <dataValidation allowBlank="1" showInputMessage="1" promptTitle="Vertex Image File" prompt="Enter the path to an image file.  Hover over the column header for examples." errorTitle="Invalid Vertex Image Key" sqref="F3:F626"/>
    <dataValidation allowBlank="1" showInputMessage="1" promptTitle="Vertex Color" prompt="To select an optional vertex color, right-click and select Select Color on the right-click menu." sqref="B3:B626"/>
    <dataValidation allowBlank="1" showInputMessage="1" promptTitle="Vertex Opacity" prompt="Enter an optional vertex opacity between 0 (transparent) and 100 (opaque)." errorTitle="Invalid Vertex Opacity" error="The optional vertex opacity must be a whole number between 0 and 10." sqref="E3:E626"/>
    <dataValidation type="list" allowBlank="1" showInputMessage="1" showErrorMessage="1" promptTitle="Vertex Shape" prompt="Select an optional vertex shape." errorTitle="Invalid Vertex Shape" error="You have entered an invalid vertex shape.  Try selecting from the drop-down list instead." sqref="C3:C6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6">
      <formula1>ValidVertexLabelPositions</formula1>
    </dataValidation>
    <dataValidation allowBlank="1" showInputMessage="1" showErrorMessage="1" promptTitle="Vertex Name" prompt="Enter the name of the vertex." sqref="A3:A626"/>
  </dataValidations>
  <hyperlinks>
    <hyperlink ref="F3" r:id="rId1" display="https://i.ytimg.com/vi/aoTlpgQoabM/default.jpg"/>
    <hyperlink ref="F4" r:id="rId2" display="https://i.ytimg.com/vi/uSgTa6vmcWk/default.jpg"/>
    <hyperlink ref="F5" r:id="rId3" display="https://i.ytimg.com/vi/hA4Y2txHXLI/default.jpg"/>
    <hyperlink ref="F6" r:id="rId4" display="https://i.ytimg.com/vi/hjGrTGIoGOw/default.jpg"/>
    <hyperlink ref="F7" r:id="rId5" display="https://i.ytimg.com/vi/1TD990eGAVA/default.jpg"/>
    <hyperlink ref="F8" r:id="rId6" display="https://i.ytimg.com/vi/B1Ue4A400Qs/default.jpg"/>
    <hyperlink ref="F9" r:id="rId7" display="https://i.ytimg.com/vi/1aRYh-4yEWg/default.jpg"/>
    <hyperlink ref="F10" r:id="rId8" display="https://i.ytimg.com/vi/jGBzKZxA070/default.jpg"/>
    <hyperlink ref="F11" r:id="rId9" display="https://i.ytimg.com/vi/xi4sWI9Lh8g/default.jpg"/>
    <hyperlink ref="F12" r:id="rId10" display="https://i.ytimg.com/vi/DzVXYUI1eA4/default.jpg"/>
    <hyperlink ref="F13" r:id="rId11" display="https://i.ytimg.com/vi/wCsdcJcNwgw/default.jpg"/>
    <hyperlink ref="F14" r:id="rId12" display="https://i.ytimg.com/vi/d2t8kEX6sIA/default.jpg"/>
    <hyperlink ref="F15" r:id="rId13" display="https://i.ytimg.com/vi/GoA8N_4kosM/default.jpg"/>
    <hyperlink ref="F16" r:id="rId14" display="https://i.ytimg.com/vi/nvr_q4-sQt4/default_live.jpg"/>
    <hyperlink ref="F17" r:id="rId15" display="https://i.ytimg.com/vi/9RXelsjCxkQ/default.jpg"/>
    <hyperlink ref="F18" r:id="rId16" display="https://i.ytimg.com/vi/YQu48yg4p10/default.jpg"/>
    <hyperlink ref="F19" r:id="rId17" display="https://i.ytimg.com/vi/49CROTxC98M/default.jpg"/>
    <hyperlink ref="F20" r:id="rId18" display="https://i.ytimg.com/vi/bc3fpD4oCdA/default.jpg"/>
    <hyperlink ref="F21" r:id="rId19" display="https://i.ytimg.com/vi/pv59lMKI6KA/default.jpg"/>
    <hyperlink ref="F22" r:id="rId20" display="https://i.ytimg.com/vi/_iy288OM5ho/default.jpg"/>
    <hyperlink ref="F23" r:id="rId21" display="https://i.ytimg.com/vi/oxcMyAHdVu0/default.jpg"/>
    <hyperlink ref="F24" r:id="rId22" display="https://i.ytimg.com/vi/unsqehiA4lQ/default.jpg"/>
    <hyperlink ref="F25" r:id="rId23" display="https://i.ytimg.com/vi/eNgMWDbsBFM/default.jpg"/>
    <hyperlink ref="F26" r:id="rId24" display="https://i.ytimg.com/vi/EFCr9lzoVvo/default.jpg"/>
    <hyperlink ref="F27" r:id="rId25" display="https://i.ytimg.com/vi/nQS8gBvKxv0/default.jpg"/>
    <hyperlink ref="F28" r:id="rId26" display="https://i.ytimg.com/vi/UWH8WQ-lKwc/default.jpg"/>
    <hyperlink ref="F29" r:id="rId27" display="https://i.ytimg.com/vi/kArXl4ykjnw/default.jpg"/>
    <hyperlink ref="F30" r:id="rId28" display="https://i.ytimg.com/vi/WYSkTy6ARtE/default.jpg"/>
    <hyperlink ref="F31" r:id="rId29" display="https://i.ytimg.com/vi/jx8BbnPFCng/default.jpg"/>
    <hyperlink ref="F32" r:id="rId30" display="https://i.ytimg.com/vi/KM0bPBP3K5s/default.jpg"/>
    <hyperlink ref="F33" r:id="rId31" display="https://i.ytimg.com/vi/7RhiNpL7Jow/default.jpg"/>
    <hyperlink ref="F34" r:id="rId32" display="https://i.ytimg.com/vi/JngFlncmBgs/default.jpg"/>
    <hyperlink ref="F35" r:id="rId33" display="https://i.ytimg.com/vi/rzfVMrYpGGo/default.jpg"/>
    <hyperlink ref="F36" r:id="rId34" display="https://i.ytimg.com/vi/HBTuAnJqF7A/default.jpg"/>
    <hyperlink ref="F37" r:id="rId35" display="https://i.ytimg.com/vi/bCke2wftrFw/default.jpg"/>
    <hyperlink ref="F38" r:id="rId36" display="https://i.ytimg.com/vi/0E9BUbFbv7E/default.jpg"/>
    <hyperlink ref="F39" r:id="rId37" display="https://i.ytimg.com/vi/ynfIhBe6dlo/default.jpg"/>
    <hyperlink ref="F40" r:id="rId38" display="https://i.ytimg.com/vi/7I8pqbLaQ-4/default.jpg"/>
    <hyperlink ref="F41" r:id="rId39" display="https://i.ytimg.com/vi/OQO0U0Y9VPM/default.jpg"/>
    <hyperlink ref="F42" r:id="rId40" display="https://i.ytimg.com/vi/ztfnOvrRw-Y/default.jpg"/>
    <hyperlink ref="F43" r:id="rId41" display="https://i.ytimg.com/vi/HFXgTIz4yB4/default.jpg"/>
    <hyperlink ref="F44" r:id="rId42" display="https://i.ytimg.com/vi/iTTfRLH9HHY/default.jpg"/>
    <hyperlink ref="F45" r:id="rId43" display="https://i.ytimg.com/vi/V15oShQ_p1g/default.jpg"/>
    <hyperlink ref="F46" r:id="rId44" display="https://i.ytimg.com/vi/qzlFmKJf4AY/default.jpg"/>
    <hyperlink ref="F47" r:id="rId45" display="https://i.ytimg.com/vi/ewvjLQaeBdc/default.jpg"/>
    <hyperlink ref="F48" r:id="rId46" display="https://i.ytimg.com/vi/tA-svy6dvMI/default.jpg"/>
    <hyperlink ref="F49" r:id="rId47" display="https://i.ytimg.com/vi/qpWqr2Q6Jx8/default.jpg"/>
    <hyperlink ref="F50" r:id="rId48" display="https://i.ytimg.com/vi/zhAJC1IMdrs/default.jpg"/>
    <hyperlink ref="F51" r:id="rId49" display="https://i.ytimg.com/vi/zRvBRLaBWj4/default.jpg"/>
    <hyperlink ref="F52" r:id="rId50" display="https://i.ytimg.com/vi/dRls4-cWn9c/default.jpg"/>
    <hyperlink ref="F53" r:id="rId51" display="https://i.ytimg.com/vi/5F-3KK3QypM/default.jpg"/>
    <hyperlink ref="F54" r:id="rId52" display="https://i.ytimg.com/vi/2f-zGF1XggY/default.jpg"/>
    <hyperlink ref="F55" r:id="rId53" display="https://i.ytimg.com/vi/h-3nz_geC0k/default.jpg"/>
    <hyperlink ref="F56" r:id="rId54" display="https://i.ytimg.com/vi/74kSt9CvJzg/default.jpg"/>
    <hyperlink ref="F57" r:id="rId55" display="https://i.ytimg.com/vi/qtawLC5VE1o/default.jpg"/>
    <hyperlink ref="F58" r:id="rId56" display="https://i.ytimg.com/vi/UBRpv2lfCLw/default.jpg"/>
    <hyperlink ref="F59" r:id="rId57" display="https://i.ytimg.com/vi/TFCHCuGLt18/default.jpg"/>
    <hyperlink ref="F60" r:id="rId58" display="https://i.ytimg.com/vi/fPi3nYsm9YE/default.jpg"/>
    <hyperlink ref="F61" r:id="rId59" display="https://i.ytimg.com/vi/p8lBJfFGf18/default.jpg"/>
    <hyperlink ref="F62" r:id="rId60" display="https://i.ytimg.com/vi/1jXs4s8a0go/default.jpg"/>
    <hyperlink ref="F63" r:id="rId61" display="https://i.ytimg.com/vi/EnHrSd19RkA/default.jpg"/>
    <hyperlink ref="F64" r:id="rId62" display="https://i.ytimg.com/vi/zz_1zttsGsw/default.jpg"/>
    <hyperlink ref="F65" r:id="rId63" display="https://i.ytimg.com/vi/ut8Z9C4P5SQ/default.jpg"/>
    <hyperlink ref="F66" r:id="rId64" display="https://i.ytimg.com/vi/HMbAYqTU-6w/default.jpg"/>
    <hyperlink ref="F67" r:id="rId65" display="https://i.ytimg.com/vi/Uyd6GzE2j08/default.jpg"/>
    <hyperlink ref="F68" r:id="rId66" display="https://i.ytimg.com/vi/l7bSow88Vcw/default.jpg"/>
    <hyperlink ref="F69" r:id="rId67" display="https://i.ytimg.com/vi/Y-1e7uHrZzQ/default.jpg"/>
    <hyperlink ref="F70" r:id="rId68" display="https://i.ytimg.com/vi/faXFimokpwQ/default.jpg"/>
    <hyperlink ref="F71" r:id="rId69" display="https://i.ytimg.com/vi/GlNVrxiQO08/default.jpg"/>
    <hyperlink ref="F72" r:id="rId70" display="https://i.ytimg.com/vi/Cns_O2MBXQU/default.jpg"/>
    <hyperlink ref="F73" r:id="rId71" display="https://i.ytimg.com/vi/C0X4x9xYm4I/default.jpg"/>
    <hyperlink ref="F74" r:id="rId72" display="https://i.ytimg.com/vi/3EexHuEGq2o/default.jpg"/>
    <hyperlink ref="F75" r:id="rId73" display="https://i.ytimg.com/vi/kx4dTgOa2XE/default.jpg"/>
    <hyperlink ref="F76" r:id="rId74" display="https://i.ytimg.com/vi/3_nK3DrDLOs/default.jpg"/>
    <hyperlink ref="F77" r:id="rId75" display="https://i.ytimg.com/vi/Hgra5C1Q0U4/default.jpg"/>
    <hyperlink ref="F78" r:id="rId76" display="https://i.ytimg.com/vi/y0zgvpIa0WM/default.jpg"/>
    <hyperlink ref="F79" r:id="rId77" display="https://i.ytimg.com/vi/PrcNod5t-oU/default.jpg"/>
    <hyperlink ref="F80" r:id="rId78" display="https://i.ytimg.com/vi/mJfXtdumYsU/default.jpg"/>
    <hyperlink ref="F81" r:id="rId79" display="https://i.ytimg.com/vi/yR2y1z5rp-k/default.jpg"/>
    <hyperlink ref="F82" r:id="rId80" display="https://i.ytimg.com/vi/3DCO0dREyio/default.jpg"/>
    <hyperlink ref="F83" r:id="rId81" display="https://i.ytimg.com/vi/v9e21IeYk0g/default.jpg"/>
    <hyperlink ref="F84" r:id="rId82" display="https://i.ytimg.com/vi/Ml1rbA1qGAY/default.jpg"/>
    <hyperlink ref="F85" r:id="rId83" display="https://i.ytimg.com/vi/OKz1ZyJOGKg/default.jpg"/>
    <hyperlink ref="F86" r:id="rId84" display="https://i.ytimg.com/vi/BJJK8NydxoQ/default.jpg"/>
    <hyperlink ref="F87" r:id="rId85" display="https://i.ytimg.com/vi/kz070BWB02E/default.jpg"/>
    <hyperlink ref="F88" r:id="rId86" display="https://i.ytimg.com/vi/1GooAPPo4OI/default.jpg"/>
    <hyperlink ref="F89" r:id="rId87" display="https://i.ytimg.com/vi/r-gN64WnHvg/default.jpg"/>
    <hyperlink ref="F90" r:id="rId88" display="https://i.ytimg.com/vi/Tm9oGsIZK44/default.jpg"/>
    <hyperlink ref="F91" r:id="rId89" display="https://i.ytimg.com/vi/ZLJe0ySIiDc/default.jpg"/>
    <hyperlink ref="F92" r:id="rId90" display="https://i.ytimg.com/vi/bPV3h4wzFwk/default.jpg"/>
    <hyperlink ref="F93" r:id="rId91" display="https://i.ytimg.com/vi/Os4djkUe3k8/default.jpg"/>
    <hyperlink ref="F94" r:id="rId92" display="https://i.ytimg.com/vi/rQehwUmyi78/default.jpg"/>
    <hyperlink ref="F95" r:id="rId93" display="https://i.ytimg.com/vi/ElZvY2DEE0w/default.jpg"/>
    <hyperlink ref="F96" r:id="rId94" display="https://i.ytimg.com/vi/6ej34IsEJyU/default.jpg"/>
    <hyperlink ref="F97" r:id="rId95" display="https://i.ytimg.com/vi/07eYA71IMso/default.jpg"/>
    <hyperlink ref="F98" r:id="rId96" display="https://i.ytimg.com/vi/Y8xzbrqv-fM/default.jpg"/>
    <hyperlink ref="F99" r:id="rId97" display="https://i.ytimg.com/vi/Jzr0kszxRzg/default.jpg"/>
    <hyperlink ref="F100" r:id="rId98" display="https://i.ytimg.com/vi/fIOsyzP8jAU/default.jpg"/>
    <hyperlink ref="F101" r:id="rId99" display="https://i.ytimg.com/vi/uZeXP2pApKs/default.jpg"/>
    <hyperlink ref="F102" r:id="rId100" display="https://i.ytimg.com/vi/Yia_PzYGyEw/default.jpg"/>
    <hyperlink ref="F103" r:id="rId101" display="https://i.ytimg.com/vi/EcKOCkQqNx8/default.jpg"/>
    <hyperlink ref="F104" r:id="rId102" display="https://i.ytimg.com/vi/lclmyVkX_hs/default.jpg"/>
    <hyperlink ref="F105" r:id="rId103" display="https://i.ytimg.com/vi/-iuG6h0xh1Q/default.jpg"/>
    <hyperlink ref="F106" r:id="rId104" display="https://i.ytimg.com/vi/aVwCH1GI608/default.jpg"/>
    <hyperlink ref="F107" r:id="rId105" display="https://i.ytimg.com/vi/kC1r76p7q6s/default.jpg"/>
    <hyperlink ref="F108" r:id="rId106" display="https://i.ytimg.com/vi/uO9mn3PwiK4/default.jpg"/>
    <hyperlink ref="F109" r:id="rId107" display="https://i.ytimg.com/vi/KW8F0mEvlb0/default.jpg"/>
    <hyperlink ref="F110" r:id="rId108" display="https://i.ytimg.com/vi/JpcXBWnUdAE/default.jpg"/>
    <hyperlink ref="F111" r:id="rId109" display="https://i.ytimg.com/vi/foEeirJy-yU/default.jpg"/>
    <hyperlink ref="F112" r:id="rId110" display="https://i.ytimg.com/vi/9Zv2rD3Bz4I/default.jpg"/>
    <hyperlink ref="F113" r:id="rId111" display="https://i.ytimg.com/vi/QFjCCO85aGk/default.jpg"/>
    <hyperlink ref="F114" r:id="rId112" display="https://i.ytimg.com/vi/ZfVaicrMYL4/default.jpg"/>
    <hyperlink ref="F115" r:id="rId113" display="https://i.ytimg.com/vi/YPD7ak14hHs/default.jpg"/>
    <hyperlink ref="F116" r:id="rId114" display="https://i.ytimg.com/vi/R0EjzKD9Ng0/default.jpg"/>
    <hyperlink ref="F117" r:id="rId115" display="https://i.ytimg.com/vi/waJkWqYxISY/default.jpg"/>
    <hyperlink ref="F118" r:id="rId116" display="https://i.ytimg.com/vi/-VXUfybP4Ws/default.jpg"/>
    <hyperlink ref="F119" r:id="rId117" display="https://i.ytimg.com/vi/NShwEZ2p_wI/default.jpg"/>
    <hyperlink ref="F120" r:id="rId118" display="https://i.ytimg.com/vi/YsSH0NrLIMQ/default.jpg"/>
    <hyperlink ref="F121" r:id="rId119" display="https://i.ytimg.com/vi/7Uh0wMvmtmc/default.jpg"/>
    <hyperlink ref="F122" r:id="rId120" display="https://i.ytimg.com/vi/9I91WTPyB8U/default.jpg"/>
    <hyperlink ref="F123" r:id="rId121" display="https://i.ytimg.com/vi/jzX4hu_qmeg/default.jpg"/>
    <hyperlink ref="F124" r:id="rId122" display="https://i.ytimg.com/vi/Tc3-4MDli-4/default.jpg"/>
    <hyperlink ref="F125" r:id="rId123" display="https://i.ytimg.com/vi/XURQjtrwJi0/default.jpg"/>
    <hyperlink ref="F126" r:id="rId124" display="https://i.ytimg.com/vi/MoMcSaKL430/default.jpg"/>
    <hyperlink ref="F127" r:id="rId125" display="https://i.ytimg.com/vi/B69Ezx1V84o/default.jpg"/>
    <hyperlink ref="F128" r:id="rId126" display="https://i.ytimg.com/vi/y7swAFB0KUg/default.jpg"/>
    <hyperlink ref="F129" r:id="rId127" display="https://i.ytimg.com/vi/muthn-2NteM/default.jpg"/>
    <hyperlink ref="F130" r:id="rId128" display="https://i.ytimg.com/vi/ptUZw1fkauM/default.jpg"/>
    <hyperlink ref="F131" r:id="rId129" display="https://i.ytimg.com/vi/j2sacbQnQJQ/default.jpg"/>
    <hyperlink ref="F132" r:id="rId130" display="https://i.ytimg.com/vi/zYsTT2scZ0s/default.jpg"/>
    <hyperlink ref="F133" r:id="rId131" display="https://i.ytimg.com/vi/QIuHaR8aG3c/default.jpg"/>
    <hyperlink ref="F134" r:id="rId132" display="https://i.ytimg.com/vi/74lpHeka1lE/default.jpg"/>
    <hyperlink ref="F135" r:id="rId133" display="https://i.ytimg.com/vi/QPxaU7U9Dpg/default.jpg"/>
    <hyperlink ref="F136" r:id="rId134" display="https://i.ytimg.com/vi/DtY71HjuxZo/default.jpg"/>
    <hyperlink ref="F137" r:id="rId135" display="https://i.ytimg.com/vi/OVUo_Ufw9Zg/default.jpg"/>
    <hyperlink ref="F138" r:id="rId136" display="https://i.ytimg.com/vi/a67h0uVaAMg/default.jpg"/>
    <hyperlink ref="F139" r:id="rId137" display="https://i.ytimg.com/vi/jMV7TPWpKsM/default.jpg"/>
    <hyperlink ref="F140" r:id="rId138" display="https://i.ytimg.com/vi/Sv9DKsPzWxk/default.jpg"/>
    <hyperlink ref="F141" r:id="rId139" display="https://i.ytimg.com/vi/t2_0yXZIJ3w/default.jpg"/>
    <hyperlink ref="F142" r:id="rId140" display="https://i.ytimg.com/vi/pMS2WfN4sek/default.jpg"/>
    <hyperlink ref="F143" r:id="rId141" display="https://i.ytimg.com/vi/287J3bcY-CM/default.jpg"/>
    <hyperlink ref="F144" r:id="rId142" display="https://i.ytimg.com/vi/HFO_8ZE3xlM/default.jpg"/>
    <hyperlink ref="F145" r:id="rId143" display="https://i.ytimg.com/vi/xXl78mlLY_k/default.jpg"/>
    <hyperlink ref="F146" r:id="rId144" display="https://i.ytimg.com/vi/kcncr2NfPjY/default.jpg"/>
    <hyperlink ref="F147" r:id="rId145" display="https://i.ytimg.com/vi/OBUMr5GSAFg/default.jpg"/>
    <hyperlink ref="F148" r:id="rId146" display="https://i.ytimg.com/vi/EVwXnHE5CYU/default.jpg"/>
    <hyperlink ref="F149" r:id="rId147" display="https://i.ytimg.com/vi/OPcILEH1AIQ/default.jpg"/>
    <hyperlink ref="F150" r:id="rId148" display="https://i.ytimg.com/vi/h2NezzzI_Sk/default.jpg"/>
    <hyperlink ref="F151" r:id="rId149" display="https://i.ytimg.com/vi/LpxC1Qu-HSQ/default.jpg"/>
    <hyperlink ref="F152" r:id="rId150" display="https://i.ytimg.com/vi/JJUZcQrD_mQ/default.jpg"/>
    <hyperlink ref="F153" r:id="rId151" display="https://i.ytimg.com/vi/OoLg-oKc7Z0/default.jpg"/>
    <hyperlink ref="F154" r:id="rId152" display="https://i.ytimg.com/vi/-afl7XR6gdc/default.jpg"/>
    <hyperlink ref="F155" r:id="rId153" display="https://i.ytimg.com/vi/xUUZ70z3zlU/default.jpg"/>
    <hyperlink ref="F156" r:id="rId154" display="https://i.ytimg.com/vi/x5DupOj1-ro/default.jpg"/>
    <hyperlink ref="F157" r:id="rId155" display="https://i.ytimg.com/vi/dLbRkIBBLZs/default.jpg"/>
    <hyperlink ref="F158" r:id="rId156" display="https://i.ytimg.com/vi/U76p8xK5eFA/default.jpg"/>
    <hyperlink ref="F159" r:id="rId157" display="https://i.ytimg.com/vi/nUKGlhJ4BmQ/default.jpg"/>
    <hyperlink ref="F160" r:id="rId158" display="https://i.ytimg.com/vi/FRpK3qmyWlY/default.jpg"/>
    <hyperlink ref="F161" r:id="rId159" display="https://i.ytimg.com/vi/q14PFK4TR8U/default.jpg"/>
    <hyperlink ref="F162" r:id="rId160" display="https://i.ytimg.com/vi/Lfzc9bcI1UE/default.jpg"/>
    <hyperlink ref="F163" r:id="rId161" display="https://i.ytimg.com/vi/z6azZa4VrkM/default.jpg"/>
    <hyperlink ref="F164" r:id="rId162" display="https://i.ytimg.com/vi/uLtYmNy-dyo/default.jpg"/>
    <hyperlink ref="F165" r:id="rId163" display="https://i.ytimg.com/vi/VANN3z1kEVQ/default.jpg"/>
    <hyperlink ref="F166" r:id="rId164" display="https://i.ytimg.com/vi/SK2o6qQqTz0/default.jpg"/>
    <hyperlink ref="F167" r:id="rId165" display="https://i.ytimg.com/vi/ULoB50P95ug/default.jpg"/>
    <hyperlink ref="F168" r:id="rId166" display="https://i.ytimg.com/vi/MRPEo6D99S4/default.jpg"/>
    <hyperlink ref="F169" r:id="rId167" display="https://i.ytimg.com/vi/S6wQ4MsnySU/default.jpg"/>
    <hyperlink ref="F170" r:id="rId168" display="https://i.ytimg.com/vi/wed36XcOtDM/default.jpg"/>
    <hyperlink ref="F171" r:id="rId169" display="https://i.ytimg.com/vi/TQOvJxdxFhg/default.jpg"/>
    <hyperlink ref="F172" r:id="rId170" display="https://i.ytimg.com/vi/OUoaPZynkPI/default.jpg"/>
    <hyperlink ref="F173" r:id="rId171" display="https://i.ytimg.com/vi/HTvBDm88yk0/default.jpg"/>
    <hyperlink ref="F174" r:id="rId172" display="https://i.ytimg.com/vi/hnbqFXLI_Qo/default.jpg"/>
    <hyperlink ref="F175" r:id="rId173" display="https://i.ytimg.com/vi/lw7R47wVxjw/default.jpg"/>
    <hyperlink ref="F176" r:id="rId174" display="https://i.ytimg.com/vi/3uH--HeqZd4/default.jpg"/>
    <hyperlink ref="F177" r:id="rId175" display="https://i.ytimg.com/vi/CkXz-rQ9AzA/default.jpg"/>
    <hyperlink ref="F178" r:id="rId176" display="https://i.ytimg.com/vi/El7hiBJ-s5g/default.jpg"/>
    <hyperlink ref="F179" r:id="rId177" display="https://i.ytimg.com/vi/ycZRyqUXkCA/default.jpg"/>
    <hyperlink ref="F180" r:id="rId178" display="https://i.ytimg.com/vi/1qgMtVLgAFE/default.jpg"/>
    <hyperlink ref="F181" r:id="rId179" display="https://i.ytimg.com/vi/0oCL7AnIs98/default.jpg"/>
    <hyperlink ref="F182" r:id="rId180" display="https://i.ytimg.com/vi/qjAVgtgp2VU/default.jpg"/>
    <hyperlink ref="F183" r:id="rId181" display="https://i.ytimg.com/vi/BBJgiSJkN7c/default.jpg"/>
    <hyperlink ref="F184" r:id="rId182" display="https://i.ytimg.com/vi/q5NV4jdL9Go/default.jpg"/>
    <hyperlink ref="F185" r:id="rId183" display="https://i.ytimg.com/vi/DCv0j55qLCA/default.jpg"/>
    <hyperlink ref="F186" r:id="rId184" display="https://i.ytimg.com/vi/PU_xu78HqMs/default.jpg"/>
    <hyperlink ref="F187" r:id="rId185" display="https://i.ytimg.com/vi/DH6vjbFLtL8/default.jpg"/>
    <hyperlink ref="F188" r:id="rId186" display="https://i.ytimg.com/vi/FBI24tJhrkk/default.jpg"/>
    <hyperlink ref="F189" r:id="rId187" display="https://i.ytimg.com/vi/st9bPY2BgvY/default.jpg"/>
    <hyperlink ref="F190" r:id="rId188" display="https://i.ytimg.com/vi/MbQ45cqz6KI/default.jpg"/>
    <hyperlink ref="F191" r:id="rId189" display="https://i.ytimg.com/vi/mKwCQA238dM/default.jpg"/>
    <hyperlink ref="F192" r:id="rId190" display="https://i.ytimg.com/vi/2wqPRPMQRWU/default.jpg"/>
    <hyperlink ref="F193" r:id="rId191" display="https://i.ytimg.com/vi/3vzIMn7cg40/default.jpg"/>
    <hyperlink ref="F194" r:id="rId192" display="https://i.ytimg.com/vi/5CTwMbKDOcU/default.jpg"/>
    <hyperlink ref="F195" r:id="rId193" display="https://i.ytimg.com/vi/I9IEMdbV_Zk/default.jpg"/>
    <hyperlink ref="F196" r:id="rId194" display="https://i.ytimg.com/vi/shGVZiJrDEA/default_live.jpg"/>
    <hyperlink ref="F197" r:id="rId195" display="https://i.ytimg.com/vi/R9ELWjJKnZA/default.jpg"/>
    <hyperlink ref="F198" r:id="rId196" display="https://i.ytimg.com/vi/LMcRZQfeaZM/default.jpg"/>
    <hyperlink ref="F199" r:id="rId197" display="https://i.ytimg.com/vi/7eiW91LDfx0/default.jpg"/>
    <hyperlink ref="F200" r:id="rId198" display="https://i.ytimg.com/vi/nXU12jCAfcI/default.jpg"/>
    <hyperlink ref="F201" r:id="rId199" display="https://i.ytimg.com/vi/2MFAE0lpV3U/default.jpg"/>
    <hyperlink ref="F202" r:id="rId200" display="https://i.ytimg.com/vi/J5xmgUFDzuo/default.jpg"/>
    <hyperlink ref="F203" r:id="rId201" display="https://i.ytimg.com/vi/A4geo_L63IQ/default.jpg"/>
    <hyperlink ref="F204" r:id="rId202" display="https://i.ytimg.com/vi/gHI67SLkSSs/default.jpg"/>
    <hyperlink ref="F205" r:id="rId203" display="https://i.ytimg.com/vi/A1IBpVXfXNA/default.jpg"/>
    <hyperlink ref="F206" r:id="rId204" display="https://i.ytimg.com/vi/qX_-gZJuJlU/default.jpg"/>
    <hyperlink ref="F207" r:id="rId205" display="https://i.ytimg.com/vi/-0Rz0oEAl_M/default.jpg"/>
    <hyperlink ref="F208" r:id="rId206" display="https://i.ytimg.com/vi/kT488qhjhyk/default.jpg"/>
    <hyperlink ref="F209" r:id="rId207" display="https://i.ytimg.com/vi/D9tnJouIipo/default.jpg"/>
    <hyperlink ref="F210" r:id="rId208" display="https://i.ytimg.com/vi/l1692voOGag/default.jpg"/>
    <hyperlink ref="F211" r:id="rId209" display="https://i.ytimg.com/vi/zT7s1i6NbJ4/default.jpg"/>
    <hyperlink ref="F212" r:id="rId210" display="https://i.ytimg.com/vi/AcuLJX_-HjA/default.jpg"/>
    <hyperlink ref="F213" r:id="rId211" display="https://i.ytimg.com/vi/BSqejLhL2QM/default.jpg"/>
    <hyperlink ref="F214" r:id="rId212" display="https://i.ytimg.com/vi/FarHjaAJoms/default.jpg"/>
    <hyperlink ref="F215" r:id="rId213" display="https://i.ytimg.com/vi/bMBaeQpoyM8/default.jpg"/>
    <hyperlink ref="F216" r:id="rId214" display="https://i.ytimg.com/vi/Z-9FKi2mX8A/default.jpg"/>
    <hyperlink ref="F217" r:id="rId215" display="https://i.ytimg.com/vi/nkNnkyI0Y8U/default.jpg"/>
    <hyperlink ref="F218" r:id="rId216" display="https://i.ytimg.com/vi/KR9IP6OKSRg/default.jpg"/>
    <hyperlink ref="F219" r:id="rId217" display="https://i.ytimg.com/vi/kNUX_AjilOo/default.jpg"/>
    <hyperlink ref="F220" r:id="rId218" display="https://i.ytimg.com/vi/M7ogjvcTijQ/default.jpg"/>
    <hyperlink ref="F221" r:id="rId219" display="https://i.ytimg.com/vi/fvIMIH33ytg/default.jpg"/>
    <hyperlink ref="F222" r:id="rId220" display="https://i.ytimg.com/vi/hGnaFj5Iq_s/default.jpg"/>
    <hyperlink ref="F223" r:id="rId221" display="https://i.ytimg.com/vi/8Sd7EPCEz5w/default.jpg"/>
    <hyperlink ref="F224" r:id="rId222" display="https://i.ytimg.com/vi/yIfOEG6a0Ps/default.jpg"/>
    <hyperlink ref="F225" r:id="rId223" display="https://i.ytimg.com/vi/V6rOZNCQhQs/default.jpg"/>
    <hyperlink ref="F226" r:id="rId224" display="https://i.ytimg.com/vi/MwmZ9kKG9sk/default.jpg"/>
    <hyperlink ref="F227" r:id="rId225" display="https://i.ytimg.com/vi/Z2itVBEFOQ0/default.jpg"/>
    <hyperlink ref="F228" r:id="rId226" display="https://i.ytimg.com/vi/90NRi7GYJPI/default.jpg"/>
    <hyperlink ref="F229" r:id="rId227" display="https://i.ytimg.com/vi/QN7Fl9AnEEs/default.jpg"/>
    <hyperlink ref="F230" r:id="rId228" display="https://i.ytimg.com/vi/ZL1n9Lz-EUQ/default.jpg"/>
    <hyperlink ref="F231" r:id="rId229" display="https://i.ytimg.com/vi/cUYVyKDeouw/default.jpg"/>
    <hyperlink ref="F232" r:id="rId230" display="https://i.ytimg.com/vi/OyQhevVsM60/default.jpg"/>
    <hyperlink ref="F233" r:id="rId231" display="https://i.ytimg.com/vi/_YS7eN2VJNw/default.jpg"/>
    <hyperlink ref="F234" r:id="rId232" display="https://i.ytimg.com/vi/As9FXeAPOkc/default.jpg"/>
    <hyperlink ref="F235" r:id="rId233" display="https://i.ytimg.com/vi/Pa6EG6ADNGQ/default.jpg"/>
    <hyperlink ref="F236" r:id="rId234" display="https://i.ytimg.com/vi/f5-rTsBv_Vs/default.jpg"/>
    <hyperlink ref="F237" r:id="rId235" display="https://i.ytimg.com/vi/raYQtjGCxJQ/default.jpg"/>
    <hyperlink ref="F238" r:id="rId236" display="https://i.ytimg.com/vi/ifI1Maz-Ubc/default.jpg"/>
    <hyperlink ref="F239" r:id="rId237" display="https://i.ytimg.com/vi/zH46pVG6Xvo/default.jpg"/>
    <hyperlink ref="F240" r:id="rId238" display="https://i.ytimg.com/vi/V8YjzRc22ks/default.jpg"/>
    <hyperlink ref="F241" r:id="rId239" display="https://i.ytimg.com/vi/35Nt60DKxvE/default.jpg"/>
    <hyperlink ref="F242" r:id="rId240" display="https://i.ytimg.com/vi/F5Tc-XJF5e4/default.jpg"/>
    <hyperlink ref="F243" r:id="rId241" display="https://i.ytimg.com/vi/sd896IHajBI/default.jpg"/>
    <hyperlink ref="F244" r:id="rId242" display="https://i.ytimg.com/vi/nR83Vs21Yu8/default.jpg"/>
    <hyperlink ref="F245" r:id="rId243" display="https://i.ytimg.com/vi/JJgwVffKRFM/default.jpg"/>
    <hyperlink ref="F246" r:id="rId244" display="https://i.ytimg.com/vi/Gs6Iykl9BfQ/default.jpg"/>
    <hyperlink ref="F247" r:id="rId245" display="https://i.ytimg.com/vi/72k2rjvuUek/default.jpg"/>
    <hyperlink ref="F248" r:id="rId246" display="https://i.ytimg.com/vi/nuP84Wp4mTU/default.jpg"/>
    <hyperlink ref="F249" r:id="rId247" display="https://i.ytimg.com/vi/F6vXSibarqk/default.jpg"/>
    <hyperlink ref="F250" r:id="rId248" display="https://i.ytimg.com/vi/3qzmdLHKCM8/default.jpg"/>
    <hyperlink ref="F251" r:id="rId249" display="https://i.ytimg.com/vi/OLot4jnaKsM/default.jpg"/>
    <hyperlink ref="F252" r:id="rId250" display="https://i.ytimg.com/vi/uvD6MOMhz1c/default.jpg"/>
    <hyperlink ref="F253" r:id="rId251" display="https://i.ytimg.com/vi/9GSCoRE2W_I/default.jpg"/>
    <hyperlink ref="F254" r:id="rId252" display="https://i.ytimg.com/vi/_1NbzOE4HTQ/default.jpg"/>
    <hyperlink ref="F255" r:id="rId253" display="https://i.ytimg.com/vi/7u-3bMbeax8/default.jpg"/>
    <hyperlink ref="F256" r:id="rId254" display="https://i.ytimg.com/vi/insGIvuV_70/default.jpg"/>
    <hyperlink ref="F257" r:id="rId255" display="https://i.ytimg.com/vi/JGtwYwKokkY/default.jpg"/>
    <hyperlink ref="F258" r:id="rId256" display="https://i.ytimg.com/vi/dM-iPcVlZZ4/default.jpg"/>
    <hyperlink ref="F259" r:id="rId257" display="https://i.ytimg.com/vi/PedbJi7L3ro/default.jpg"/>
    <hyperlink ref="F260" r:id="rId258" display="https://i.ytimg.com/vi/u4MrE-8uOvI/default.jpg"/>
    <hyperlink ref="F261" r:id="rId259" display="https://i.ytimg.com/vi/ndX7o22cMv8/default.jpg"/>
    <hyperlink ref="F262" r:id="rId260" display="https://i.ytimg.com/vi/fT5U8W6MnRk/default.jpg"/>
    <hyperlink ref="F263" r:id="rId261" display="https://i.ytimg.com/vi/TXdi6xgQ3Zs/default.jpg"/>
    <hyperlink ref="F264" r:id="rId262" display="https://i.ytimg.com/vi/gqGSwev1TEg/default.jpg"/>
    <hyperlink ref="F265" r:id="rId263" display="https://i.ytimg.com/vi/T-mGEfLOqk0/default.jpg"/>
    <hyperlink ref="F266" r:id="rId264" display="https://i.ytimg.com/vi/7x1-yR3o1D8/default.jpg"/>
    <hyperlink ref="F267" r:id="rId265" display="https://i.ytimg.com/vi/HnBkVNw3MUI/default.jpg"/>
    <hyperlink ref="F268" r:id="rId266" display="https://i.ytimg.com/vi/lhk1SowMXN8/default.jpg"/>
    <hyperlink ref="F269" r:id="rId267" display="https://i.ytimg.com/vi/JzKobgiDYUk/default.jpg"/>
    <hyperlink ref="F270" r:id="rId268" display="https://i.ytimg.com/vi/AEJoarKS9Kw/default.jpg"/>
    <hyperlink ref="F271" r:id="rId269" display="https://i.ytimg.com/vi/gif6fIZH1XM/default.jpg"/>
    <hyperlink ref="F272" r:id="rId270" display="https://i.ytimg.com/vi/TOhfwb_ktyk/default.jpg"/>
    <hyperlink ref="F273" r:id="rId271" display="https://i.ytimg.com/vi/OiM-Ayrfll8/default.jpg"/>
    <hyperlink ref="F274" r:id="rId272" display="https://i.ytimg.com/vi/V-DFqttmoeg/default.jpg"/>
    <hyperlink ref="F275" r:id="rId273" display="https://i.ytimg.com/vi/Y0DRTgkDNDQ/default.jpg"/>
    <hyperlink ref="F276" r:id="rId274" display="https://i.ytimg.com/vi/LKFnfllHNVk/default.jpg"/>
    <hyperlink ref="F277" r:id="rId275" display="https://i.ytimg.com/vi/EwHmmbsv_wM/default.jpg"/>
    <hyperlink ref="F278" r:id="rId276" display="https://i.ytimg.com/vi/VUOejKnhdto/default.jpg"/>
    <hyperlink ref="F279" r:id="rId277" display="https://i.ytimg.com/vi/1m267yrKWO8/default.jpg"/>
    <hyperlink ref="F280" r:id="rId278" display="https://i.ytimg.com/vi/FxLv6dEsf70/default.jpg"/>
    <hyperlink ref="F281" r:id="rId279" display="https://i.ytimg.com/vi/dIUeOyfarfQ/default.jpg"/>
    <hyperlink ref="F282" r:id="rId280" display="https://i.ytimg.com/vi/Ag5OWnmexXE/default.jpg"/>
    <hyperlink ref="F283" r:id="rId281" display="https://i.ytimg.com/vi/tcf5gDCqsuM/default.jpg"/>
    <hyperlink ref="F284" r:id="rId282" display="https://i.ytimg.com/vi/2IhxPdPddGg/default.jpg"/>
    <hyperlink ref="F285" r:id="rId283" display="https://i.ytimg.com/vi/Rd-LsXy81AA/default.jpg"/>
    <hyperlink ref="F286" r:id="rId284" display="https://i.ytimg.com/vi/cjFD-ksdXLY/default.jpg"/>
    <hyperlink ref="F287" r:id="rId285" display="https://i.ytimg.com/vi/p0Sc_Fp4qkc/default.jpg"/>
    <hyperlink ref="F288" r:id="rId286" display="https://i.ytimg.com/vi/0FiQpdoLAbg/default.jpg"/>
    <hyperlink ref="F289" r:id="rId287" display="https://i.ytimg.com/vi/C87zflNdnrs/default.jpg"/>
    <hyperlink ref="F290" r:id="rId288" display="https://i.ytimg.com/vi/xKP_q6kN0qM/default.jpg"/>
    <hyperlink ref="F291" r:id="rId289" display="https://i.ytimg.com/vi/KePnNMLw1Mk/default.jpg"/>
    <hyperlink ref="F292" r:id="rId290" display="https://i.ytimg.com/vi/dNorjxekDAo/default.jpg"/>
    <hyperlink ref="F293" r:id="rId291" display="https://i.ytimg.com/vi/lKHdboMJ56E/default.jpg"/>
    <hyperlink ref="F294" r:id="rId292" display="https://i.ytimg.com/vi/J327n_ktQb8/default.jpg"/>
    <hyperlink ref="F295" r:id="rId293" display="https://i.ytimg.com/vi/MHrGBby6Exw/default.jpg"/>
    <hyperlink ref="F296" r:id="rId294" display="https://i.ytimg.com/vi/WD-Gg52eQzc/default.jpg"/>
    <hyperlink ref="F297" r:id="rId295" display="https://i.ytimg.com/vi/JyXTFha9_BI/default.jpg"/>
    <hyperlink ref="F298" r:id="rId296" display="https://i.ytimg.com/vi/gndJZm7Q9yg/default.jpg"/>
    <hyperlink ref="F299" r:id="rId297" display="https://i.ytimg.com/vi/1aNVxy4WVHU/default.jpg"/>
    <hyperlink ref="F300" r:id="rId298" display="https://i.ytimg.com/vi/n8IP0T9A1LU/default.jpg"/>
    <hyperlink ref="F301" r:id="rId299" display="https://i.ytimg.com/vi/4GM6nLUUX-4/default.jpg"/>
    <hyperlink ref="F302" r:id="rId300" display="https://i.ytimg.com/vi/r6rkYMYv4jY/default.jpg"/>
    <hyperlink ref="F303" r:id="rId301" display="https://i.ytimg.com/vi/yvlVYux_sLY/default.jpg"/>
    <hyperlink ref="F304" r:id="rId302" display="https://i.ytimg.com/vi/IlO0Q_giCec/default.jpg"/>
    <hyperlink ref="F305" r:id="rId303" display="https://i.ytimg.com/vi/70zjUkpMkRQ/default.jpg"/>
    <hyperlink ref="F306" r:id="rId304" display="https://i.ytimg.com/vi/iVCb6mJdsZQ/default.jpg"/>
    <hyperlink ref="F307" r:id="rId305" display="https://i.ytimg.com/vi/BJ8E3uT07Ds/default.jpg"/>
    <hyperlink ref="F308" r:id="rId306" display="https://i.ytimg.com/vi/yiDuzdmJ_9A/default.jpg"/>
    <hyperlink ref="F309" r:id="rId307" display="https://i.ytimg.com/vi/DtW_nRH7N_I/default.jpg"/>
    <hyperlink ref="F310" r:id="rId308" display="https://i.ytimg.com/vi/GeynN4otjUc/default.jpg"/>
    <hyperlink ref="F311" r:id="rId309" display="https://i.ytimg.com/vi/VhIMBsBqlPQ/default.jpg"/>
    <hyperlink ref="F312" r:id="rId310" display="https://i.ytimg.com/vi/mpzpWEqmtEs/default.jpg"/>
    <hyperlink ref="F313" r:id="rId311" display="https://i.ytimg.com/vi/iZmwtiLrrog/default.jpg"/>
    <hyperlink ref="F314" r:id="rId312" display="https://i.ytimg.com/vi/-hMId6Q8Zyc/default.jpg"/>
    <hyperlink ref="F315" r:id="rId313" display="https://i.ytimg.com/vi/hj_M8k3tZ5g/default.jpg"/>
    <hyperlink ref="F316" r:id="rId314" display="https://i.ytimg.com/vi/WM6Bt0AtR4c/default.jpg"/>
    <hyperlink ref="F317" r:id="rId315" display="https://i.ytimg.com/vi/FG9PHgBnbWc/default.jpg"/>
    <hyperlink ref="F318" r:id="rId316" display="https://i.ytimg.com/vi/V9_0KO2sskI/default.jpg"/>
    <hyperlink ref="F319" r:id="rId317" display="https://i.ytimg.com/vi/oNwbupDPWs8/default.jpg"/>
    <hyperlink ref="F320" r:id="rId318" display="https://i.ytimg.com/vi/FRDHZKIGjnQ/default.jpg"/>
    <hyperlink ref="F321" r:id="rId319" display="https://i.ytimg.com/vi/kPYupTWwVKQ/default.jpg"/>
    <hyperlink ref="F322" r:id="rId320" display="https://i.ytimg.com/vi/YOZO91B8BJc/default.jpg"/>
    <hyperlink ref="F323" r:id="rId321" display="https://i.ytimg.com/vi/2mvROYZLFMU/default.jpg"/>
    <hyperlink ref="F324" r:id="rId322" display="https://i.ytimg.com/vi/P-QvdZSyi5o/default.jpg"/>
    <hyperlink ref="F325" r:id="rId323" display="https://i.ytimg.com/vi/-A4tUK8Dt2Y/default.jpg"/>
    <hyperlink ref="F326" r:id="rId324" display="https://i.ytimg.com/vi/i0aRLYSMl2I/default.jpg"/>
    <hyperlink ref="F327" r:id="rId325" display="https://i.ytimg.com/vi/ZXS9mBz7J00/default.jpg"/>
    <hyperlink ref="F328" r:id="rId326" display="https://i.ytimg.com/vi/r_LuzeYcvcg/default.jpg"/>
    <hyperlink ref="F329" r:id="rId327" display="https://i.ytimg.com/vi/kYNk56AFUX0/default.jpg"/>
    <hyperlink ref="F330" r:id="rId328" display="https://i.ytimg.com/vi/sf6UeSMS3qA/default.jpg"/>
    <hyperlink ref="F331" r:id="rId329" display="https://i.ytimg.com/vi/IIQPscUQDWY/default.jpg"/>
    <hyperlink ref="F332" r:id="rId330" display="https://i.ytimg.com/vi/6p5Il4geWaY/default.jpg"/>
    <hyperlink ref="F333" r:id="rId331" display="https://i.ytimg.com/vi/WI7uqbKg37Q/default.jpg"/>
    <hyperlink ref="F334" r:id="rId332" display="https://i.ytimg.com/vi/O_fxfsUwlJs/default.jpg"/>
    <hyperlink ref="F335" r:id="rId333" display="https://i.ytimg.com/vi/tYdDOZIpdzo/default.jpg"/>
    <hyperlink ref="F336" r:id="rId334" display="https://i.ytimg.com/vi/VlW1a90KuW4/default.jpg"/>
    <hyperlink ref="F337" r:id="rId335" display="https://i.ytimg.com/vi/Icunkw7AR1U/default.jpg"/>
    <hyperlink ref="F338" r:id="rId336" display="https://i.ytimg.com/vi/mwr3QBrv70Q/default.jpg"/>
    <hyperlink ref="F339" r:id="rId337" display="https://i.ytimg.com/vi/LrQ8S7WHSbE/default.jpg"/>
    <hyperlink ref="F340" r:id="rId338" display="https://i.ytimg.com/vi/mY9y54V-kCo/default.jpg"/>
    <hyperlink ref="F341" r:id="rId339" display="https://i.ytimg.com/vi/JDXwaaGJ8xk/default.jpg"/>
    <hyperlink ref="F342" r:id="rId340" display="https://i.ytimg.com/vi/4dJSp78cTu8/default.jpg"/>
    <hyperlink ref="F343" r:id="rId341" display="https://i.ytimg.com/vi/_oQ2ZZ9d9Q8/default.jpg"/>
    <hyperlink ref="F344" r:id="rId342" display="https://i.ytimg.com/vi/Lvh00Cyx_Qk/default.jpg"/>
    <hyperlink ref="F345" r:id="rId343" display="https://i.ytimg.com/vi/1Qo5ZKcbpgY/default.jpg"/>
    <hyperlink ref="F346" r:id="rId344" display="https://i.ytimg.com/vi/5PSBCCq9dKA/default.jpg"/>
    <hyperlink ref="F347" r:id="rId345" display="https://i.ytimg.com/vi/fGd6_i6qHW4/default.jpg"/>
    <hyperlink ref="F348" r:id="rId346" display="https://i.ytimg.com/vi/c9Hf0bElofM/default.jpg"/>
    <hyperlink ref="F349" r:id="rId347" display="https://i.ytimg.com/vi/M4PUGRGh_Ns/default.jpg"/>
    <hyperlink ref="F350" r:id="rId348" display="https://i.ytimg.com/vi/vBSBFNVuMyE/default.jpg"/>
    <hyperlink ref="F351" r:id="rId349" display="https://i.ytimg.com/vi/7RJgLItnOaU/default.jpg"/>
    <hyperlink ref="F352" r:id="rId350" display="https://i.ytimg.com/vi/CWPJG_LrYZs/default.jpg"/>
    <hyperlink ref="F353" r:id="rId351" display="https://i.ytimg.com/vi/nGXK28Ps5F4/default.jpg"/>
    <hyperlink ref="F354" r:id="rId352" display="https://i.ytimg.com/vi/VbEgKsXc_Gs/default.jpg"/>
    <hyperlink ref="F355" r:id="rId353" display="https://i.ytimg.com/vi/QIY75buhzR4/default.jpg"/>
    <hyperlink ref="F356" r:id="rId354" display="https://i.ytimg.com/vi/awrgrl08ttA/default.jpg"/>
    <hyperlink ref="F357" r:id="rId355" display="https://i.ytimg.com/vi/cM8AP-ipDiY/default.jpg"/>
    <hyperlink ref="F358" r:id="rId356" display="https://i.ytimg.com/vi/vOCKxXvj_6U/default.jpg"/>
    <hyperlink ref="F359" r:id="rId357" display="https://i.ytimg.com/vi/uEhaqQBIy8Y/default.jpg"/>
    <hyperlink ref="F360" r:id="rId358" display="https://i.ytimg.com/vi/AhEcxZHvDaI/default.jpg"/>
    <hyperlink ref="F361" r:id="rId359" display="https://i.ytimg.com/vi/lXUs2yS-qYQ/default.jpg"/>
    <hyperlink ref="F362" r:id="rId360" display="https://i.ytimg.com/vi/dgSmqYmvXbU/default.jpg"/>
    <hyperlink ref="F363" r:id="rId361" display="https://i.ytimg.com/vi/Nd_K83HwnYU/default.jpg"/>
    <hyperlink ref="F364" r:id="rId362" display="https://i.ytimg.com/vi/2sqzZ1x9rNs/default.jpg"/>
    <hyperlink ref="F365" r:id="rId363" display="https://i.ytimg.com/vi/yzTm3KyOUDU/default.jpg"/>
    <hyperlink ref="F366" r:id="rId364" display="https://i.ytimg.com/vi/9n5-l8gQiTs/default.jpg"/>
    <hyperlink ref="F367" r:id="rId365" display="https://i.ytimg.com/vi/BEmBnCIlqHA/default.jpg"/>
    <hyperlink ref="F368" r:id="rId366" display="https://i.ytimg.com/vi/2UDw_VKx3Lk/default.jpg"/>
    <hyperlink ref="F369" r:id="rId367" display="https://i.ytimg.com/vi/9G64AIG0Cio/default.jpg"/>
    <hyperlink ref="F370" r:id="rId368" display="https://i.ytimg.com/vi/tv3e_T1FCzM/default.jpg"/>
    <hyperlink ref="F371" r:id="rId369" display="https://i.ytimg.com/vi/BwsLqKAKNys/default.jpg"/>
    <hyperlink ref="F372" r:id="rId370" display="https://i.ytimg.com/vi/qoQYHL0RhWY/default.jpg"/>
    <hyperlink ref="F373" r:id="rId371" display="https://i.ytimg.com/vi/n5pXeMWdetY/default.jpg"/>
    <hyperlink ref="F374" r:id="rId372" display="https://i.ytimg.com/vi/HCLS1OI78BE/default.jpg"/>
    <hyperlink ref="F375" r:id="rId373" display="https://i.ytimg.com/vi/PSAwdItkWIQ/default.jpg"/>
    <hyperlink ref="F376" r:id="rId374" display="https://i.ytimg.com/vi/Btqb5h8A09s/default.jpg"/>
    <hyperlink ref="F377" r:id="rId375" display="https://i.ytimg.com/vi/APdA5xtdRMc/default.jpg"/>
    <hyperlink ref="F378" r:id="rId376" display="https://i.ytimg.com/vi/lx0WB1vcSCs/default.jpg"/>
    <hyperlink ref="F379" r:id="rId377" display="https://i.ytimg.com/vi/AOVv1eKgraE/default.jpg"/>
    <hyperlink ref="F380" r:id="rId378" display="https://i.ytimg.com/vi/IW-6vcd90xo/default.jpg"/>
    <hyperlink ref="F381" r:id="rId379" display="https://i.ytimg.com/vi/YC8J2sT6EgQ/default.jpg"/>
    <hyperlink ref="F382" r:id="rId380" display="https://i.ytimg.com/vi/_p0_44TfYoI/default.jpg"/>
    <hyperlink ref="F383" r:id="rId381" display="https://i.ytimg.com/vi/lRRdeEmFz3w/default.jpg"/>
    <hyperlink ref="F384" r:id="rId382" display="https://i.ytimg.com/vi/7VKpbKSjVPQ/default.jpg"/>
    <hyperlink ref="F385" r:id="rId383" display="https://i.ytimg.com/vi/q9KMC7wSBxU/default.jpg"/>
    <hyperlink ref="F386" r:id="rId384" display="https://i.ytimg.com/vi/_wGgq1vLHhA/default.jpg"/>
    <hyperlink ref="F387" r:id="rId385" display="https://i.ytimg.com/vi/nLNoQFd8Cw8/default.jpg"/>
    <hyperlink ref="F388" r:id="rId386" display="https://i.ytimg.com/vi/7R15XFH1Nkk/default.jpg"/>
    <hyperlink ref="F389" r:id="rId387" display="https://i.ytimg.com/vi/JlnBwA9nAuM/default.jpg"/>
    <hyperlink ref="F390" r:id="rId388" display="https://i.ytimg.com/vi/b65iYRLe6D4/default.jpg"/>
    <hyperlink ref="F391" r:id="rId389" display="https://i.ytimg.com/vi/94BPNssktQU/default.jpg"/>
    <hyperlink ref="F392" r:id="rId390" display="https://i.ytimg.com/vi/59FikyGAabE/default.jpg"/>
    <hyperlink ref="F393" r:id="rId391" display="https://i.ytimg.com/vi/SeNnV2ecVII/default.jpg"/>
    <hyperlink ref="F394" r:id="rId392" display="https://i.ytimg.com/vi/dhqzDc4_Fug/default.jpg"/>
    <hyperlink ref="F395" r:id="rId393" display="https://i.ytimg.com/vi/LellO-FRGLw/default.jpg"/>
    <hyperlink ref="F396" r:id="rId394" display="https://i.ytimg.com/vi/KY_fd6Nsb_k/default.jpg"/>
    <hyperlink ref="F397" r:id="rId395" display="https://i.ytimg.com/vi/rC0uXHO1pvs/default.jpg"/>
    <hyperlink ref="F398" r:id="rId396" display="https://i.ytimg.com/vi/RK8Cb8Ps5-8/default.jpg"/>
    <hyperlink ref="F399" r:id="rId397" display="https://i.ytimg.com/vi/b5Lm47UWxGA/default.jpg"/>
    <hyperlink ref="F400" r:id="rId398" display="https://i.ytimg.com/vi/pwtrsfVrhgo/default.jpg"/>
    <hyperlink ref="F401" r:id="rId399" display="https://i.ytimg.com/vi/Laygmv-6Yq4/default.jpg"/>
    <hyperlink ref="F402" r:id="rId400" display="https://i.ytimg.com/vi/8tYgZYavzrE/default.jpg"/>
    <hyperlink ref="F403" r:id="rId401" display="https://i.ytimg.com/vi/S-Xwml3s6I8/default.jpg"/>
    <hyperlink ref="F404" r:id="rId402" display="https://i.ytimg.com/vi/2sGiLM_B1HM/default.jpg"/>
    <hyperlink ref="F405" r:id="rId403" display="https://i.ytimg.com/vi/1cPToSUsaXo/default.jpg"/>
    <hyperlink ref="F406" r:id="rId404" display="https://i.ytimg.com/vi/jxs3VnH60Q0/default.jpg"/>
    <hyperlink ref="F407" r:id="rId405" display="https://i.ytimg.com/vi/9u9o0sS_Lcw/default.jpg"/>
    <hyperlink ref="F408" r:id="rId406" display="https://i.ytimg.com/vi/UX3ChIMPRe8/default.jpg"/>
    <hyperlink ref="F409" r:id="rId407" display="https://i.ytimg.com/vi/kjLM6O6qVrg/default.jpg"/>
    <hyperlink ref="F410" r:id="rId408" display="https://i.ytimg.com/vi/ULJWncakC04/default.jpg"/>
    <hyperlink ref="F411" r:id="rId409" display="https://i.ytimg.com/vi/viLFSe8BS74/default.jpg"/>
    <hyperlink ref="F412" r:id="rId410" display="https://i.ytimg.com/vi/UE3JAU45cqs/default.jpg"/>
    <hyperlink ref="F413" r:id="rId411" display="https://i.ytimg.com/vi/LxfOxqmZwfs/default.jpg"/>
    <hyperlink ref="F414" r:id="rId412" display="https://i.ytimg.com/vi/Slwbw-3QKNw/default.jpg"/>
    <hyperlink ref="F415" r:id="rId413" display="https://i.ytimg.com/vi/nE8bDuU2buY/default.jpg"/>
    <hyperlink ref="F416" r:id="rId414" display="https://i.ytimg.com/vi/odTp1BRQ2nA/default.jpg"/>
    <hyperlink ref="F417" r:id="rId415" display="https://i.ytimg.com/vi/kwQ6GIO4ntk/default.jpg"/>
    <hyperlink ref="F418" r:id="rId416" display="https://i.ytimg.com/vi/NkIO_A1POhg/default.jpg"/>
    <hyperlink ref="F419" r:id="rId417" display="https://i.ytimg.com/vi/aSVVgmmTMtI/default.jpg"/>
    <hyperlink ref="F420" r:id="rId418" display="https://i.ytimg.com/vi/xw5t7_8G_T0/default.jpg"/>
    <hyperlink ref="F421" r:id="rId419" display="https://i.ytimg.com/vi/phiM_7zcJ2Y/default.jpg"/>
    <hyperlink ref="F422" r:id="rId420" display="https://i.ytimg.com/vi/_5AImFddycI/default.jpg"/>
    <hyperlink ref="F423" r:id="rId421" display="https://i.ytimg.com/vi/c68FWGrmNMU/default.jpg"/>
    <hyperlink ref="F424" r:id="rId422" display="https://i.ytimg.com/vi/rCN8B_cxq8A/default.jpg"/>
    <hyperlink ref="F425" r:id="rId423" display="https://i.ytimg.com/vi/0YFWrathkZc/default.jpg"/>
    <hyperlink ref="F426" r:id="rId424" display="https://i.ytimg.com/vi/zObgx-WP3cM/default.jpg"/>
    <hyperlink ref="F427" r:id="rId425" display="https://i.ytimg.com/vi/ieDHJD7JkT4/default.jpg"/>
    <hyperlink ref="F428" r:id="rId426" display="https://i.ytimg.com/vi/B-3m9h8tOE0/default.jpg"/>
    <hyperlink ref="F429" r:id="rId427" display="https://i.ytimg.com/vi/Ee0hXV7HhjI/default.jpg"/>
    <hyperlink ref="F430" r:id="rId428" display="https://i.ytimg.com/vi/HLcnZPVydj0/default.jpg"/>
    <hyperlink ref="F431" r:id="rId429" display="https://i.ytimg.com/vi/ReIvZceL38k/default.jpg"/>
    <hyperlink ref="F432" r:id="rId430" display="https://i.ytimg.com/vi/UxKL5bnNtyg/default.jpg"/>
    <hyperlink ref="F433" r:id="rId431" display="https://i.ytimg.com/vi/_ww3Y0NSm9I/default.jpg"/>
    <hyperlink ref="F434" r:id="rId432" display="https://i.ytimg.com/vi/MLiNS7VmbtA/default.jpg"/>
    <hyperlink ref="F435" r:id="rId433" display="https://i.ytimg.com/vi/hArpImY9dJg/default.jpg"/>
    <hyperlink ref="F436" r:id="rId434" display="https://i.ytimg.com/vi/Vily04wu1rI/default.jpg"/>
    <hyperlink ref="F437" r:id="rId435" display="https://i.ytimg.com/vi/38Se4OXl4f8/default.jpg"/>
    <hyperlink ref="F438" r:id="rId436" display="https://i.ytimg.com/vi/oNHr90inehA/default.jpg"/>
    <hyperlink ref="F439" r:id="rId437" display="https://i.ytimg.com/vi/DnPRp_AtcSo/default.jpg"/>
    <hyperlink ref="F440" r:id="rId438" display="https://i.ytimg.com/vi/LF_wie7xRD4/default.jpg"/>
    <hyperlink ref="F441" r:id="rId439" display="https://i.ytimg.com/vi/kwkv20iYiHI/default.jpg"/>
    <hyperlink ref="F442" r:id="rId440" display="https://i.ytimg.com/vi/RwrzVLPCvHA/default.jpg"/>
    <hyperlink ref="F443" r:id="rId441" display="https://i.ytimg.com/vi/0nEh7iV--EI/default.jpg"/>
    <hyperlink ref="F444" r:id="rId442" display="https://i.ytimg.com/vi/Xa1hGw0EbKY/default.jpg"/>
    <hyperlink ref="F445" r:id="rId443" display="https://i.ytimg.com/vi/64hdzKCKFSw/default.jpg"/>
    <hyperlink ref="F446" r:id="rId444" display="https://i.ytimg.com/vi/fGliBjxyDkI/default.jpg"/>
    <hyperlink ref="F447" r:id="rId445" display="https://i.ytimg.com/vi/Pzb3Fd99LT0/default.jpg"/>
    <hyperlink ref="F448" r:id="rId446" display="https://i.ytimg.com/vi/jes-oFXv24Q/default.jpg"/>
    <hyperlink ref="F449" r:id="rId447" display="https://i.ytimg.com/vi/Pm1UKnxbgc0/default.jpg"/>
    <hyperlink ref="F450" r:id="rId448" display="https://i.ytimg.com/vi/8EYTyCWXp28/default.jpg"/>
    <hyperlink ref="F451" r:id="rId449" display="https://i.ytimg.com/vi/en_B57jalnU/default.jpg"/>
    <hyperlink ref="F452" r:id="rId450" display="https://i.ytimg.com/vi/sDnxUdApviY/default.jpg"/>
    <hyperlink ref="F453" r:id="rId451" display="https://i.ytimg.com/vi/esanhSldp9g/default.jpg"/>
    <hyperlink ref="F454" r:id="rId452" display="https://i.ytimg.com/vi/cV1S_hmW6CY/default.jpg"/>
    <hyperlink ref="F455" r:id="rId453" display="https://i.ytimg.com/vi/G2XAskgub4Y/default.jpg"/>
    <hyperlink ref="F456" r:id="rId454" display="https://i.ytimg.com/vi/R_gGh5_1fCM/default.jpg"/>
    <hyperlink ref="F457" r:id="rId455" display="https://i.ytimg.com/vi/u_dhT_rVsh4/default.jpg"/>
    <hyperlink ref="F458" r:id="rId456" display="https://i.ytimg.com/vi/86dQehteAdY/default.jpg"/>
    <hyperlink ref="F459" r:id="rId457" display="https://i.ytimg.com/vi/tj6V_enmEgQ/default.jpg"/>
    <hyperlink ref="F460" r:id="rId458" display="https://i.ytimg.com/vi/A-_mpZcw6jI/default.jpg"/>
    <hyperlink ref="F461" r:id="rId459" display="https://i.ytimg.com/vi/ZpfrLYothW4/default.jpg"/>
    <hyperlink ref="F462" r:id="rId460" display="https://i.ytimg.com/vi/gOM-IUsQDBY/default.jpg"/>
    <hyperlink ref="F463" r:id="rId461" display="https://i.ytimg.com/vi/vrewQLFVwlo/default.jpg"/>
    <hyperlink ref="F464" r:id="rId462" display="https://i.ytimg.com/vi/WJDqqolqaRI/default.jpg"/>
    <hyperlink ref="F465" r:id="rId463" display="https://i.ytimg.com/vi/d32XXSBgh_Y/default.jpg"/>
    <hyperlink ref="F466" r:id="rId464" display="https://i.ytimg.com/vi/CE5oJW434UQ/default.jpg"/>
    <hyperlink ref="F467" r:id="rId465" display="https://i.ytimg.com/vi/RoZgiaETGp8/default.jpg"/>
    <hyperlink ref="F468" r:id="rId466" display="https://i.ytimg.com/vi/EgZ_zmyLwS0/default.jpg"/>
    <hyperlink ref="F469" r:id="rId467" display="https://i.ytimg.com/vi/9BnFcphF-70/default.jpg"/>
    <hyperlink ref="F470" r:id="rId468" display="https://i.ytimg.com/vi/EEvz9Dnq9A0/default.jpg"/>
    <hyperlink ref="F471" r:id="rId469" display="https://i.ytimg.com/vi/1ovcaAuahHk/default.jpg"/>
    <hyperlink ref="F472" r:id="rId470" display="https://i.ytimg.com/vi/q2sYLrHMzws/default.jpg"/>
    <hyperlink ref="F473" r:id="rId471" display="https://i.ytimg.com/vi/KOQNODHqgms/default.jpg"/>
    <hyperlink ref="F474" r:id="rId472" display="https://i.ytimg.com/vi/_31QTLV_uRo/default.jpg"/>
    <hyperlink ref="F475" r:id="rId473" display="https://i.ytimg.com/vi/cGwEHP-Cub0/default.jpg"/>
    <hyperlink ref="F476" r:id="rId474" display="https://i.ytimg.com/vi/6zyXzPDnQuI/default.jpg"/>
    <hyperlink ref="F477" r:id="rId475" display="https://i.ytimg.com/vi/UaiI9z2NMn8/default.jpg"/>
    <hyperlink ref="F478" r:id="rId476" display="https://i.ytimg.com/vi/iOijLfrvrtY/default.jpg"/>
    <hyperlink ref="F479" r:id="rId477" display="https://i.ytimg.com/vi/SzwOOn4SJ98/default.jpg"/>
    <hyperlink ref="F480" r:id="rId478" display="https://i.ytimg.com/vi/aV9_WMzie4E/default.jpg"/>
    <hyperlink ref="F481" r:id="rId479" display="https://i.ytimg.com/vi/hYpBrd0Xk58/default.jpg"/>
    <hyperlink ref="F482" r:id="rId480" display="https://i.ytimg.com/vi/tZtftBeaJ7E/default.jpg"/>
    <hyperlink ref="F483" r:id="rId481" display="https://i.ytimg.com/vi/twjM66y52EA/default.jpg"/>
    <hyperlink ref="F484" r:id="rId482" display="https://i.ytimg.com/vi/VZ_v0KaaxCo/default.jpg"/>
    <hyperlink ref="F485" r:id="rId483" display="https://i.ytimg.com/vi/Ed9E64UpydI/default.jpg"/>
    <hyperlink ref="F486" r:id="rId484" display="https://i.ytimg.com/vi/aeTLcSZ1oB8/default.jpg"/>
    <hyperlink ref="F487" r:id="rId485" display="https://i.ytimg.com/vi/WXJbxBZ5To4/default.jpg"/>
    <hyperlink ref="F488" r:id="rId486" display="https://i.ytimg.com/vi/uchunIW2_-M/default.jpg"/>
    <hyperlink ref="F489" r:id="rId487" display="https://i.ytimg.com/vi/AiyZK0Rzprc/default.jpg"/>
    <hyperlink ref="F490" r:id="rId488" display="https://i.ytimg.com/vi/kZ32C9lqHRI/default.jpg"/>
    <hyperlink ref="F491" r:id="rId489" display="https://i.ytimg.com/vi/PYV5uD2sXeU/default.jpg"/>
    <hyperlink ref="F492" r:id="rId490" display="https://i.ytimg.com/vi/O64UtxtJVB8/default.jpg"/>
    <hyperlink ref="F493" r:id="rId491" display="https://i.ytimg.com/vi/Z6lDIdeBYs8/default.jpg"/>
    <hyperlink ref="F494" r:id="rId492" display="https://i.ytimg.com/vi/Fxg5GspQ5hg/default.jpg"/>
    <hyperlink ref="F495" r:id="rId493" display="https://i.ytimg.com/vi/ABgIIFyWZjs/default.jpg"/>
    <hyperlink ref="F496" r:id="rId494" display="https://i.ytimg.com/vi/rn2Vy9Fp8Vk/default.jpg"/>
    <hyperlink ref="F497" r:id="rId495" display="https://i.ytimg.com/vi/LAYocIV7yP4/default.jpg"/>
    <hyperlink ref="F498" r:id="rId496" display="https://i.ytimg.com/vi/HNcQX9GmvCs/default.jpg"/>
    <hyperlink ref="F499" r:id="rId497" display="https://i.ytimg.com/vi/8Ej1w6eghhk/default.jpg"/>
    <hyperlink ref="F500" r:id="rId498" display="https://i.ytimg.com/vi/g_Yh2AmZFUQ/default.jpg"/>
    <hyperlink ref="F501" r:id="rId499" display="https://i.ytimg.com/vi/BvZob09tywc/default.jpg"/>
    <hyperlink ref="F502" r:id="rId500" display="https://i.ytimg.com/vi/UKjg_QKgurI/default.jpg"/>
    <hyperlink ref="F503" r:id="rId501" display="https://i.ytimg.com/vi/8tX-sFxKA-k/default.jpg"/>
    <hyperlink ref="F504" r:id="rId502" display="https://i.ytimg.com/vi/0BWbcESy_bk/default.jpg"/>
    <hyperlink ref="F505" r:id="rId503" display="https://i.ytimg.com/vi/SJBjou7sxyM/default.jpg"/>
    <hyperlink ref="F506" r:id="rId504" display="https://i.ytimg.com/vi/NdEDTneCa40/default.jpg"/>
    <hyperlink ref="F507" r:id="rId505" display="https://i.ytimg.com/vi/4itKoguLp3c/default.jpg"/>
    <hyperlink ref="F508" r:id="rId506" display="https://i.ytimg.com/vi/cwu1i8fr_H8/default.jpg"/>
    <hyperlink ref="F509" r:id="rId507" display="https://i.ytimg.com/vi/HvKkuze29Lg/default.jpg"/>
    <hyperlink ref="F510" r:id="rId508" display="https://i.ytimg.com/vi/sSUks4MbUDg/default.jpg"/>
    <hyperlink ref="F511" r:id="rId509" display="https://i.ytimg.com/vi/TTaaezxdgQ4/default.jpg"/>
    <hyperlink ref="F512" r:id="rId510" display="https://i.ytimg.com/vi/-Jicr1dNB_Q/default.jpg"/>
    <hyperlink ref="F513" r:id="rId511" display="https://i.ytimg.com/vi/bGHUtpkxkeA/default.jpg"/>
    <hyperlink ref="F514" r:id="rId512" display="https://i.ytimg.com/vi/AveRftYl20A/default.jpg"/>
    <hyperlink ref="F515" r:id="rId513" display="https://i.ytimg.com/vi/dNbr99oiO88/default.jpg"/>
    <hyperlink ref="F516" r:id="rId514" display="https://i.ytimg.com/vi/NxCR6pPv1sA/default.jpg"/>
    <hyperlink ref="F517" r:id="rId515" display="https://i.ytimg.com/vi/2JkgrIWCbs0/default.jpg"/>
    <hyperlink ref="F518" r:id="rId516" display="https://i.ytimg.com/vi/E5knsgoiIXk/default.jpg"/>
    <hyperlink ref="F519" r:id="rId517" display="https://i.ytimg.com/vi/pMEaRJrkads/default.jpg"/>
    <hyperlink ref="F520" r:id="rId518" display="https://i.ytimg.com/vi/78P-q4d1e5Q/default.jpg"/>
    <hyperlink ref="F521" r:id="rId519" display="https://i.ytimg.com/vi/K9Fxu9Xavpo/default.jpg"/>
    <hyperlink ref="F522" r:id="rId520" display="https://i.ytimg.com/vi/bwWru2QOAwo/default.jpg"/>
    <hyperlink ref="F523" r:id="rId521" display="https://i.ytimg.com/vi/ziPVzeW8aQw/default.jpg"/>
    <hyperlink ref="F524" r:id="rId522" display="https://i.ytimg.com/vi/OxPPdI9AqX4/default.jpg"/>
    <hyperlink ref="F525" r:id="rId523" display="https://i.ytimg.com/vi/MT9Nct3qw04/default.jpg"/>
    <hyperlink ref="F526" r:id="rId524" display="https://i.ytimg.com/vi/9PpRd0faJ3Y/default.jpg"/>
    <hyperlink ref="F527" r:id="rId525" display="https://i.ytimg.com/vi/t5Rlbjkoams/default.jpg"/>
    <hyperlink ref="F528" r:id="rId526" display="https://i.ytimg.com/vi/RVsbqSLtV5A/default.jpg"/>
    <hyperlink ref="F529" r:id="rId527" display="https://i.ytimg.com/vi/4ZUDiGoFieo/default.jpg"/>
    <hyperlink ref="F530" r:id="rId528" display="https://i.ytimg.com/vi/E9ipxZFMc-U/default.jpg"/>
    <hyperlink ref="F531" r:id="rId529" display="https://i.ytimg.com/vi/p4pZeLpLqlk/default.jpg"/>
    <hyperlink ref="F532" r:id="rId530" display="https://i.ytimg.com/vi/u1v1DmldTmw/default.jpg"/>
    <hyperlink ref="F533" r:id="rId531" display="https://i.ytimg.com/vi/riT26QUroZQ/default.jpg"/>
    <hyperlink ref="F534" r:id="rId532" display="https://i.ytimg.com/vi/yV9Hynuymm8/default.jpg"/>
    <hyperlink ref="F535" r:id="rId533" display="https://i.ytimg.com/vi/3wMqaGxaS3A/default.jpg"/>
    <hyperlink ref="F536" r:id="rId534" display="https://i.ytimg.com/vi/gjFb7T3Snew/default.jpg"/>
    <hyperlink ref="F537" r:id="rId535" display="https://i.ytimg.com/vi/CjDFKaVegPg/default.jpg"/>
    <hyperlink ref="F538" r:id="rId536" display="https://i.ytimg.com/vi/HBTirtk04RI/default.jpg"/>
    <hyperlink ref="F539" r:id="rId537" display="https://i.ytimg.com/vi/nF8HInnK96A/default.jpg"/>
    <hyperlink ref="F540" r:id="rId538" display="https://i.ytimg.com/vi/f8rLBAZLEVU/default.jpg"/>
    <hyperlink ref="F541" r:id="rId539" display="https://i.ytimg.com/vi/rUrXpH-Hgzk/default.jpg"/>
    <hyperlink ref="F542" r:id="rId540" display="https://i.ytimg.com/vi/iEPSzW9F9R0/default.jpg"/>
    <hyperlink ref="F543" r:id="rId541" display="https://i.ytimg.com/vi/Ddh9HJoO6vs/default.jpg"/>
    <hyperlink ref="F544" r:id="rId542" display="https://i.ytimg.com/vi/6IyCAxDtwmk/default.jpg"/>
    <hyperlink ref="F545" r:id="rId543" display="https://i.ytimg.com/vi/kZSM0wxYve0/default.jpg"/>
    <hyperlink ref="F546" r:id="rId544" display="https://i.ytimg.com/vi/BrHRpQmBfEs/default.jpg"/>
    <hyperlink ref="F547" r:id="rId545" display="https://i.ytimg.com/vi/ol8YEZ_fqYM/default.jpg"/>
    <hyperlink ref="F548" r:id="rId546" display="https://i.ytimg.com/vi/xhRBxAg7EvA/default.jpg"/>
    <hyperlink ref="F549" r:id="rId547" display="https://i.ytimg.com/vi/xFpWaOuKbGA/default.jpg"/>
    <hyperlink ref="F550" r:id="rId548" display="https://i.ytimg.com/vi/B5MWwY1j_UU/default.jpg"/>
    <hyperlink ref="F551" r:id="rId549" display="https://i.ytimg.com/vi/UsIYtefh5WA/default.jpg"/>
    <hyperlink ref="F552" r:id="rId550" display="https://i.ytimg.com/vi/4q8x74QO-NE/default.jpg"/>
    <hyperlink ref="F553" r:id="rId551" display="https://i.ytimg.com/vi/NcdYnq9OW3Y/default.jpg"/>
    <hyperlink ref="F554" r:id="rId552" display="https://i.ytimg.com/vi/eAsgtzDHVX0/default.jpg"/>
    <hyperlink ref="F555" r:id="rId553" display="https://i.ytimg.com/vi/ePWuLavtbMY/default.jpg"/>
    <hyperlink ref="F556" r:id="rId554" display="https://i.ytimg.com/vi/qvBK52FRXl0/default.jpg"/>
    <hyperlink ref="F557" r:id="rId555" display="https://i.ytimg.com/vi/VgA_2jq7iJ4/default.jpg"/>
    <hyperlink ref="F558" r:id="rId556" display="https://i.ytimg.com/vi/DPrFSvz-ubA/default.jpg"/>
    <hyperlink ref="F559" r:id="rId557" display="https://i.ytimg.com/vi/WPogXsJ5YAQ/default.jpg"/>
    <hyperlink ref="F560" r:id="rId558" display="https://i.ytimg.com/vi/1Zwc2U-Iwq8/default.jpg"/>
    <hyperlink ref="F561" r:id="rId559" display="https://i.ytimg.com/vi/LQaBZTDmTlM/default.jpg"/>
    <hyperlink ref="F562" r:id="rId560" display="https://i.ytimg.com/vi/mzwBR18TEdo/default.jpg"/>
    <hyperlink ref="F563" r:id="rId561" display="https://i.ytimg.com/vi/NMoDcs-esB4/default.jpg"/>
    <hyperlink ref="F564" r:id="rId562" display="https://i.ytimg.com/vi/Nxi92hlFFKM/default.jpg"/>
    <hyperlink ref="F565" r:id="rId563" display="https://i.ytimg.com/vi/caQPlLnCz-k/default.jpg"/>
    <hyperlink ref="F566" r:id="rId564" display="https://i.ytimg.com/vi/_zlNr05jm28/default.jpg"/>
    <hyperlink ref="F567" r:id="rId565" display="https://i.ytimg.com/vi/BPLRBwrmyeA/default.jpg"/>
    <hyperlink ref="F568" r:id="rId566" display="https://i.ytimg.com/vi/AuB2nTKHx3A/default.jpg"/>
    <hyperlink ref="F569" r:id="rId567" display="https://i.ytimg.com/vi/3IvNnl07bSA/default.jpg"/>
    <hyperlink ref="F570" r:id="rId568" display="https://i.ytimg.com/vi/HYxKx9-YjS4/default.jpg"/>
    <hyperlink ref="F571" r:id="rId569" display="https://i.ytimg.com/vi/ZzqC5KlD73U/default.jpg"/>
    <hyperlink ref="F572" r:id="rId570" display="https://i.ytimg.com/vi/uNme3Je96ZM/default.jpg"/>
    <hyperlink ref="F573" r:id="rId571" display="https://i.ytimg.com/vi/hIAzmO7NgTc/default.jpg"/>
    <hyperlink ref="F574" r:id="rId572" display="https://i.ytimg.com/vi/fr3nS5AMLKI/default.jpg"/>
    <hyperlink ref="F575" r:id="rId573" display="https://i.ytimg.com/vi/rSccT2xpmGU/default.jpg"/>
    <hyperlink ref="F576" r:id="rId574" display="https://i.ytimg.com/vi/8TCQ1L_EgTg/default.jpg"/>
    <hyperlink ref="F577" r:id="rId575" display="https://i.ytimg.com/vi/ytvpJLOZRqA/default.jpg"/>
    <hyperlink ref="F578" r:id="rId576" display="https://i.ytimg.com/vi/CLJbbZKL0WM/default.jpg"/>
    <hyperlink ref="F579" r:id="rId577" display="https://i.ytimg.com/vi/I9KmPxeYUzA/default.jpg"/>
    <hyperlink ref="F580" r:id="rId578" display="https://i.ytimg.com/vi/ddjs6I8n3LQ/default.jpg"/>
    <hyperlink ref="F581" r:id="rId579" display="https://i.ytimg.com/vi/UKZlWwPL0lU/default.jpg"/>
    <hyperlink ref="F582" r:id="rId580" display="https://i.ytimg.com/vi/x3hpBN9aadY/default.jpg"/>
    <hyperlink ref="F583" r:id="rId581" display="https://i.ytimg.com/vi/AijNfbYVr90/default.jpg"/>
    <hyperlink ref="F584" r:id="rId582" display="https://i.ytimg.com/vi/7SIUf9nvDYA/default.jpg"/>
    <hyperlink ref="F585" r:id="rId583" display="https://i.ytimg.com/vi/iVIVKbrvl2U/default.jpg"/>
    <hyperlink ref="F586" r:id="rId584" display="https://i.ytimg.com/vi/pY7fQdhBt-Q/default.jpg"/>
    <hyperlink ref="F587" r:id="rId585" display="https://i.ytimg.com/vi/SatDfrdKQAY/default.jpg"/>
    <hyperlink ref="F588" r:id="rId586" display="https://i.ytimg.com/vi/_ZTP3e6IGe4/default.jpg"/>
    <hyperlink ref="F589" r:id="rId587" display="https://i.ytimg.com/vi/IHixpLbgMYc/default.jpg"/>
    <hyperlink ref="F590" r:id="rId588" display="https://i.ytimg.com/vi/fzpW2iomWBo/default.jpg"/>
    <hyperlink ref="F591" r:id="rId589" display="https://i.ytimg.com/vi/FeFv6yWXGT4/default.jpg"/>
    <hyperlink ref="F592" r:id="rId590" display="https://i.ytimg.com/vi/hIXfaojfjZA/default.jpg"/>
    <hyperlink ref="F593" r:id="rId591" display="https://i.ytimg.com/vi/-LLzncCIizw/default.jpg"/>
    <hyperlink ref="F594" r:id="rId592" display="https://i.ytimg.com/vi/dsQRPD4A6sc/default.jpg"/>
    <hyperlink ref="F595" r:id="rId593" display="https://i.ytimg.com/vi/E7wfDgFTRbs/default.jpg"/>
    <hyperlink ref="F596" r:id="rId594" display="https://i.ytimg.com/vi/a7yWzh9j3Uw/default.jpg"/>
    <hyperlink ref="F597" r:id="rId595" display="https://i.ytimg.com/vi/-14Ad_IJlBU/default.jpg"/>
    <hyperlink ref="F598" r:id="rId596" display="https://i.ytimg.com/vi/a4omHQgjVJs/default.jpg"/>
    <hyperlink ref="F599" r:id="rId597" display="https://i.ytimg.com/vi/z8X52y2rNek/default.jpg"/>
    <hyperlink ref="F600" r:id="rId598" display="https://i.ytimg.com/vi/9ugHdPeP4lM/default.jpg"/>
    <hyperlink ref="F601" r:id="rId599" display="https://i.ytimg.com/vi/u1Xc0wFObto/default.jpg"/>
    <hyperlink ref="F602" r:id="rId600" display="https://i.ytimg.com/vi/YKI0WXel8XY/default.jpg"/>
    <hyperlink ref="F603" r:id="rId601" display="https://i.ytimg.com/vi/MDtQVxIv3yI/default.jpg"/>
    <hyperlink ref="F604" r:id="rId602" display="https://i.ytimg.com/vi/_mO6C2lBBBs/default.jpg"/>
    <hyperlink ref="F605" r:id="rId603" display="https://i.ytimg.com/vi/HNBd8Q4uEyQ/default.jpg"/>
    <hyperlink ref="F606" r:id="rId604" display="https://i.ytimg.com/vi/XxKyuHZKuU4/default.jpg"/>
    <hyperlink ref="F607" r:id="rId605" display="https://i.ytimg.com/vi/3nx59LOX3yM/default.jpg"/>
    <hyperlink ref="F608" r:id="rId606" display="https://i.ytimg.com/vi/_ofxxKjS8Ag/default.jpg"/>
    <hyperlink ref="F609" r:id="rId607" display="https://i.ytimg.com/vi/aYKpua1lkXM/default.jpg"/>
    <hyperlink ref="F610" r:id="rId608" display="https://i.ytimg.com/vi/WudrgONa1mw/default.jpg"/>
    <hyperlink ref="F611" r:id="rId609" display="https://i.ytimg.com/vi/dVZtYbZs-c0/default.jpg"/>
    <hyperlink ref="F612" r:id="rId610" display="https://i.ytimg.com/vi/pDE3uNsSMSQ/default.jpg"/>
    <hyperlink ref="F613" r:id="rId611" display="https://i.ytimg.com/vi/-GZn2BegLpA/default.jpg"/>
    <hyperlink ref="F614" r:id="rId612" display="https://i.ytimg.com/vi/KZan5h3wmfg/default.jpg"/>
    <hyperlink ref="F615" r:id="rId613" display="https://i.ytimg.com/vi/qZCsJoOua5M/default.jpg"/>
    <hyperlink ref="F616" r:id="rId614" display="https://i.ytimg.com/vi/mp3ixsGHjRE/default.jpg"/>
    <hyperlink ref="F617" r:id="rId615" display="https://i.ytimg.com/vi/_SjTJhN_Rfc/default.jpg"/>
    <hyperlink ref="F618" r:id="rId616" display="https://i.ytimg.com/vi/KAIJqPl6Ycc/default.jpg"/>
    <hyperlink ref="F619" r:id="rId617" display="https://i.ytimg.com/vi/3iM7Vb2Ii6Q/default.jpg"/>
    <hyperlink ref="F620" r:id="rId618" display="https://i.ytimg.com/vi/bK_f2q_jrvg/default.jpg"/>
    <hyperlink ref="F621" r:id="rId619" display="https://i.ytimg.com/vi/DGxIV-FrIQk/default.jpg"/>
    <hyperlink ref="F622" r:id="rId620" display="https://i.ytimg.com/vi/thM6S4aJ68E/default.jpg"/>
    <hyperlink ref="F623" r:id="rId621" display="https://i.ytimg.com/vi/-FC2r12MAco/default.jpg"/>
    <hyperlink ref="F624" r:id="rId622" display="https://i.ytimg.com/vi/G6mBZ361KyU/default.jpg"/>
    <hyperlink ref="F625" r:id="rId623" display="https://i.ytimg.com/vi/pvAwraIk5K8/default.jpg"/>
    <hyperlink ref="F626" r:id="rId624" display="https://i.ytimg.com/vi/DtdDsGFyaV0/default.jpg"/>
    <hyperlink ref="AN3" r:id="rId625" display="https://www.youtube.com/watch?v=aoTlpgQoabM"/>
    <hyperlink ref="AN4" r:id="rId626" display="https://www.youtube.com/watch?v=uSgTa6vmcWk"/>
    <hyperlink ref="AN5" r:id="rId627" display="https://www.youtube.com/watch?v=hA4Y2txHXLI"/>
    <hyperlink ref="AN6" r:id="rId628" display="https://www.youtube.com/watch?v=hjGrTGIoGOw"/>
    <hyperlink ref="AN7" r:id="rId629" display="https://www.youtube.com/watch?v=1TD990eGAVA"/>
    <hyperlink ref="AN8" r:id="rId630" display="https://www.youtube.com/watch?v=B1Ue4A400Qs"/>
    <hyperlink ref="AN9" r:id="rId631" display="https://www.youtube.com/watch?v=1aRYh-4yEWg"/>
    <hyperlink ref="AN10" r:id="rId632" display="https://www.youtube.com/watch?v=jGBzKZxA070"/>
    <hyperlink ref="AN11" r:id="rId633" display="https://www.youtube.com/watch?v=xi4sWI9Lh8g"/>
    <hyperlink ref="AN12" r:id="rId634" display="https://www.youtube.com/watch?v=DzVXYUI1eA4"/>
    <hyperlink ref="AN13" r:id="rId635" display="https://www.youtube.com/watch?v=wCsdcJcNwgw"/>
    <hyperlink ref="AN14" r:id="rId636" display="https://www.youtube.com/watch?v=d2t8kEX6sIA"/>
    <hyperlink ref="AN15" r:id="rId637" display="https://www.youtube.com/watch?v=GoA8N_4kosM"/>
    <hyperlink ref="AN16" r:id="rId638" display="https://www.youtube.com/watch?v=nvr_q4-sQt4"/>
    <hyperlink ref="AN17" r:id="rId639" display="https://www.youtube.com/watch?v=9RXelsjCxkQ"/>
    <hyperlink ref="AN18" r:id="rId640" display="https://www.youtube.com/watch?v=YQu48yg4p10"/>
    <hyperlink ref="AN19" r:id="rId641" display="https://www.youtube.com/watch?v=49CROTxC98M"/>
    <hyperlink ref="AN20" r:id="rId642" display="https://www.youtube.com/watch?v=bc3fpD4oCdA"/>
    <hyperlink ref="AN21" r:id="rId643" display="https://www.youtube.com/watch?v=pv59lMKI6KA"/>
    <hyperlink ref="AN22" r:id="rId644" display="https://www.youtube.com/watch?v=_iy288OM5ho"/>
    <hyperlink ref="AN23" r:id="rId645" display="https://www.youtube.com/watch?v=oxcMyAHdVu0"/>
    <hyperlink ref="AN24" r:id="rId646" display="https://www.youtube.com/watch?v=unsqehiA4lQ"/>
    <hyperlink ref="AN25" r:id="rId647" display="https://www.youtube.com/watch?v=eNgMWDbsBFM"/>
    <hyperlink ref="AN26" r:id="rId648" display="https://www.youtube.com/watch?v=EFCr9lzoVvo"/>
    <hyperlink ref="AN27" r:id="rId649" display="https://www.youtube.com/watch?v=nQS8gBvKxv0"/>
    <hyperlink ref="AN28" r:id="rId650" display="https://www.youtube.com/watch?v=UWH8WQ-lKwc"/>
    <hyperlink ref="AN29" r:id="rId651" display="https://www.youtube.com/watch?v=kArXl4ykjnw"/>
    <hyperlink ref="AN30" r:id="rId652" display="https://www.youtube.com/watch?v=WYSkTy6ARtE"/>
    <hyperlink ref="AN31" r:id="rId653" display="https://www.youtube.com/watch?v=jx8BbnPFCng"/>
    <hyperlink ref="AN32" r:id="rId654" display="https://www.youtube.com/watch?v=KM0bPBP3K5s"/>
    <hyperlink ref="AN33" r:id="rId655" display="https://www.youtube.com/watch?v=7RhiNpL7Jow"/>
    <hyperlink ref="AN34" r:id="rId656" display="https://www.youtube.com/watch?v=JngFlncmBgs"/>
    <hyperlink ref="AN35" r:id="rId657" display="https://www.youtube.com/watch?v=rzfVMrYpGGo"/>
    <hyperlink ref="AN36" r:id="rId658" display="https://www.youtube.com/watch?v=HBTuAnJqF7A"/>
    <hyperlink ref="AN37" r:id="rId659" display="https://www.youtube.com/watch?v=bCke2wftrFw"/>
    <hyperlink ref="AN38" r:id="rId660" display="https://www.youtube.com/watch?v=0E9BUbFbv7E"/>
    <hyperlink ref="AN39" r:id="rId661" display="https://www.youtube.com/watch?v=ynfIhBe6dlo"/>
    <hyperlink ref="AN40" r:id="rId662" display="https://www.youtube.com/watch?v=7I8pqbLaQ-4"/>
    <hyperlink ref="AN41" r:id="rId663" display="https://www.youtube.com/watch?v=OQO0U0Y9VPM"/>
    <hyperlink ref="AN42" r:id="rId664" display="https://www.youtube.com/watch?v=ztfnOvrRw-Y"/>
    <hyperlink ref="AN43" r:id="rId665" display="https://www.youtube.com/watch?v=HFXgTIz4yB4"/>
    <hyperlink ref="AN44" r:id="rId666" display="https://www.youtube.com/watch?v=iTTfRLH9HHY"/>
    <hyperlink ref="AN45" r:id="rId667" display="https://www.youtube.com/watch?v=V15oShQ_p1g"/>
    <hyperlink ref="AN46" r:id="rId668" display="https://www.youtube.com/watch?v=qzlFmKJf4AY"/>
    <hyperlink ref="AN47" r:id="rId669" display="https://www.youtube.com/watch?v=ewvjLQaeBdc"/>
    <hyperlink ref="AN48" r:id="rId670" display="https://www.youtube.com/watch?v=tA-svy6dvMI"/>
    <hyperlink ref="AN49" r:id="rId671" display="https://www.youtube.com/watch?v=qpWqr2Q6Jx8"/>
    <hyperlink ref="AN50" r:id="rId672" display="https://www.youtube.com/watch?v=zhAJC1IMdrs"/>
    <hyperlink ref="AN51" r:id="rId673" display="https://www.youtube.com/watch?v=zRvBRLaBWj4"/>
    <hyperlink ref="AN52" r:id="rId674" display="https://www.youtube.com/watch?v=dRls4-cWn9c"/>
    <hyperlink ref="AN53" r:id="rId675" display="https://www.youtube.com/watch?v=5F-3KK3QypM"/>
    <hyperlink ref="AN54" r:id="rId676" display="https://www.youtube.com/watch?v=2f-zGF1XggY"/>
    <hyperlink ref="AN55" r:id="rId677" display="https://www.youtube.com/watch?v=h-3nz_geC0k"/>
    <hyperlink ref="AN56" r:id="rId678" display="https://www.youtube.com/watch?v=74kSt9CvJzg"/>
    <hyperlink ref="AN57" r:id="rId679" display="https://www.youtube.com/watch?v=qtawLC5VE1o"/>
    <hyperlink ref="AN58" r:id="rId680" display="https://www.youtube.com/watch?v=UBRpv2lfCLw"/>
    <hyperlink ref="AN59" r:id="rId681" display="https://www.youtube.com/watch?v=TFCHCuGLt18"/>
    <hyperlink ref="AN60" r:id="rId682" display="https://www.youtube.com/watch?v=fPi3nYsm9YE"/>
    <hyperlink ref="AN61" r:id="rId683" display="https://www.youtube.com/watch?v=p8lBJfFGf18"/>
    <hyperlink ref="AN62" r:id="rId684" display="https://www.youtube.com/watch?v=1jXs4s8a0go"/>
    <hyperlink ref="AN63" r:id="rId685" display="https://www.youtube.com/watch?v=EnHrSd19RkA"/>
    <hyperlink ref="AN64" r:id="rId686" display="https://www.youtube.com/watch?v=zz_1zttsGsw"/>
    <hyperlink ref="AN65" r:id="rId687" display="https://www.youtube.com/watch?v=ut8Z9C4P5SQ"/>
    <hyperlink ref="AN66" r:id="rId688" display="https://www.youtube.com/watch?v=HMbAYqTU-6w"/>
    <hyperlink ref="AN67" r:id="rId689" display="https://www.youtube.com/watch?v=Uyd6GzE2j08"/>
    <hyperlink ref="AN68" r:id="rId690" display="https://www.youtube.com/watch?v=l7bSow88Vcw"/>
    <hyperlink ref="AN69" r:id="rId691" display="https://www.youtube.com/watch?v=Y-1e7uHrZzQ"/>
    <hyperlink ref="AN70" r:id="rId692" display="https://www.youtube.com/watch?v=faXFimokpwQ"/>
    <hyperlink ref="AN71" r:id="rId693" display="https://www.youtube.com/watch?v=GlNVrxiQO08"/>
    <hyperlink ref="AN72" r:id="rId694" display="https://www.youtube.com/watch?v=Cns_O2MBXQU"/>
    <hyperlink ref="AN73" r:id="rId695" display="https://www.youtube.com/watch?v=C0X4x9xYm4I"/>
    <hyperlink ref="AN74" r:id="rId696" display="https://www.youtube.com/watch?v=3EexHuEGq2o"/>
    <hyperlink ref="AN75" r:id="rId697" display="https://www.youtube.com/watch?v=kx4dTgOa2XE"/>
    <hyperlink ref="AN76" r:id="rId698" display="https://www.youtube.com/watch?v=3_nK3DrDLOs"/>
    <hyperlink ref="AN77" r:id="rId699" display="https://www.youtube.com/watch?v=Hgra5C1Q0U4"/>
    <hyperlink ref="AN78" r:id="rId700" display="https://www.youtube.com/watch?v=y0zgvpIa0WM"/>
    <hyperlink ref="AN79" r:id="rId701" display="https://www.youtube.com/watch?v=PrcNod5t-oU"/>
    <hyperlink ref="AN80" r:id="rId702" display="https://www.youtube.com/watch?v=mJfXtdumYsU"/>
    <hyperlink ref="AN81" r:id="rId703" display="https://www.youtube.com/watch?v=yR2y1z5rp-k"/>
    <hyperlink ref="AN82" r:id="rId704" display="https://www.youtube.com/watch?v=3DCO0dREyio"/>
    <hyperlink ref="AN83" r:id="rId705" display="https://www.youtube.com/watch?v=v9e21IeYk0g"/>
    <hyperlink ref="AN84" r:id="rId706" display="https://www.youtube.com/watch?v=Ml1rbA1qGAY"/>
    <hyperlink ref="AN85" r:id="rId707" display="https://www.youtube.com/watch?v=OKz1ZyJOGKg"/>
    <hyperlink ref="AN86" r:id="rId708" display="https://www.youtube.com/watch?v=BJJK8NydxoQ"/>
    <hyperlink ref="AN87" r:id="rId709" display="https://www.youtube.com/watch?v=kz070BWB02E"/>
    <hyperlink ref="AN88" r:id="rId710" display="https://www.youtube.com/watch?v=1GooAPPo4OI"/>
    <hyperlink ref="AN89" r:id="rId711" display="https://www.youtube.com/watch?v=r-gN64WnHvg"/>
    <hyperlink ref="AN90" r:id="rId712" display="https://www.youtube.com/watch?v=Tm9oGsIZK44"/>
    <hyperlink ref="AN91" r:id="rId713" display="https://www.youtube.com/watch?v=ZLJe0ySIiDc"/>
    <hyperlink ref="AN92" r:id="rId714" display="https://www.youtube.com/watch?v=bPV3h4wzFwk"/>
    <hyperlink ref="AN93" r:id="rId715" display="https://www.youtube.com/watch?v=Os4djkUe3k8"/>
    <hyperlink ref="AN94" r:id="rId716" display="https://www.youtube.com/watch?v=rQehwUmyi78"/>
    <hyperlink ref="AN95" r:id="rId717" display="https://www.youtube.com/watch?v=ElZvY2DEE0w"/>
    <hyperlink ref="AN96" r:id="rId718" display="https://www.youtube.com/watch?v=6ej34IsEJyU"/>
    <hyperlink ref="AN97" r:id="rId719" display="https://www.youtube.com/watch?v=07eYA71IMso"/>
    <hyperlink ref="AN98" r:id="rId720" display="https://www.youtube.com/watch?v=Y8xzbrqv-fM"/>
    <hyperlink ref="AN99" r:id="rId721" display="https://www.youtube.com/watch?v=Jzr0kszxRzg"/>
    <hyperlink ref="AN100" r:id="rId722" display="https://www.youtube.com/watch?v=fIOsyzP8jAU"/>
    <hyperlink ref="AN101" r:id="rId723" display="https://www.youtube.com/watch?v=uZeXP2pApKs"/>
    <hyperlink ref="AN102" r:id="rId724" display="https://www.youtube.com/watch?v=Yia_PzYGyEw"/>
    <hyperlink ref="AN103" r:id="rId725" display="https://www.youtube.com/watch?v=EcKOCkQqNx8"/>
    <hyperlink ref="AN104" r:id="rId726" display="https://www.youtube.com/watch?v=lclmyVkX_hs"/>
    <hyperlink ref="AN105" r:id="rId727" display="https://www.youtube.com/watch?v=-iuG6h0xh1Q"/>
    <hyperlink ref="AN106" r:id="rId728" display="https://www.youtube.com/watch?v=aVwCH1GI608"/>
    <hyperlink ref="AN107" r:id="rId729" display="https://www.youtube.com/watch?v=kC1r76p7q6s"/>
    <hyperlink ref="AN108" r:id="rId730" display="https://www.youtube.com/watch?v=uO9mn3PwiK4"/>
    <hyperlink ref="AN109" r:id="rId731" display="https://www.youtube.com/watch?v=KW8F0mEvlb0"/>
    <hyperlink ref="AN110" r:id="rId732" display="https://www.youtube.com/watch?v=JpcXBWnUdAE"/>
    <hyperlink ref="AN111" r:id="rId733" display="https://www.youtube.com/watch?v=foEeirJy-yU"/>
    <hyperlink ref="AN112" r:id="rId734" display="https://www.youtube.com/watch?v=9Zv2rD3Bz4I"/>
    <hyperlink ref="AN113" r:id="rId735" display="https://www.youtube.com/watch?v=QFjCCO85aGk"/>
    <hyperlink ref="AN114" r:id="rId736" display="https://www.youtube.com/watch?v=ZfVaicrMYL4"/>
    <hyperlink ref="AN115" r:id="rId737" display="https://www.youtube.com/watch?v=YPD7ak14hHs"/>
    <hyperlink ref="AN116" r:id="rId738" display="https://www.youtube.com/watch?v=R0EjzKD9Ng0"/>
    <hyperlink ref="AN117" r:id="rId739" display="https://www.youtube.com/watch?v=waJkWqYxISY"/>
    <hyperlink ref="AN118" r:id="rId740" display="https://www.youtube.com/watch?v=-VXUfybP4Ws"/>
    <hyperlink ref="AN119" r:id="rId741" display="https://www.youtube.com/watch?v=NShwEZ2p_wI"/>
    <hyperlink ref="AN120" r:id="rId742" display="https://www.youtube.com/watch?v=YsSH0NrLIMQ"/>
    <hyperlink ref="AN121" r:id="rId743" display="https://www.youtube.com/watch?v=7Uh0wMvmtmc"/>
    <hyperlink ref="AN122" r:id="rId744" display="https://www.youtube.com/watch?v=9I91WTPyB8U"/>
    <hyperlink ref="AN123" r:id="rId745" display="https://www.youtube.com/watch?v=jzX4hu_qmeg"/>
    <hyperlink ref="AN124" r:id="rId746" display="https://www.youtube.com/watch?v=Tc3-4MDli-4"/>
    <hyperlink ref="AN125" r:id="rId747" display="https://www.youtube.com/watch?v=XURQjtrwJi0"/>
    <hyperlink ref="AN126" r:id="rId748" display="https://www.youtube.com/watch?v=MoMcSaKL430"/>
    <hyperlink ref="AN127" r:id="rId749" display="https://www.youtube.com/watch?v=B69Ezx1V84o"/>
    <hyperlink ref="AN128" r:id="rId750" display="https://www.youtube.com/watch?v=y7swAFB0KUg"/>
    <hyperlink ref="AN129" r:id="rId751" display="https://www.youtube.com/watch?v=muthn-2NteM"/>
    <hyperlink ref="AN130" r:id="rId752" display="https://www.youtube.com/watch?v=ptUZw1fkauM"/>
    <hyperlink ref="AN131" r:id="rId753" display="https://www.youtube.com/watch?v=j2sacbQnQJQ"/>
    <hyperlink ref="AN132" r:id="rId754" display="https://www.youtube.com/watch?v=zYsTT2scZ0s"/>
    <hyperlink ref="AN133" r:id="rId755" display="https://www.youtube.com/watch?v=QIuHaR8aG3c"/>
    <hyperlink ref="AN134" r:id="rId756" display="https://www.youtube.com/watch?v=74lpHeka1lE"/>
    <hyperlink ref="AN135" r:id="rId757" display="https://www.youtube.com/watch?v=QPxaU7U9Dpg"/>
    <hyperlink ref="AN136" r:id="rId758" display="https://www.youtube.com/watch?v=DtY71HjuxZo"/>
    <hyperlink ref="AN137" r:id="rId759" display="https://www.youtube.com/watch?v=OVUo_Ufw9Zg"/>
    <hyperlink ref="AN138" r:id="rId760" display="https://www.youtube.com/watch?v=a67h0uVaAMg"/>
    <hyperlink ref="AN139" r:id="rId761" display="https://www.youtube.com/watch?v=jMV7TPWpKsM"/>
    <hyperlink ref="AN140" r:id="rId762" display="https://www.youtube.com/watch?v=Sv9DKsPzWxk"/>
    <hyperlink ref="AN141" r:id="rId763" display="https://www.youtube.com/watch?v=t2_0yXZIJ3w"/>
    <hyperlink ref="AN142" r:id="rId764" display="https://www.youtube.com/watch?v=pMS2WfN4sek"/>
    <hyperlink ref="AN143" r:id="rId765" display="https://www.youtube.com/watch?v=287J3bcY-CM"/>
    <hyperlink ref="AN144" r:id="rId766" display="https://www.youtube.com/watch?v=HFO_8ZE3xlM"/>
    <hyperlink ref="AN145" r:id="rId767" display="https://www.youtube.com/watch?v=xXl78mlLY_k"/>
    <hyperlink ref="AN146" r:id="rId768" display="https://www.youtube.com/watch?v=kcncr2NfPjY"/>
    <hyperlink ref="AN147" r:id="rId769" display="https://www.youtube.com/watch?v=OBUMr5GSAFg"/>
    <hyperlink ref="AN148" r:id="rId770" display="https://www.youtube.com/watch?v=EVwXnHE5CYU"/>
    <hyperlink ref="AN149" r:id="rId771" display="https://www.youtube.com/watch?v=OPcILEH1AIQ"/>
    <hyperlink ref="AN150" r:id="rId772" display="https://www.youtube.com/watch?v=h2NezzzI_Sk"/>
    <hyperlink ref="AN151" r:id="rId773" display="https://www.youtube.com/watch?v=LpxC1Qu-HSQ"/>
    <hyperlink ref="AN152" r:id="rId774" display="https://www.youtube.com/watch?v=JJUZcQrD_mQ"/>
    <hyperlink ref="AN153" r:id="rId775" display="https://www.youtube.com/watch?v=OoLg-oKc7Z0"/>
    <hyperlink ref="AN154" r:id="rId776" display="https://www.youtube.com/watch?v=-afl7XR6gdc"/>
    <hyperlink ref="AN155" r:id="rId777" display="https://www.youtube.com/watch?v=xUUZ70z3zlU"/>
    <hyperlink ref="AN156" r:id="rId778" display="https://www.youtube.com/watch?v=x5DupOj1-ro"/>
    <hyperlink ref="AN157" r:id="rId779" display="https://www.youtube.com/watch?v=dLbRkIBBLZs"/>
    <hyperlink ref="AN158" r:id="rId780" display="https://www.youtube.com/watch?v=U76p8xK5eFA"/>
    <hyperlink ref="AN159" r:id="rId781" display="https://www.youtube.com/watch?v=nUKGlhJ4BmQ"/>
    <hyperlink ref="AN160" r:id="rId782" display="https://www.youtube.com/watch?v=FRpK3qmyWlY"/>
    <hyperlink ref="AN161" r:id="rId783" display="https://www.youtube.com/watch?v=q14PFK4TR8U"/>
    <hyperlink ref="AN162" r:id="rId784" display="https://www.youtube.com/watch?v=Lfzc9bcI1UE"/>
    <hyperlink ref="AN163" r:id="rId785" display="https://www.youtube.com/watch?v=z6azZa4VrkM"/>
    <hyperlink ref="AN164" r:id="rId786" display="https://www.youtube.com/watch?v=uLtYmNy-dyo"/>
    <hyperlink ref="AN165" r:id="rId787" display="https://www.youtube.com/watch?v=VANN3z1kEVQ"/>
    <hyperlink ref="AN166" r:id="rId788" display="https://www.youtube.com/watch?v=SK2o6qQqTz0"/>
    <hyperlink ref="AN167" r:id="rId789" display="https://www.youtube.com/watch?v=ULoB50P95ug"/>
    <hyperlink ref="AN168" r:id="rId790" display="https://www.youtube.com/watch?v=MRPEo6D99S4"/>
    <hyperlink ref="AN169" r:id="rId791" display="https://www.youtube.com/watch?v=S6wQ4MsnySU"/>
    <hyperlink ref="AN170" r:id="rId792" display="https://www.youtube.com/watch?v=wed36XcOtDM"/>
    <hyperlink ref="AN171" r:id="rId793" display="https://www.youtube.com/watch?v=TQOvJxdxFhg"/>
    <hyperlink ref="AN172" r:id="rId794" display="https://www.youtube.com/watch?v=OUoaPZynkPI"/>
    <hyperlink ref="AN173" r:id="rId795" display="https://www.youtube.com/watch?v=HTvBDm88yk0"/>
    <hyperlink ref="AN174" r:id="rId796" display="https://www.youtube.com/watch?v=hnbqFXLI_Qo"/>
    <hyperlink ref="AN175" r:id="rId797" display="https://www.youtube.com/watch?v=lw7R47wVxjw"/>
    <hyperlink ref="AN176" r:id="rId798" display="https://www.youtube.com/watch?v=3uH--HeqZd4"/>
    <hyperlink ref="AN177" r:id="rId799" display="https://www.youtube.com/watch?v=CkXz-rQ9AzA"/>
    <hyperlink ref="AN178" r:id="rId800" display="https://www.youtube.com/watch?v=El7hiBJ-s5g"/>
    <hyperlink ref="AN179" r:id="rId801" display="https://www.youtube.com/watch?v=ycZRyqUXkCA"/>
    <hyperlink ref="AN180" r:id="rId802" display="https://www.youtube.com/watch?v=1qgMtVLgAFE"/>
    <hyperlink ref="AN181" r:id="rId803" display="https://www.youtube.com/watch?v=0oCL7AnIs98"/>
    <hyperlink ref="AN182" r:id="rId804" display="https://www.youtube.com/watch?v=qjAVgtgp2VU"/>
    <hyperlink ref="AN183" r:id="rId805" display="https://www.youtube.com/watch?v=BBJgiSJkN7c"/>
    <hyperlink ref="AN184" r:id="rId806" display="https://www.youtube.com/watch?v=q5NV4jdL9Go"/>
    <hyperlink ref="AN185" r:id="rId807" display="https://www.youtube.com/watch?v=DCv0j55qLCA"/>
    <hyperlink ref="AN186" r:id="rId808" display="https://www.youtube.com/watch?v=PU_xu78HqMs"/>
    <hyperlink ref="AN187" r:id="rId809" display="https://www.youtube.com/watch?v=DH6vjbFLtL8"/>
    <hyperlink ref="AN188" r:id="rId810" display="https://www.youtube.com/watch?v=FBI24tJhrkk"/>
    <hyperlink ref="AN189" r:id="rId811" display="https://www.youtube.com/watch?v=st9bPY2BgvY"/>
    <hyperlink ref="AN190" r:id="rId812" display="https://www.youtube.com/watch?v=MbQ45cqz6KI"/>
    <hyperlink ref="AN191" r:id="rId813" display="https://www.youtube.com/watch?v=mKwCQA238dM"/>
    <hyperlink ref="AN192" r:id="rId814" display="https://www.youtube.com/watch?v=2wqPRPMQRWU"/>
    <hyperlink ref="AN193" r:id="rId815" display="https://www.youtube.com/watch?v=3vzIMn7cg40"/>
    <hyperlink ref="AN194" r:id="rId816" display="https://www.youtube.com/watch?v=5CTwMbKDOcU"/>
    <hyperlink ref="AN195" r:id="rId817" display="https://www.youtube.com/watch?v=I9IEMdbV_Zk"/>
    <hyperlink ref="AN196" r:id="rId818" display="https://www.youtube.com/watch?v=shGVZiJrDEA"/>
    <hyperlink ref="AN197" r:id="rId819" display="https://www.youtube.com/watch?v=R9ELWjJKnZA"/>
    <hyperlink ref="AN198" r:id="rId820" display="https://www.youtube.com/watch?v=LMcRZQfeaZM"/>
    <hyperlink ref="AN199" r:id="rId821" display="https://www.youtube.com/watch?v=7eiW91LDfx0"/>
    <hyperlink ref="AN200" r:id="rId822" display="https://www.youtube.com/watch?v=nXU12jCAfcI"/>
    <hyperlink ref="AN201" r:id="rId823" display="https://www.youtube.com/watch?v=2MFAE0lpV3U"/>
    <hyperlink ref="AN202" r:id="rId824" display="https://www.youtube.com/watch?v=J5xmgUFDzuo"/>
    <hyperlink ref="AN203" r:id="rId825" display="https://www.youtube.com/watch?v=A4geo_L63IQ"/>
    <hyperlink ref="AN204" r:id="rId826" display="https://www.youtube.com/watch?v=gHI67SLkSSs"/>
    <hyperlink ref="AN205" r:id="rId827" display="https://www.youtube.com/watch?v=A1IBpVXfXNA"/>
    <hyperlink ref="AN206" r:id="rId828" display="https://www.youtube.com/watch?v=qX_-gZJuJlU"/>
    <hyperlink ref="AN207" r:id="rId829" display="https://www.youtube.com/watch?v=-0Rz0oEAl_M"/>
    <hyperlink ref="AN208" r:id="rId830" display="https://www.youtube.com/watch?v=kT488qhjhyk"/>
    <hyperlink ref="AN209" r:id="rId831" display="https://www.youtube.com/watch?v=D9tnJouIipo"/>
    <hyperlink ref="AN210" r:id="rId832" display="https://www.youtube.com/watch?v=l1692voOGag"/>
    <hyperlink ref="AN211" r:id="rId833" display="https://www.youtube.com/watch?v=zT7s1i6NbJ4"/>
    <hyperlink ref="AN212" r:id="rId834" display="https://www.youtube.com/watch?v=AcuLJX_-HjA"/>
    <hyperlink ref="AN213" r:id="rId835" display="https://www.youtube.com/watch?v=BSqejLhL2QM"/>
    <hyperlink ref="AN214" r:id="rId836" display="https://www.youtube.com/watch?v=FarHjaAJoms"/>
    <hyperlink ref="AN215" r:id="rId837" display="https://www.youtube.com/watch?v=bMBaeQpoyM8"/>
    <hyperlink ref="AN216" r:id="rId838" display="https://www.youtube.com/watch?v=Z-9FKi2mX8A"/>
    <hyperlink ref="AN217" r:id="rId839" display="https://www.youtube.com/watch?v=nkNnkyI0Y8U"/>
    <hyperlink ref="AN218" r:id="rId840" display="https://www.youtube.com/watch?v=KR9IP6OKSRg"/>
    <hyperlink ref="AN219" r:id="rId841" display="https://www.youtube.com/watch?v=kNUX_AjilOo"/>
    <hyperlink ref="AN220" r:id="rId842" display="https://www.youtube.com/watch?v=M7ogjvcTijQ"/>
    <hyperlink ref="AN221" r:id="rId843" display="https://www.youtube.com/watch?v=fvIMIH33ytg"/>
    <hyperlink ref="AN222" r:id="rId844" display="https://www.youtube.com/watch?v=hGnaFj5Iq_s"/>
    <hyperlink ref="AN223" r:id="rId845" display="https://www.youtube.com/watch?v=8Sd7EPCEz5w"/>
    <hyperlink ref="AN224" r:id="rId846" display="https://www.youtube.com/watch?v=yIfOEG6a0Ps"/>
    <hyperlink ref="AN225" r:id="rId847" display="https://www.youtube.com/watch?v=V6rOZNCQhQs"/>
    <hyperlink ref="AN226" r:id="rId848" display="https://www.youtube.com/watch?v=MwmZ9kKG9sk"/>
    <hyperlink ref="AN227" r:id="rId849" display="https://www.youtube.com/watch?v=Z2itVBEFOQ0"/>
    <hyperlink ref="AN228" r:id="rId850" display="https://www.youtube.com/watch?v=90NRi7GYJPI"/>
    <hyperlink ref="AN229" r:id="rId851" display="https://www.youtube.com/watch?v=QN7Fl9AnEEs"/>
    <hyperlink ref="AN230" r:id="rId852" display="https://www.youtube.com/watch?v=ZL1n9Lz-EUQ"/>
    <hyperlink ref="AN231" r:id="rId853" display="https://www.youtube.com/watch?v=cUYVyKDeouw"/>
    <hyperlink ref="AN232" r:id="rId854" display="https://www.youtube.com/watch?v=OyQhevVsM60"/>
    <hyperlink ref="AN233" r:id="rId855" display="https://www.youtube.com/watch?v=_YS7eN2VJNw"/>
    <hyperlink ref="AN234" r:id="rId856" display="https://www.youtube.com/watch?v=As9FXeAPOkc"/>
    <hyperlink ref="AN235" r:id="rId857" display="https://www.youtube.com/watch?v=Pa6EG6ADNGQ"/>
    <hyperlink ref="AN236" r:id="rId858" display="https://www.youtube.com/watch?v=f5-rTsBv_Vs"/>
    <hyperlink ref="AN237" r:id="rId859" display="https://www.youtube.com/watch?v=raYQtjGCxJQ"/>
    <hyperlink ref="AN238" r:id="rId860" display="https://www.youtube.com/watch?v=ifI1Maz-Ubc"/>
    <hyperlink ref="AN239" r:id="rId861" display="https://www.youtube.com/watch?v=zH46pVG6Xvo"/>
    <hyperlink ref="AN240" r:id="rId862" display="https://www.youtube.com/watch?v=V8YjzRc22ks"/>
    <hyperlink ref="AN241" r:id="rId863" display="https://www.youtube.com/watch?v=35Nt60DKxvE"/>
    <hyperlink ref="AN242" r:id="rId864" display="https://www.youtube.com/watch?v=F5Tc-XJF5e4"/>
    <hyperlink ref="AN243" r:id="rId865" display="https://www.youtube.com/watch?v=sd896IHajBI"/>
    <hyperlink ref="AN244" r:id="rId866" display="https://www.youtube.com/watch?v=nR83Vs21Yu8"/>
    <hyperlink ref="AN245" r:id="rId867" display="https://www.youtube.com/watch?v=JJgwVffKRFM"/>
    <hyperlink ref="AN246" r:id="rId868" display="https://www.youtube.com/watch?v=Gs6Iykl9BfQ"/>
    <hyperlink ref="AN247" r:id="rId869" display="https://www.youtube.com/watch?v=72k2rjvuUek"/>
    <hyperlink ref="AN248" r:id="rId870" display="https://www.youtube.com/watch?v=nuP84Wp4mTU"/>
    <hyperlink ref="AN249" r:id="rId871" display="https://www.youtube.com/watch?v=F6vXSibarqk"/>
    <hyperlink ref="AN250" r:id="rId872" display="https://www.youtube.com/watch?v=3qzmdLHKCM8"/>
    <hyperlink ref="AN251" r:id="rId873" display="https://www.youtube.com/watch?v=OLot4jnaKsM"/>
    <hyperlink ref="AN252" r:id="rId874" display="https://www.youtube.com/watch?v=uvD6MOMhz1c"/>
    <hyperlink ref="AN253" r:id="rId875" display="https://www.youtube.com/watch?v=9GSCoRE2W_I"/>
    <hyperlink ref="AN254" r:id="rId876" display="https://www.youtube.com/watch?v=_1NbzOE4HTQ"/>
    <hyperlink ref="AN255" r:id="rId877" display="https://www.youtube.com/watch?v=7u-3bMbeax8"/>
    <hyperlink ref="AN256" r:id="rId878" display="https://www.youtube.com/watch?v=insGIvuV_70"/>
    <hyperlink ref="AN257" r:id="rId879" display="https://www.youtube.com/watch?v=JGtwYwKokkY"/>
    <hyperlink ref="AN258" r:id="rId880" display="https://www.youtube.com/watch?v=dM-iPcVlZZ4"/>
    <hyperlink ref="AN259" r:id="rId881" display="https://www.youtube.com/watch?v=PedbJi7L3ro"/>
    <hyperlink ref="AN260" r:id="rId882" display="https://www.youtube.com/watch?v=u4MrE-8uOvI"/>
    <hyperlink ref="AN261" r:id="rId883" display="https://www.youtube.com/watch?v=ndX7o22cMv8"/>
    <hyperlink ref="AN262" r:id="rId884" display="https://www.youtube.com/watch?v=fT5U8W6MnRk"/>
    <hyperlink ref="AN263" r:id="rId885" display="https://www.youtube.com/watch?v=TXdi6xgQ3Zs"/>
    <hyperlink ref="AN264" r:id="rId886" display="https://www.youtube.com/watch?v=gqGSwev1TEg"/>
    <hyperlink ref="AN265" r:id="rId887" display="https://www.youtube.com/watch?v=T-mGEfLOqk0"/>
    <hyperlink ref="AN266" r:id="rId888" display="https://www.youtube.com/watch?v=7x1-yR3o1D8"/>
    <hyperlink ref="AN267" r:id="rId889" display="https://www.youtube.com/watch?v=HnBkVNw3MUI"/>
    <hyperlink ref="AN268" r:id="rId890" display="https://www.youtube.com/watch?v=lhk1SowMXN8"/>
    <hyperlink ref="AN269" r:id="rId891" display="https://www.youtube.com/watch?v=JzKobgiDYUk"/>
    <hyperlink ref="AN270" r:id="rId892" display="https://www.youtube.com/watch?v=AEJoarKS9Kw"/>
    <hyperlink ref="AN271" r:id="rId893" display="https://www.youtube.com/watch?v=gif6fIZH1XM"/>
    <hyperlink ref="AN272" r:id="rId894" display="https://www.youtube.com/watch?v=TOhfwb_ktyk"/>
    <hyperlink ref="AN273" r:id="rId895" display="https://www.youtube.com/watch?v=OiM-Ayrfll8"/>
    <hyperlink ref="AN274" r:id="rId896" display="https://www.youtube.com/watch?v=V-DFqttmoeg"/>
    <hyperlink ref="AN275" r:id="rId897" display="https://www.youtube.com/watch?v=Y0DRTgkDNDQ"/>
    <hyperlink ref="AN276" r:id="rId898" display="https://www.youtube.com/watch?v=LKFnfllHNVk"/>
    <hyperlink ref="AN277" r:id="rId899" display="https://www.youtube.com/watch?v=EwHmmbsv_wM"/>
    <hyperlink ref="AN278" r:id="rId900" display="https://www.youtube.com/watch?v=VUOejKnhdto"/>
    <hyperlink ref="AN279" r:id="rId901" display="https://www.youtube.com/watch?v=1m267yrKWO8"/>
    <hyperlink ref="AN280" r:id="rId902" display="https://www.youtube.com/watch?v=FxLv6dEsf70"/>
    <hyperlink ref="AN281" r:id="rId903" display="https://www.youtube.com/watch?v=dIUeOyfarfQ"/>
    <hyperlink ref="AN282" r:id="rId904" display="https://www.youtube.com/watch?v=Ag5OWnmexXE"/>
    <hyperlink ref="AN283" r:id="rId905" display="https://www.youtube.com/watch?v=tcf5gDCqsuM"/>
    <hyperlink ref="AN284" r:id="rId906" display="https://www.youtube.com/watch?v=2IhxPdPddGg"/>
    <hyperlink ref="AN285" r:id="rId907" display="https://www.youtube.com/watch?v=Rd-LsXy81AA"/>
    <hyperlink ref="AN286" r:id="rId908" display="https://www.youtube.com/watch?v=cjFD-ksdXLY"/>
    <hyperlink ref="AN287" r:id="rId909" display="https://www.youtube.com/watch?v=p0Sc_Fp4qkc"/>
    <hyperlink ref="AN288" r:id="rId910" display="https://www.youtube.com/watch?v=0FiQpdoLAbg"/>
    <hyperlink ref="AN289" r:id="rId911" display="https://www.youtube.com/watch?v=C87zflNdnrs"/>
    <hyperlink ref="AN290" r:id="rId912" display="https://www.youtube.com/watch?v=xKP_q6kN0qM"/>
    <hyperlink ref="AN291" r:id="rId913" display="https://www.youtube.com/watch?v=KePnNMLw1Mk"/>
    <hyperlink ref="AN292" r:id="rId914" display="https://www.youtube.com/watch?v=dNorjxekDAo"/>
    <hyperlink ref="AN293" r:id="rId915" display="https://www.youtube.com/watch?v=lKHdboMJ56E"/>
    <hyperlink ref="AN294" r:id="rId916" display="https://www.youtube.com/watch?v=J327n_ktQb8"/>
    <hyperlink ref="AN295" r:id="rId917" display="https://www.youtube.com/watch?v=MHrGBby6Exw"/>
    <hyperlink ref="AN296" r:id="rId918" display="https://www.youtube.com/watch?v=WD-Gg52eQzc"/>
    <hyperlink ref="AN297" r:id="rId919" display="https://www.youtube.com/watch?v=JyXTFha9_BI"/>
    <hyperlink ref="AN298" r:id="rId920" display="https://www.youtube.com/watch?v=gndJZm7Q9yg"/>
    <hyperlink ref="AN299" r:id="rId921" display="https://www.youtube.com/watch?v=1aNVxy4WVHU"/>
    <hyperlink ref="AN300" r:id="rId922" display="https://www.youtube.com/watch?v=n8IP0T9A1LU"/>
    <hyperlink ref="AN301" r:id="rId923" display="https://www.youtube.com/watch?v=4GM6nLUUX-4"/>
    <hyperlink ref="AN302" r:id="rId924" display="https://www.youtube.com/watch?v=r6rkYMYv4jY"/>
    <hyperlink ref="AN303" r:id="rId925" display="https://www.youtube.com/watch?v=yvlVYux_sLY"/>
    <hyperlink ref="AN304" r:id="rId926" display="https://www.youtube.com/watch?v=IlO0Q_giCec"/>
    <hyperlink ref="AN305" r:id="rId927" display="https://www.youtube.com/watch?v=70zjUkpMkRQ"/>
    <hyperlink ref="AN306" r:id="rId928" display="https://www.youtube.com/watch?v=iVCb6mJdsZQ"/>
    <hyperlink ref="AN307" r:id="rId929" display="https://www.youtube.com/watch?v=BJ8E3uT07Ds"/>
    <hyperlink ref="AN308" r:id="rId930" display="https://www.youtube.com/watch?v=yiDuzdmJ_9A"/>
    <hyperlink ref="AN309" r:id="rId931" display="https://www.youtube.com/watch?v=DtW_nRH7N_I"/>
    <hyperlink ref="AN310" r:id="rId932" display="https://www.youtube.com/watch?v=GeynN4otjUc"/>
    <hyperlink ref="AN311" r:id="rId933" display="https://www.youtube.com/watch?v=VhIMBsBqlPQ"/>
    <hyperlink ref="AN312" r:id="rId934" display="https://www.youtube.com/watch?v=mpzpWEqmtEs"/>
    <hyperlink ref="AN313" r:id="rId935" display="https://www.youtube.com/watch?v=iZmwtiLrrog"/>
    <hyperlink ref="AN314" r:id="rId936" display="https://www.youtube.com/watch?v=-hMId6Q8Zyc"/>
    <hyperlink ref="AN315" r:id="rId937" display="https://www.youtube.com/watch?v=hj_M8k3tZ5g"/>
    <hyperlink ref="AN316" r:id="rId938" display="https://www.youtube.com/watch?v=WM6Bt0AtR4c"/>
    <hyperlink ref="AN317" r:id="rId939" display="https://www.youtube.com/watch?v=FG9PHgBnbWc"/>
    <hyperlink ref="AN318" r:id="rId940" display="https://www.youtube.com/watch?v=V9_0KO2sskI"/>
    <hyperlink ref="AN319" r:id="rId941" display="https://www.youtube.com/watch?v=oNwbupDPWs8"/>
    <hyperlink ref="AN320" r:id="rId942" display="https://www.youtube.com/watch?v=FRDHZKIGjnQ"/>
    <hyperlink ref="AN321" r:id="rId943" display="https://www.youtube.com/watch?v=kPYupTWwVKQ"/>
    <hyperlink ref="AN322" r:id="rId944" display="https://www.youtube.com/watch?v=YOZO91B8BJc"/>
    <hyperlink ref="AN323" r:id="rId945" display="https://www.youtube.com/watch?v=2mvROYZLFMU"/>
    <hyperlink ref="AN324" r:id="rId946" display="https://www.youtube.com/watch?v=P-QvdZSyi5o"/>
    <hyperlink ref="AN325" r:id="rId947" display="https://www.youtube.com/watch?v=-A4tUK8Dt2Y"/>
    <hyperlink ref="AN326" r:id="rId948" display="https://www.youtube.com/watch?v=i0aRLYSMl2I"/>
    <hyperlink ref="AN327" r:id="rId949" display="https://www.youtube.com/watch?v=ZXS9mBz7J00"/>
    <hyperlink ref="AN328" r:id="rId950" display="https://www.youtube.com/watch?v=r_LuzeYcvcg"/>
    <hyperlink ref="AN329" r:id="rId951" display="https://www.youtube.com/watch?v=kYNk56AFUX0"/>
    <hyperlink ref="AN330" r:id="rId952" display="https://www.youtube.com/watch?v=sf6UeSMS3qA"/>
    <hyperlink ref="AN331" r:id="rId953" display="https://www.youtube.com/watch?v=IIQPscUQDWY"/>
    <hyperlink ref="AN332" r:id="rId954" display="https://www.youtube.com/watch?v=6p5Il4geWaY"/>
    <hyperlink ref="AN333" r:id="rId955" display="https://www.youtube.com/watch?v=WI7uqbKg37Q"/>
    <hyperlink ref="AN334" r:id="rId956" display="https://www.youtube.com/watch?v=O_fxfsUwlJs"/>
    <hyperlink ref="AN335" r:id="rId957" display="https://www.youtube.com/watch?v=tYdDOZIpdzo"/>
    <hyperlink ref="AN336" r:id="rId958" display="https://www.youtube.com/watch?v=VlW1a90KuW4"/>
    <hyperlink ref="AN337" r:id="rId959" display="https://www.youtube.com/watch?v=Icunkw7AR1U"/>
    <hyperlink ref="AN338" r:id="rId960" display="https://www.youtube.com/watch?v=mwr3QBrv70Q"/>
    <hyperlink ref="AN339" r:id="rId961" display="https://www.youtube.com/watch?v=LrQ8S7WHSbE"/>
    <hyperlink ref="AN340" r:id="rId962" display="https://www.youtube.com/watch?v=mY9y54V-kCo"/>
    <hyperlink ref="AN341" r:id="rId963" display="https://www.youtube.com/watch?v=JDXwaaGJ8xk"/>
    <hyperlink ref="AN342" r:id="rId964" display="https://www.youtube.com/watch?v=4dJSp78cTu8"/>
    <hyperlink ref="AN343" r:id="rId965" display="https://www.youtube.com/watch?v=_oQ2ZZ9d9Q8"/>
    <hyperlink ref="AN344" r:id="rId966" display="https://www.youtube.com/watch?v=Lvh00Cyx_Qk"/>
    <hyperlink ref="AN345" r:id="rId967" display="https://www.youtube.com/watch?v=1Qo5ZKcbpgY"/>
    <hyperlink ref="AN346" r:id="rId968" display="https://www.youtube.com/watch?v=5PSBCCq9dKA"/>
    <hyperlink ref="AN347" r:id="rId969" display="https://www.youtube.com/watch?v=fGd6_i6qHW4"/>
    <hyperlink ref="AN348" r:id="rId970" display="https://www.youtube.com/watch?v=c9Hf0bElofM"/>
    <hyperlink ref="AN349" r:id="rId971" display="https://www.youtube.com/watch?v=M4PUGRGh_Ns"/>
    <hyperlink ref="AN350" r:id="rId972" display="https://www.youtube.com/watch?v=vBSBFNVuMyE"/>
    <hyperlink ref="AN351" r:id="rId973" display="https://www.youtube.com/watch?v=7RJgLItnOaU"/>
    <hyperlink ref="AN352" r:id="rId974" display="https://www.youtube.com/watch?v=CWPJG_LrYZs"/>
    <hyperlink ref="AN353" r:id="rId975" display="https://www.youtube.com/watch?v=nGXK28Ps5F4"/>
    <hyperlink ref="AN354" r:id="rId976" display="https://www.youtube.com/watch?v=VbEgKsXc_Gs"/>
    <hyperlink ref="AN355" r:id="rId977" display="https://www.youtube.com/watch?v=QIY75buhzR4"/>
    <hyperlink ref="AN356" r:id="rId978" display="https://www.youtube.com/watch?v=awrgrl08ttA"/>
    <hyperlink ref="AN357" r:id="rId979" display="https://www.youtube.com/watch?v=cM8AP-ipDiY"/>
    <hyperlink ref="AN358" r:id="rId980" display="https://www.youtube.com/watch?v=vOCKxXvj_6U"/>
    <hyperlink ref="AN359" r:id="rId981" display="https://www.youtube.com/watch?v=uEhaqQBIy8Y"/>
    <hyperlink ref="AN360" r:id="rId982" display="https://www.youtube.com/watch?v=AhEcxZHvDaI"/>
    <hyperlink ref="AN361" r:id="rId983" display="https://www.youtube.com/watch?v=lXUs2yS-qYQ"/>
    <hyperlink ref="AN362" r:id="rId984" display="https://www.youtube.com/watch?v=dgSmqYmvXbU"/>
    <hyperlink ref="AN363" r:id="rId985" display="https://www.youtube.com/watch?v=Nd_K83HwnYU"/>
    <hyperlink ref="AN364" r:id="rId986" display="https://www.youtube.com/watch?v=2sqzZ1x9rNs"/>
    <hyperlink ref="AN365" r:id="rId987" display="https://www.youtube.com/watch?v=yzTm3KyOUDU"/>
    <hyperlink ref="AN366" r:id="rId988" display="https://www.youtube.com/watch?v=9n5-l8gQiTs"/>
    <hyperlink ref="AN367" r:id="rId989" display="https://www.youtube.com/watch?v=BEmBnCIlqHA"/>
    <hyperlink ref="AN368" r:id="rId990" display="https://www.youtube.com/watch?v=2UDw_VKx3Lk"/>
    <hyperlink ref="AN369" r:id="rId991" display="https://www.youtube.com/watch?v=9G64AIG0Cio"/>
    <hyperlink ref="AN370" r:id="rId992" display="https://www.youtube.com/watch?v=tv3e_T1FCzM"/>
    <hyperlink ref="AN371" r:id="rId993" display="https://www.youtube.com/watch?v=BwsLqKAKNys"/>
    <hyperlink ref="AN372" r:id="rId994" display="https://www.youtube.com/watch?v=qoQYHL0RhWY"/>
    <hyperlink ref="AN373" r:id="rId995" display="https://www.youtube.com/watch?v=n5pXeMWdetY"/>
    <hyperlink ref="AN374" r:id="rId996" display="https://www.youtube.com/watch?v=HCLS1OI78BE"/>
    <hyperlink ref="AN375" r:id="rId997" display="https://www.youtube.com/watch?v=PSAwdItkWIQ"/>
    <hyperlink ref="AN376" r:id="rId998" display="https://www.youtube.com/watch?v=Btqb5h8A09s"/>
    <hyperlink ref="AN377" r:id="rId999" display="https://www.youtube.com/watch?v=APdA5xtdRMc"/>
    <hyperlink ref="AN378" r:id="rId1000" display="https://www.youtube.com/watch?v=lx0WB1vcSCs"/>
    <hyperlink ref="AN379" r:id="rId1001" display="https://www.youtube.com/watch?v=AOVv1eKgraE"/>
    <hyperlink ref="AN380" r:id="rId1002" display="https://www.youtube.com/watch?v=IW-6vcd90xo"/>
    <hyperlink ref="AN381" r:id="rId1003" display="https://www.youtube.com/watch?v=YC8J2sT6EgQ"/>
    <hyperlink ref="AN382" r:id="rId1004" display="https://www.youtube.com/watch?v=_p0_44TfYoI"/>
    <hyperlink ref="AN383" r:id="rId1005" display="https://www.youtube.com/watch?v=lRRdeEmFz3w"/>
    <hyperlink ref="AN384" r:id="rId1006" display="https://www.youtube.com/watch?v=7VKpbKSjVPQ"/>
    <hyperlink ref="AN385" r:id="rId1007" display="https://www.youtube.com/watch?v=q9KMC7wSBxU"/>
    <hyperlink ref="AN386" r:id="rId1008" display="https://www.youtube.com/watch?v=_wGgq1vLHhA"/>
    <hyperlink ref="AN387" r:id="rId1009" display="https://www.youtube.com/watch?v=nLNoQFd8Cw8"/>
    <hyperlink ref="AN388" r:id="rId1010" display="https://www.youtube.com/watch?v=7R15XFH1Nkk"/>
    <hyperlink ref="AN389" r:id="rId1011" display="https://www.youtube.com/watch?v=JlnBwA9nAuM"/>
    <hyperlink ref="AN390" r:id="rId1012" display="https://www.youtube.com/watch?v=b65iYRLe6D4"/>
    <hyperlink ref="AN391" r:id="rId1013" display="https://www.youtube.com/watch?v=94BPNssktQU"/>
    <hyperlink ref="AN392" r:id="rId1014" display="https://www.youtube.com/watch?v=59FikyGAabE"/>
    <hyperlink ref="AN393" r:id="rId1015" display="https://www.youtube.com/watch?v=SeNnV2ecVII"/>
    <hyperlink ref="AN394" r:id="rId1016" display="https://www.youtube.com/watch?v=dhqzDc4_Fug"/>
    <hyperlink ref="AN395" r:id="rId1017" display="https://www.youtube.com/watch?v=LellO-FRGLw"/>
    <hyperlink ref="AN396" r:id="rId1018" display="https://www.youtube.com/watch?v=KY_fd6Nsb_k"/>
    <hyperlink ref="AN397" r:id="rId1019" display="https://www.youtube.com/watch?v=rC0uXHO1pvs"/>
    <hyperlink ref="AN398" r:id="rId1020" display="https://www.youtube.com/watch?v=RK8Cb8Ps5-8"/>
    <hyperlink ref="AN399" r:id="rId1021" display="https://www.youtube.com/watch?v=b5Lm47UWxGA"/>
    <hyperlink ref="AN400" r:id="rId1022" display="https://www.youtube.com/watch?v=pwtrsfVrhgo"/>
    <hyperlink ref="AN401" r:id="rId1023" display="https://www.youtube.com/watch?v=Laygmv-6Yq4"/>
    <hyperlink ref="AN402" r:id="rId1024" display="https://www.youtube.com/watch?v=8tYgZYavzrE"/>
    <hyperlink ref="AN403" r:id="rId1025" display="https://www.youtube.com/watch?v=S-Xwml3s6I8"/>
    <hyperlink ref="AN404" r:id="rId1026" display="https://www.youtube.com/watch?v=2sGiLM_B1HM"/>
    <hyperlink ref="AN405" r:id="rId1027" display="https://www.youtube.com/watch?v=1cPToSUsaXo"/>
    <hyperlink ref="AN406" r:id="rId1028" display="https://www.youtube.com/watch?v=jxs3VnH60Q0"/>
    <hyperlink ref="AN407" r:id="rId1029" display="https://www.youtube.com/watch?v=9u9o0sS_Lcw"/>
    <hyperlink ref="AN408" r:id="rId1030" display="https://www.youtube.com/watch?v=UX3ChIMPRe8"/>
    <hyperlink ref="AN409" r:id="rId1031" display="https://www.youtube.com/watch?v=kjLM6O6qVrg"/>
    <hyperlink ref="AN410" r:id="rId1032" display="https://www.youtube.com/watch?v=ULJWncakC04"/>
    <hyperlink ref="AN411" r:id="rId1033" display="https://www.youtube.com/watch?v=viLFSe8BS74"/>
    <hyperlink ref="AN412" r:id="rId1034" display="https://www.youtube.com/watch?v=UE3JAU45cqs"/>
    <hyperlink ref="AN413" r:id="rId1035" display="https://www.youtube.com/watch?v=LxfOxqmZwfs"/>
    <hyperlink ref="AN414" r:id="rId1036" display="https://www.youtube.com/watch?v=Slwbw-3QKNw"/>
    <hyperlink ref="AN415" r:id="rId1037" display="https://www.youtube.com/watch?v=nE8bDuU2buY"/>
    <hyperlink ref="AN416" r:id="rId1038" display="https://www.youtube.com/watch?v=odTp1BRQ2nA"/>
    <hyperlink ref="AN417" r:id="rId1039" display="https://www.youtube.com/watch?v=kwQ6GIO4ntk"/>
    <hyperlink ref="AN418" r:id="rId1040" display="https://www.youtube.com/watch?v=NkIO_A1POhg"/>
    <hyperlink ref="AN419" r:id="rId1041" display="https://www.youtube.com/watch?v=aSVVgmmTMtI"/>
    <hyperlink ref="AN420" r:id="rId1042" display="https://www.youtube.com/watch?v=xw5t7_8G_T0"/>
    <hyperlink ref="AN421" r:id="rId1043" display="https://www.youtube.com/watch?v=phiM_7zcJ2Y"/>
    <hyperlink ref="AN422" r:id="rId1044" display="https://www.youtube.com/watch?v=_5AImFddycI"/>
    <hyperlink ref="AN423" r:id="rId1045" display="https://www.youtube.com/watch?v=c68FWGrmNMU"/>
    <hyperlink ref="AN424" r:id="rId1046" display="https://www.youtube.com/watch?v=rCN8B_cxq8A"/>
    <hyperlink ref="AN425" r:id="rId1047" display="https://www.youtube.com/watch?v=0YFWrathkZc"/>
    <hyperlink ref="AN426" r:id="rId1048" display="https://www.youtube.com/watch?v=zObgx-WP3cM"/>
    <hyperlink ref="AN427" r:id="rId1049" display="https://www.youtube.com/watch?v=ieDHJD7JkT4"/>
    <hyperlink ref="AN428" r:id="rId1050" display="https://www.youtube.com/watch?v=B-3m9h8tOE0"/>
    <hyperlink ref="AN429" r:id="rId1051" display="https://www.youtube.com/watch?v=Ee0hXV7HhjI"/>
    <hyperlink ref="AN430" r:id="rId1052" display="https://www.youtube.com/watch?v=HLcnZPVydj0"/>
    <hyperlink ref="AN431" r:id="rId1053" display="https://www.youtube.com/watch?v=ReIvZceL38k"/>
    <hyperlink ref="AN432" r:id="rId1054" display="https://www.youtube.com/watch?v=UxKL5bnNtyg"/>
    <hyperlink ref="AN433" r:id="rId1055" display="https://www.youtube.com/watch?v=_ww3Y0NSm9I"/>
    <hyperlink ref="AN434" r:id="rId1056" display="https://www.youtube.com/watch?v=MLiNS7VmbtA"/>
    <hyperlink ref="AN435" r:id="rId1057" display="https://www.youtube.com/watch?v=hArpImY9dJg"/>
    <hyperlink ref="AN436" r:id="rId1058" display="https://www.youtube.com/watch?v=Vily04wu1rI"/>
    <hyperlink ref="AN437" r:id="rId1059" display="https://www.youtube.com/watch?v=38Se4OXl4f8"/>
    <hyperlink ref="AN438" r:id="rId1060" display="https://www.youtube.com/watch?v=oNHr90inehA"/>
    <hyperlink ref="AN439" r:id="rId1061" display="https://www.youtube.com/watch?v=DnPRp_AtcSo"/>
    <hyperlink ref="AN440" r:id="rId1062" display="https://www.youtube.com/watch?v=LF_wie7xRD4"/>
    <hyperlink ref="AN441" r:id="rId1063" display="https://www.youtube.com/watch?v=kwkv20iYiHI"/>
    <hyperlink ref="AN442" r:id="rId1064" display="https://www.youtube.com/watch?v=RwrzVLPCvHA"/>
    <hyperlink ref="AN443" r:id="rId1065" display="https://www.youtube.com/watch?v=0nEh7iV--EI"/>
    <hyperlink ref="AN444" r:id="rId1066" display="https://www.youtube.com/watch?v=Xa1hGw0EbKY"/>
    <hyperlink ref="AN445" r:id="rId1067" display="https://www.youtube.com/watch?v=64hdzKCKFSw"/>
    <hyperlink ref="AN446" r:id="rId1068" display="https://www.youtube.com/watch?v=fGliBjxyDkI"/>
    <hyperlink ref="AN447" r:id="rId1069" display="https://www.youtube.com/watch?v=Pzb3Fd99LT0"/>
    <hyperlink ref="AN448" r:id="rId1070" display="https://www.youtube.com/watch?v=jes-oFXv24Q"/>
    <hyperlink ref="AN449" r:id="rId1071" display="https://www.youtube.com/watch?v=Pm1UKnxbgc0"/>
    <hyperlink ref="AN450" r:id="rId1072" display="https://www.youtube.com/watch?v=8EYTyCWXp28"/>
    <hyperlink ref="AN451" r:id="rId1073" display="https://www.youtube.com/watch?v=en_B57jalnU"/>
    <hyperlink ref="AN452" r:id="rId1074" display="https://www.youtube.com/watch?v=sDnxUdApviY"/>
    <hyperlink ref="AN453" r:id="rId1075" display="https://www.youtube.com/watch?v=esanhSldp9g"/>
    <hyperlink ref="AN454" r:id="rId1076" display="https://www.youtube.com/watch?v=cV1S_hmW6CY"/>
    <hyperlink ref="AN455" r:id="rId1077" display="https://www.youtube.com/watch?v=G2XAskgub4Y"/>
    <hyperlink ref="AN456" r:id="rId1078" display="https://www.youtube.com/watch?v=R_gGh5_1fCM"/>
    <hyperlink ref="AN457" r:id="rId1079" display="https://www.youtube.com/watch?v=u_dhT_rVsh4"/>
    <hyperlink ref="AN458" r:id="rId1080" display="https://www.youtube.com/watch?v=86dQehteAdY"/>
    <hyperlink ref="AN459" r:id="rId1081" display="https://www.youtube.com/watch?v=tj6V_enmEgQ"/>
    <hyperlink ref="AN460" r:id="rId1082" display="https://www.youtube.com/watch?v=A-_mpZcw6jI"/>
    <hyperlink ref="AN461" r:id="rId1083" display="https://www.youtube.com/watch?v=ZpfrLYothW4"/>
    <hyperlink ref="AN462" r:id="rId1084" display="https://www.youtube.com/watch?v=gOM-IUsQDBY"/>
    <hyperlink ref="AN463" r:id="rId1085" display="https://www.youtube.com/watch?v=vrewQLFVwlo"/>
    <hyperlink ref="AN464" r:id="rId1086" display="https://www.youtube.com/watch?v=WJDqqolqaRI"/>
    <hyperlink ref="AN465" r:id="rId1087" display="https://www.youtube.com/watch?v=d32XXSBgh_Y"/>
    <hyperlink ref="AN466" r:id="rId1088" display="https://www.youtube.com/watch?v=CE5oJW434UQ"/>
    <hyperlink ref="AN467" r:id="rId1089" display="https://www.youtube.com/watch?v=RoZgiaETGp8"/>
    <hyperlink ref="AN468" r:id="rId1090" display="https://www.youtube.com/watch?v=EgZ_zmyLwS0"/>
    <hyperlink ref="AN469" r:id="rId1091" display="https://www.youtube.com/watch?v=9BnFcphF-70"/>
    <hyperlink ref="AN470" r:id="rId1092" display="https://www.youtube.com/watch?v=EEvz9Dnq9A0"/>
    <hyperlink ref="AN471" r:id="rId1093" display="https://www.youtube.com/watch?v=1ovcaAuahHk"/>
    <hyperlink ref="AN472" r:id="rId1094" display="https://www.youtube.com/watch?v=q2sYLrHMzws"/>
    <hyperlink ref="AN473" r:id="rId1095" display="https://www.youtube.com/watch?v=KOQNODHqgms"/>
    <hyperlink ref="AN474" r:id="rId1096" display="https://www.youtube.com/watch?v=_31QTLV_uRo"/>
    <hyperlink ref="AN475" r:id="rId1097" display="https://www.youtube.com/watch?v=cGwEHP-Cub0"/>
    <hyperlink ref="AN476" r:id="rId1098" display="https://www.youtube.com/watch?v=6zyXzPDnQuI"/>
    <hyperlink ref="AN477" r:id="rId1099" display="https://www.youtube.com/watch?v=UaiI9z2NMn8"/>
    <hyperlink ref="AN478" r:id="rId1100" display="https://www.youtube.com/watch?v=iOijLfrvrtY"/>
    <hyperlink ref="AN479" r:id="rId1101" display="https://www.youtube.com/watch?v=SzwOOn4SJ98"/>
    <hyperlink ref="AN480" r:id="rId1102" display="https://www.youtube.com/watch?v=aV9_WMzie4E"/>
    <hyperlink ref="AN481" r:id="rId1103" display="https://www.youtube.com/watch?v=hYpBrd0Xk58"/>
    <hyperlink ref="AN482" r:id="rId1104" display="https://www.youtube.com/watch?v=tZtftBeaJ7E"/>
    <hyperlink ref="AN483" r:id="rId1105" display="https://www.youtube.com/watch?v=twjM66y52EA"/>
    <hyperlink ref="AN484" r:id="rId1106" display="https://www.youtube.com/watch?v=VZ_v0KaaxCo"/>
    <hyperlink ref="AN485" r:id="rId1107" display="https://www.youtube.com/watch?v=Ed9E64UpydI"/>
    <hyperlink ref="AN486" r:id="rId1108" display="https://www.youtube.com/watch?v=aeTLcSZ1oB8"/>
    <hyperlink ref="AN487" r:id="rId1109" display="https://www.youtube.com/watch?v=WXJbxBZ5To4"/>
    <hyperlink ref="AN488" r:id="rId1110" display="https://www.youtube.com/watch?v=uchunIW2_-M"/>
    <hyperlink ref="AN489" r:id="rId1111" display="https://www.youtube.com/watch?v=AiyZK0Rzprc"/>
    <hyperlink ref="AN490" r:id="rId1112" display="https://www.youtube.com/watch?v=kZ32C9lqHRI"/>
    <hyperlink ref="AN491" r:id="rId1113" display="https://www.youtube.com/watch?v=PYV5uD2sXeU"/>
    <hyperlink ref="AN492" r:id="rId1114" display="https://www.youtube.com/watch?v=O64UtxtJVB8"/>
    <hyperlink ref="AN493" r:id="rId1115" display="https://www.youtube.com/watch?v=Z6lDIdeBYs8"/>
    <hyperlink ref="AN494" r:id="rId1116" display="https://www.youtube.com/watch?v=Fxg5GspQ5hg"/>
    <hyperlink ref="AN495" r:id="rId1117" display="https://www.youtube.com/watch?v=ABgIIFyWZjs"/>
    <hyperlink ref="AN496" r:id="rId1118" display="https://www.youtube.com/watch?v=rn2Vy9Fp8Vk"/>
    <hyperlink ref="AN497" r:id="rId1119" display="https://www.youtube.com/watch?v=LAYocIV7yP4"/>
    <hyperlink ref="AN498" r:id="rId1120" display="https://www.youtube.com/watch?v=HNcQX9GmvCs"/>
    <hyperlink ref="AN499" r:id="rId1121" display="https://www.youtube.com/watch?v=8Ej1w6eghhk"/>
    <hyperlink ref="AN500" r:id="rId1122" display="https://www.youtube.com/watch?v=g_Yh2AmZFUQ"/>
    <hyperlink ref="AN501" r:id="rId1123" display="https://www.youtube.com/watch?v=BvZob09tywc"/>
    <hyperlink ref="AN502" r:id="rId1124" display="https://www.youtube.com/watch?v=UKjg_QKgurI"/>
    <hyperlink ref="AN503" r:id="rId1125" display="https://www.youtube.com/watch?v=8tX-sFxKA-k"/>
    <hyperlink ref="AN504" r:id="rId1126" display="https://www.youtube.com/watch?v=0BWbcESy_bk"/>
    <hyperlink ref="AN505" r:id="rId1127" display="https://www.youtube.com/watch?v=SJBjou7sxyM"/>
    <hyperlink ref="AN506" r:id="rId1128" display="https://www.youtube.com/watch?v=NdEDTneCa40"/>
    <hyperlink ref="AN507" r:id="rId1129" display="https://www.youtube.com/watch?v=4itKoguLp3c"/>
    <hyperlink ref="AN508" r:id="rId1130" display="https://www.youtube.com/watch?v=cwu1i8fr_H8"/>
    <hyperlink ref="AN509" r:id="rId1131" display="https://www.youtube.com/watch?v=HvKkuze29Lg"/>
    <hyperlink ref="AN510" r:id="rId1132" display="https://www.youtube.com/watch?v=sSUks4MbUDg"/>
    <hyperlink ref="AN511" r:id="rId1133" display="https://www.youtube.com/watch?v=TTaaezxdgQ4"/>
    <hyperlink ref="AN512" r:id="rId1134" display="https://www.youtube.com/watch?v=-Jicr1dNB_Q"/>
    <hyperlink ref="AN513" r:id="rId1135" display="https://www.youtube.com/watch?v=bGHUtpkxkeA"/>
    <hyperlink ref="AN514" r:id="rId1136" display="https://www.youtube.com/watch?v=AveRftYl20A"/>
    <hyperlink ref="AN515" r:id="rId1137" display="https://www.youtube.com/watch?v=dNbr99oiO88"/>
    <hyperlink ref="AN516" r:id="rId1138" display="https://www.youtube.com/watch?v=NxCR6pPv1sA"/>
    <hyperlink ref="AN517" r:id="rId1139" display="https://www.youtube.com/watch?v=2JkgrIWCbs0"/>
    <hyperlink ref="AN518" r:id="rId1140" display="https://www.youtube.com/watch?v=E5knsgoiIXk"/>
    <hyperlink ref="AN519" r:id="rId1141" display="https://www.youtube.com/watch?v=pMEaRJrkads"/>
    <hyperlink ref="AN520" r:id="rId1142" display="https://www.youtube.com/watch?v=78P-q4d1e5Q"/>
    <hyperlink ref="AN521" r:id="rId1143" display="https://www.youtube.com/watch?v=K9Fxu9Xavpo"/>
    <hyperlink ref="AN522" r:id="rId1144" display="https://www.youtube.com/watch?v=bwWru2QOAwo"/>
    <hyperlink ref="AN523" r:id="rId1145" display="https://www.youtube.com/watch?v=ziPVzeW8aQw"/>
    <hyperlink ref="AN524" r:id="rId1146" display="https://www.youtube.com/watch?v=OxPPdI9AqX4"/>
    <hyperlink ref="AN525" r:id="rId1147" display="https://www.youtube.com/watch?v=MT9Nct3qw04"/>
    <hyperlink ref="AN526" r:id="rId1148" display="https://www.youtube.com/watch?v=9PpRd0faJ3Y"/>
    <hyperlink ref="AN527" r:id="rId1149" display="https://www.youtube.com/watch?v=t5Rlbjkoams"/>
    <hyperlink ref="AN528" r:id="rId1150" display="https://www.youtube.com/watch?v=RVsbqSLtV5A"/>
    <hyperlink ref="AN529" r:id="rId1151" display="https://www.youtube.com/watch?v=4ZUDiGoFieo"/>
    <hyperlink ref="AN530" r:id="rId1152" display="https://www.youtube.com/watch?v=E9ipxZFMc-U"/>
    <hyperlink ref="AN531" r:id="rId1153" display="https://www.youtube.com/watch?v=p4pZeLpLqlk"/>
    <hyperlink ref="AN532" r:id="rId1154" display="https://www.youtube.com/watch?v=u1v1DmldTmw"/>
    <hyperlink ref="AN533" r:id="rId1155" display="https://www.youtube.com/watch?v=riT26QUroZQ"/>
    <hyperlink ref="AN534" r:id="rId1156" display="https://www.youtube.com/watch?v=yV9Hynuymm8"/>
    <hyperlink ref="AN535" r:id="rId1157" display="https://www.youtube.com/watch?v=3wMqaGxaS3A"/>
    <hyperlink ref="AN536" r:id="rId1158" display="https://www.youtube.com/watch?v=gjFb7T3Snew"/>
    <hyperlink ref="AN537" r:id="rId1159" display="https://www.youtube.com/watch?v=CjDFKaVegPg"/>
    <hyperlink ref="AN538" r:id="rId1160" display="https://www.youtube.com/watch?v=HBTirtk04RI"/>
    <hyperlink ref="AN539" r:id="rId1161" display="https://www.youtube.com/watch?v=nF8HInnK96A"/>
    <hyperlink ref="AN540" r:id="rId1162" display="https://www.youtube.com/watch?v=f8rLBAZLEVU"/>
    <hyperlink ref="AN541" r:id="rId1163" display="https://www.youtube.com/watch?v=rUrXpH-Hgzk"/>
    <hyperlink ref="AN542" r:id="rId1164" display="https://www.youtube.com/watch?v=iEPSzW9F9R0"/>
    <hyperlink ref="AN543" r:id="rId1165" display="https://www.youtube.com/watch?v=Ddh9HJoO6vs"/>
    <hyperlink ref="AN544" r:id="rId1166" display="https://www.youtube.com/watch?v=6IyCAxDtwmk"/>
    <hyperlink ref="AN545" r:id="rId1167" display="https://www.youtube.com/watch?v=kZSM0wxYve0"/>
    <hyperlink ref="AN546" r:id="rId1168" display="https://www.youtube.com/watch?v=BrHRpQmBfEs"/>
    <hyperlink ref="AN547" r:id="rId1169" display="https://www.youtube.com/watch?v=ol8YEZ_fqYM"/>
    <hyperlink ref="AN548" r:id="rId1170" display="https://www.youtube.com/watch?v=xhRBxAg7EvA"/>
    <hyperlink ref="AN549" r:id="rId1171" display="https://www.youtube.com/watch?v=xFpWaOuKbGA"/>
    <hyperlink ref="AN550" r:id="rId1172" display="https://www.youtube.com/watch?v=B5MWwY1j_UU"/>
    <hyperlink ref="AN551" r:id="rId1173" display="https://www.youtube.com/watch?v=UsIYtefh5WA"/>
    <hyperlink ref="AN552" r:id="rId1174" display="https://www.youtube.com/watch?v=4q8x74QO-NE"/>
    <hyperlink ref="AN553" r:id="rId1175" display="https://www.youtube.com/watch?v=NcdYnq9OW3Y"/>
    <hyperlink ref="AN554" r:id="rId1176" display="https://www.youtube.com/watch?v=eAsgtzDHVX0"/>
    <hyperlink ref="AN555" r:id="rId1177" display="https://www.youtube.com/watch?v=ePWuLavtbMY"/>
    <hyperlink ref="AN556" r:id="rId1178" display="https://www.youtube.com/watch?v=qvBK52FRXl0"/>
    <hyperlink ref="AN557" r:id="rId1179" display="https://www.youtube.com/watch?v=VgA_2jq7iJ4"/>
    <hyperlink ref="AN558" r:id="rId1180" display="https://www.youtube.com/watch?v=DPrFSvz-ubA"/>
    <hyperlink ref="AN559" r:id="rId1181" display="https://www.youtube.com/watch?v=WPogXsJ5YAQ"/>
    <hyperlink ref="AN560" r:id="rId1182" display="https://www.youtube.com/watch?v=1Zwc2U-Iwq8"/>
    <hyperlink ref="AN561" r:id="rId1183" display="https://www.youtube.com/watch?v=LQaBZTDmTlM"/>
    <hyperlink ref="AN562" r:id="rId1184" display="https://www.youtube.com/watch?v=mzwBR18TEdo"/>
    <hyperlink ref="AN563" r:id="rId1185" display="https://www.youtube.com/watch?v=NMoDcs-esB4"/>
    <hyperlink ref="AN564" r:id="rId1186" display="https://www.youtube.com/watch?v=Nxi92hlFFKM"/>
    <hyperlink ref="AN565" r:id="rId1187" display="https://www.youtube.com/watch?v=caQPlLnCz-k"/>
    <hyperlink ref="AN566" r:id="rId1188" display="https://www.youtube.com/watch?v=_zlNr05jm28"/>
    <hyperlink ref="AN567" r:id="rId1189" display="https://www.youtube.com/watch?v=BPLRBwrmyeA"/>
    <hyperlink ref="AN568" r:id="rId1190" display="https://www.youtube.com/watch?v=AuB2nTKHx3A"/>
    <hyperlink ref="AN569" r:id="rId1191" display="https://www.youtube.com/watch?v=3IvNnl07bSA"/>
    <hyperlink ref="AN570" r:id="rId1192" display="https://www.youtube.com/watch?v=HYxKx9-YjS4"/>
    <hyperlink ref="AN571" r:id="rId1193" display="https://www.youtube.com/watch?v=ZzqC5KlD73U"/>
    <hyperlink ref="AN572" r:id="rId1194" display="https://www.youtube.com/watch?v=uNme3Je96ZM"/>
    <hyperlink ref="AN573" r:id="rId1195" display="https://www.youtube.com/watch?v=hIAzmO7NgTc"/>
    <hyperlink ref="AN574" r:id="rId1196" display="https://www.youtube.com/watch?v=fr3nS5AMLKI"/>
    <hyperlink ref="AN575" r:id="rId1197" display="https://www.youtube.com/watch?v=rSccT2xpmGU"/>
    <hyperlink ref="AN576" r:id="rId1198" display="https://www.youtube.com/watch?v=8TCQ1L_EgTg"/>
    <hyperlink ref="AN577" r:id="rId1199" display="https://www.youtube.com/watch?v=ytvpJLOZRqA"/>
    <hyperlink ref="AN578" r:id="rId1200" display="https://www.youtube.com/watch?v=CLJbbZKL0WM"/>
    <hyperlink ref="AN579" r:id="rId1201" display="https://www.youtube.com/watch?v=I9KmPxeYUzA"/>
    <hyperlink ref="AN580" r:id="rId1202" display="https://www.youtube.com/watch?v=ddjs6I8n3LQ"/>
    <hyperlink ref="AN581" r:id="rId1203" display="https://www.youtube.com/watch?v=UKZlWwPL0lU"/>
    <hyperlink ref="AN582" r:id="rId1204" display="https://www.youtube.com/watch?v=x3hpBN9aadY"/>
    <hyperlink ref="AN583" r:id="rId1205" display="https://www.youtube.com/watch?v=AijNfbYVr90"/>
    <hyperlink ref="AN584" r:id="rId1206" display="https://www.youtube.com/watch?v=7SIUf9nvDYA"/>
    <hyperlink ref="AN585" r:id="rId1207" display="https://www.youtube.com/watch?v=iVIVKbrvl2U"/>
    <hyperlink ref="AN586" r:id="rId1208" display="https://www.youtube.com/watch?v=pY7fQdhBt-Q"/>
    <hyperlink ref="AN587" r:id="rId1209" display="https://www.youtube.com/watch?v=SatDfrdKQAY"/>
    <hyperlink ref="AN588" r:id="rId1210" display="https://www.youtube.com/watch?v=_ZTP3e6IGe4"/>
    <hyperlink ref="AN589" r:id="rId1211" display="https://www.youtube.com/watch?v=IHixpLbgMYc"/>
    <hyperlink ref="AN590" r:id="rId1212" display="https://www.youtube.com/watch?v=fzpW2iomWBo"/>
    <hyperlink ref="AN591" r:id="rId1213" display="https://www.youtube.com/watch?v=FeFv6yWXGT4"/>
    <hyperlink ref="AN592" r:id="rId1214" display="https://www.youtube.com/watch?v=hIXfaojfjZA"/>
    <hyperlink ref="AN593" r:id="rId1215" display="https://www.youtube.com/watch?v=-LLzncCIizw"/>
    <hyperlink ref="AN594" r:id="rId1216" display="https://www.youtube.com/watch?v=dsQRPD4A6sc"/>
    <hyperlink ref="AN595" r:id="rId1217" display="https://www.youtube.com/watch?v=E7wfDgFTRbs"/>
    <hyperlink ref="AN596" r:id="rId1218" display="https://www.youtube.com/watch?v=a7yWzh9j3Uw"/>
    <hyperlink ref="AN597" r:id="rId1219" display="https://www.youtube.com/watch?v=-14Ad_IJlBU"/>
    <hyperlink ref="AN598" r:id="rId1220" display="https://www.youtube.com/watch?v=a4omHQgjVJs"/>
    <hyperlink ref="AN599" r:id="rId1221" display="https://www.youtube.com/watch?v=z8X52y2rNek"/>
    <hyperlink ref="AN600" r:id="rId1222" display="https://www.youtube.com/watch?v=9ugHdPeP4lM"/>
    <hyperlink ref="AN601" r:id="rId1223" display="https://www.youtube.com/watch?v=u1Xc0wFObto"/>
    <hyperlink ref="AN602" r:id="rId1224" display="https://www.youtube.com/watch?v=YKI0WXel8XY"/>
    <hyperlink ref="AN603" r:id="rId1225" display="https://www.youtube.com/watch?v=MDtQVxIv3yI"/>
    <hyperlink ref="AN604" r:id="rId1226" display="https://www.youtube.com/watch?v=_mO6C2lBBBs"/>
    <hyperlink ref="AN605" r:id="rId1227" display="https://www.youtube.com/watch?v=HNBd8Q4uEyQ"/>
    <hyperlink ref="AN606" r:id="rId1228" display="https://www.youtube.com/watch?v=XxKyuHZKuU4"/>
    <hyperlink ref="AN607" r:id="rId1229" display="https://www.youtube.com/watch?v=3nx59LOX3yM"/>
    <hyperlink ref="AN608" r:id="rId1230" display="https://www.youtube.com/watch?v=_ofxxKjS8Ag"/>
    <hyperlink ref="AN609" r:id="rId1231" display="https://www.youtube.com/watch?v=aYKpua1lkXM"/>
    <hyperlink ref="AN610" r:id="rId1232" display="https://www.youtube.com/watch?v=WudrgONa1mw"/>
    <hyperlink ref="AN611" r:id="rId1233" display="https://www.youtube.com/watch?v=dVZtYbZs-c0"/>
    <hyperlink ref="AN612" r:id="rId1234" display="https://www.youtube.com/watch?v=pDE3uNsSMSQ"/>
    <hyperlink ref="AN613" r:id="rId1235" display="https://www.youtube.com/watch?v=-GZn2BegLpA"/>
    <hyperlink ref="AN614" r:id="rId1236" display="https://www.youtube.com/watch?v=KZan5h3wmfg"/>
    <hyperlink ref="AN615" r:id="rId1237" display="https://www.youtube.com/watch?v=qZCsJoOua5M"/>
    <hyperlink ref="AN616" r:id="rId1238" display="https://www.youtube.com/watch?v=mp3ixsGHjRE"/>
    <hyperlink ref="AN617" r:id="rId1239" display="https://www.youtube.com/watch?v=_SjTJhN_Rfc"/>
    <hyperlink ref="AN618" r:id="rId1240" display="https://www.youtube.com/watch?v=KAIJqPl6Ycc"/>
    <hyperlink ref="AN619" r:id="rId1241" display="https://www.youtube.com/watch?v=3iM7Vb2Ii6Q"/>
    <hyperlink ref="AN620" r:id="rId1242" display="https://www.youtube.com/watch?v=bK_f2q_jrvg"/>
    <hyperlink ref="AN621" r:id="rId1243" display="https://www.youtube.com/watch?v=DGxIV-FrIQk"/>
    <hyperlink ref="AN622" r:id="rId1244" display="https://www.youtube.com/watch?v=thM6S4aJ68E"/>
    <hyperlink ref="AN623" r:id="rId1245" display="https://www.youtube.com/watch?v=-FC2r12MAco"/>
    <hyperlink ref="AN624" r:id="rId1246" display="https://www.youtube.com/watch?v=G6mBZ361KyU"/>
    <hyperlink ref="AN625" r:id="rId1247" display="https://www.youtube.com/watch?v=pvAwraIk5K8"/>
    <hyperlink ref="AN626" r:id="rId1248" display="https://www.youtube.com/watch?v=DtdDsGFyaV0"/>
  </hyperlinks>
  <printOptions/>
  <pageMargins left="0.7" right="0.7" top="0.75" bottom="0.75" header="0.3" footer="0.3"/>
  <pageSetup horizontalDpi="600" verticalDpi="600" orientation="portrait" r:id="rId1252"/>
  <legacyDrawing r:id="rId1250"/>
  <tableParts>
    <tablePart r:id="rId12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8"/>
  <sheetViews>
    <sheetView workbookViewId="0" topLeftCell="A1">
      <pane ySplit="2" topLeftCell="A3" activePane="bottomLeft" state="frozen"/>
      <selection pane="bottomLeft" activeCell="A2" sqref="A2:AL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4" width="18.7109375" style="0" bestFit="1" customWidth="1"/>
    <col min="35" max="35" width="22.140625" style="0" bestFit="1" customWidth="1"/>
    <col min="36" max="36" width="22.28125" style="0" bestFit="1" customWidth="1"/>
    <col min="37" max="37" width="18.8515625" style="0" bestFit="1" customWidth="1"/>
    <col min="38" max="38" width="19.281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8"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4748</v>
      </c>
      <c r="Z2" s="52" t="s">
        <v>4749</v>
      </c>
      <c r="AA2" s="52" t="s">
        <v>4750</v>
      </c>
      <c r="AB2" s="52" t="s">
        <v>4751</v>
      </c>
      <c r="AC2" s="52" t="s">
        <v>4752</v>
      </c>
      <c r="AD2" s="52" t="s">
        <v>4753</v>
      </c>
      <c r="AE2" s="52" t="s">
        <v>4754</v>
      </c>
      <c r="AF2" s="52" t="s">
        <v>4755</v>
      </c>
      <c r="AG2" s="52" t="s">
        <v>4758</v>
      </c>
      <c r="AH2" s="13" t="s">
        <v>4805</v>
      </c>
      <c r="AI2" s="13" t="s">
        <v>4813</v>
      </c>
      <c r="AJ2" s="13" t="s">
        <v>4821</v>
      </c>
      <c r="AK2" s="13" t="s">
        <v>4829</v>
      </c>
      <c r="AL2" s="13" t="s">
        <v>4838</v>
      </c>
    </row>
    <row r="3" spans="1:38" ht="15">
      <c r="A3" s="82" t="s">
        <v>4703</v>
      </c>
      <c r="B3" s="66" t="s">
        <v>4709</v>
      </c>
      <c r="C3" s="66" t="s">
        <v>57</v>
      </c>
      <c r="D3" s="102"/>
      <c r="E3" s="101"/>
      <c r="F3" s="103" t="s">
        <v>4703</v>
      </c>
      <c r="G3" s="104"/>
      <c r="H3" s="104"/>
      <c r="I3" s="105">
        <v>3</v>
      </c>
      <c r="J3" s="106"/>
      <c r="K3" s="48">
        <v>612</v>
      </c>
      <c r="L3" s="48">
        <v>0</v>
      </c>
      <c r="M3" s="48">
        <v>0</v>
      </c>
      <c r="N3" s="48">
        <v>0</v>
      </c>
      <c r="O3" s="48">
        <v>0</v>
      </c>
      <c r="P3" s="49" t="s">
        <v>4718</v>
      </c>
      <c r="Q3" s="49" t="s">
        <v>4718</v>
      </c>
      <c r="R3" s="48">
        <v>612</v>
      </c>
      <c r="S3" s="48">
        <v>612</v>
      </c>
      <c r="T3" s="48">
        <v>1</v>
      </c>
      <c r="U3" s="48">
        <v>0</v>
      </c>
      <c r="V3" s="48" t="s">
        <v>4718</v>
      </c>
      <c r="W3" s="49" t="s">
        <v>4718</v>
      </c>
      <c r="X3" s="49">
        <v>0</v>
      </c>
      <c r="Y3" s="48">
        <v>0</v>
      </c>
      <c r="Z3" s="49">
        <v>0</v>
      </c>
      <c r="AA3" s="48">
        <v>0</v>
      </c>
      <c r="AB3" s="49">
        <v>0</v>
      </c>
      <c r="AC3" s="48">
        <v>0</v>
      </c>
      <c r="AD3" s="49">
        <v>0</v>
      </c>
      <c r="AE3" s="48">
        <v>0</v>
      </c>
      <c r="AF3" s="49">
        <v>0</v>
      </c>
      <c r="AG3" s="48">
        <v>0</v>
      </c>
      <c r="AH3" s="79"/>
      <c r="AI3" s="79"/>
      <c r="AJ3" s="79"/>
      <c r="AK3" s="97" t="s">
        <v>4830</v>
      </c>
      <c r="AL3" s="97" t="s">
        <v>4830</v>
      </c>
    </row>
    <row r="4" spans="1:38" ht="15">
      <c r="A4" s="120" t="s">
        <v>4704</v>
      </c>
      <c r="B4" s="66" t="s">
        <v>4710</v>
      </c>
      <c r="C4" s="66" t="s">
        <v>57</v>
      </c>
      <c r="D4" s="108"/>
      <c r="E4" s="107"/>
      <c r="F4" s="109" t="s">
        <v>4878</v>
      </c>
      <c r="G4" s="110"/>
      <c r="H4" s="110"/>
      <c r="I4" s="111">
        <v>4</v>
      </c>
      <c r="J4" s="112"/>
      <c r="K4" s="48">
        <v>3</v>
      </c>
      <c r="L4" s="48">
        <v>1</v>
      </c>
      <c r="M4" s="48">
        <v>2</v>
      </c>
      <c r="N4" s="48">
        <v>3</v>
      </c>
      <c r="O4" s="48">
        <v>0</v>
      </c>
      <c r="P4" s="49" t="s">
        <v>4718</v>
      </c>
      <c r="Q4" s="49" t="s">
        <v>4718</v>
      </c>
      <c r="R4" s="48">
        <v>1</v>
      </c>
      <c r="S4" s="48">
        <v>0</v>
      </c>
      <c r="T4" s="48">
        <v>3</v>
      </c>
      <c r="U4" s="48">
        <v>3</v>
      </c>
      <c r="V4" s="48">
        <v>2</v>
      </c>
      <c r="W4" s="49">
        <v>0.888889</v>
      </c>
      <c r="X4" s="49">
        <v>0.6666666666666666</v>
      </c>
      <c r="Y4" s="48">
        <v>0</v>
      </c>
      <c r="Z4" s="49">
        <v>0</v>
      </c>
      <c r="AA4" s="48">
        <v>1</v>
      </c>
      <c r="AB4" s="49">
        <v>2.272727272727273</v>
      </c>
      <c r="AC4" s="48">
        <v>0</v>
      </c>
      <c r="AD4" s="49">
        <v>0</v>
      </c>
      <c r="AE4" s="48">
        <v>43</v>
      </c>
      <c r="AF4" s="49">
        <v>97.72727272727273</v>
      </c>
      <c r="AG4" s="48">
        <v>44</v>
      </c>
      <c r="AH4" s="79"/>
      <c r="AI4" s="79"/>
      <c r="AJ4" s="79"/>
      <c r="AK4" s="97" t="s">
        <v>4731</v>
      </c>
      <c r="AL4" s="97" t="s">
        <v>4830</v>
      </c>
    </row>
    <row r="5" spans="1:38" ht="15">
      <c r="A5" s="120" t="s">
        <v>4705</v>
      </c>
      <c r="B5" s="66" t="s">
        <v>4711</v>
      </c>
      <c r="C5" s="66" t="s">
        <v>57</v>
      </c>
      <c r="D5" s="108"/>
      <c r="E5" s="107"/>
      <c r="F5" s="109" t="s">
        <v>4879</v>
      </c>
      <c r="G5" s="110"/>
      <c r="H5" s="110"/>
      <c r="I5" s="111">
        <v>5</v>
      </c>
      <c r="J5" s="112"/>
      <c r="K5" s="48">
        <v>3</v>
      </c>
      <c r="L5" s="48">
        <v>0</v>
      </c>
      <c r="M5" s="48">
        <v>5</v>
      </c>
      <c r="N5" s="48">
        <v>5</v>
      </c>
      <c r="O5" s="48">
        <v>0</v>
      </c>
      <c r="P5" s="49" t="s">
        <v>4718</v>
      </c>
      <c r="Q5" s="49" t="s">
        <v>4718</v>
      </c>
      <c r="R5" s="48">
        <v>1</v>
      </c>
      <c r="S5" s="48">
        <v>0</v>
      </c>
      <c r="T5" s="48">
        <v>3</v>
      </c>
      <c r="U5" s="48">
        <v>5</v>
      </c>
      <c r="V5" s="48">
        <v>2</v>
      </c>
      <c r="W5" s="49">
        <v>0.888889</v>
      </c>
      <c r="X5" s="49">
        <v>0.6666666666666666</v>
      </c>
      <c r="Y5" s="48">
        <v>0</v>
      </c>
      <c r="Z5" s="49">
        <v>0</v>
      </c>
      <c r="AA5" s="48">
        <v>1</v>
      </c>
      <c r="AB5" s="49">
        <v>2.0833333333333335</v>
      </c>
      <c r="AC5" s="48">
        <v>0</v>
      </c>
      <c r="AD5" s="49">
        <v>0</v>
      </c>
      <c r="AE5" s="48">
        <v>47</v>
      </c>
      <c r="AF5" s="49">
        <v>97.91666666666667</v>
      </c>
      <c r="AG5" s="48">
        <v>48</v>
      </c>
      <c r="AH5" s="79"/>
      <c r="AI5" s="79"/>
      <c r="AJ5" s="79"/>
      <c r="AK5" s="97" t="s">
        <v>4871</v>
      </c>
      <c r="AL5" s="97" t="s">
        <v>4830</v>
      </c>
    </row>
    <row r="6" spans="1:38" ht="15">
      <c r="A6" s="120" t="s">
        <v>4706</v>
      </c>
      <c r="B6" s="66" t="s">
        <v>4712</v>
      </c>
      <c r="C6" s="66" t="s">
        <v>57</v>
      </c>
      <c r="D6" s="108"/>
      <c r="E6" s="107"/>
      <c r="F6" s="109" t="s">
        <v>4858</v>
      </c>
      <c r="G6" s="110"/>
      <c r="H6" s="110"/>
      <c r="I6" s="111">
        <v>6</v>
      </c>
      <c r="J6" s="112"/>
      <c r="K6" s="48">
        <v>2</v>
      </c>
      <c r="L6" s="48">
        <v>0</v>
      </c>
      <c r="M6" s="48">
        <v>2</v>
      </c>
      <c r="N6" s="48">
        <v>2</v>
      </c>
      <c r="O6" s="48">
        <v>0</v>
      </c>
      <c r="P6" s="49" t="s">
        <v>4718</v>
      </c>
      <c r="Q6" s="49" t="s">
        <v>4718</v>
      </c>
      <c r="R6" s="48">
        <v>1</v>
      </c>
      <c r="S6" s="48">
        <v>0</v>
      </c>
      <c r="T6" s="48">
        <v>2</v>
      </c>
      <c r="U6" s="48">
        <v>2</v>
      </c>
      <c r="V6" s="48">
        <v>1</v>
      </c>
      <c r="W6" s="49">
        <v>0.5</v>
      </c>
      <c r="X6" s="49">
        <v>1</v>
      </c>
      <c r="Y6" s="48">
        <v>0</v>
      </c>
      <c r="Z6" s="49">
        <v>0</v>
      </c>
      <c r="AA6" s="48">
        <v>0</v>
      </c>
      <c r="AB6" s="49">
        <v>0</v>
      </c>
      <c r="AC6" s="48">
        <v>0</v>
      </c>
      <c r="AD6" s="49">
        <v>0</v>
      </c>
      <c r="AE6" s="48">
        <v>2</v>
      </c>
      <c r="AF6" s="49">
        <v>100</v>
      </c>
      <c r="AG6" s="48">
        <v>2</v>
      </c>
      <c r="AH6" s="79"/>
      <c r="AI6" s="79"/>
      <c r="AJ6" s="79"/>
      <c r="AK6" s="97" t="s">
        <v>256</v>
      </c>
      <c r="AL6" s="97" t="s">
        <v>4830</v>
      </c>
    </row>
    <row r="7" spans="1:38" ht="15">
      <c r="A7" s="120" t="s">
        <v>4707</v>
      </c>
      <c r="B7" s="66" t="s">
        <v>4713</v>
      </c>
      <c r="C7" s="66" t="s">
        <v>57</v>
      </c>
      <c r="D7" s="108"/>
      <c r="E7" s="107"/>
      <c r="F7" s="109" t="s">
        <v>4880</v>
      </c>
      <c r="G7" s="110"/>
      <c r="H7" s="110"/>
      <c r="I7" s="111">
        <v>7</v>
      </c>
      <c r="J7" s="112"/>
      <c r="K7" s="48">
        <v>2</v>
      </c>
      <c r="L7" s="48">
        <v>1</v>
      </c>
      <c r="M7" s="48">
        <v>0</v>
      </c>
      <c r="N7" s="48">
        <v>1</v>
      </c>
      <c r="O7" s="48">
        <v>0</v>
      </c>
      <c r="P7" s="49" t="s">
        <v>4718</v>
      </c>
      <c r="Q7" s="49" t="s">
        <v>4718</v>
      </c>
      <c r="R7" s="48">
        <v>1</v>
      </c>
      <c r="S7" s="48">
        <v>0</v>
      </c>
      <c r="T7" s="48">
        <v>2</v>
      </c>
      <c r="U7" s="48">
        <v>1</v>
      </c>
      <c r="V7" s="48">
        <v>1</v>
      </c>
      <c r="W7" s="49">
        <v>0.5</v>
      </c>
      <c r="X7" s="49">
        <v>1</v>
      </c>
      <c r="Y7" s="48">
        <v>1</v>
      </c>
      <c r="Z7" s="49">
        <v>0.8403361344537815</v>
      </c>
      <c r="AA7" s="48">
        <v>1</v>
      </c>
      <c r="AB7" s="49">
        <v>0.8403361344537815</v>
      </c>
      <c r="AC7" s="48">
        <v>0</v>
      </c>
      <c r="AD7" s="49">
        <v>0</v>
      </c>
      <c r="AE7" s="48">
        <v>118</v>
      </c>
      <c r="AF7" s="49">
        <v>99.15966386554622</v>
      </c>
      <c r="AG7" s="48">
        <v>119</v>
      </c>
      <c r="AH7" s="79"/>
      <c r="AI7" s="79"/>
      <c r="AJ7" s="79"/>
      <c r="AK7" s="97" t="s">
        <v>4872</v>
      </c>
      <c r="AL7" s="97" t="s">
        <v>4830</v>
      </c>
    </row>
    <row r="8" spans="1:38" ht="15">
      <c r="A8" s="120" t="s">
        <v>4708</v>
      </c>
      <c r="B8" s="66" t="s">
        <v>4714</v>
      </c>
      <c r="C8" s="66" t="s">
        <v>57</v>
      </c>
      <c r="D8" s="108"/>
      <c r="E8" s="107"/>
      <c r="F8" s="109" t="s">
        <v>4859</v>
      </c>
      <c r="G8" s="110"/>
      <c r="H8" s="110"/>
      <c r="I8" s="111">
        <v>8</v>
      </c>
      <c r="J8" s="112"/>
      <c r="K8" s="48">
        <v>2</v>
      </c>
      <c r="L8" s="48">
        <v>1</v>
      </c>
      <c r="M8" s="48">
        <v>0</v>
      </c>
      <c r="N8" s="48">
        <v>1</v>
      </c>
      <c r="O8" s="48">
        <v>0</v>
      </c>
      <c r="P8" s="49" t="s">
        <v>4718</v>
      </c>
      <c r="Q8" s="49" t="s">
        <v>4718</v>
      </c>
      <c r="R8" s="48">
        <v>1</v>
      </c>
      <c r="S8" s="48">
        <v>0</v>
      </c>
      <c r="T8" s="48">
        <v>2</v>
      </c>
      <c r="U8" s="48">
        <v>1</v>
      </c>
      <c r="V8" s="48">
        <v>1</v>
      </c>
      <c r="W8" s="49">
        <v>0.5</v>
      </c>
      <c r="X8" s="49">
        <v>1</v>
      </c>
      <c r="Y8" s="48">
        <v>1</v>
      </c>
      <c r="Z8" s="49">
        <v>25</v>
      </c>
      <c r="AA8" s="48">
        <v>0</v>
      </c>
      <c r="AB8" s="49">
        <v>0</v>
      </c>
      <c r="AC8" s="48">
        <v>0</v>
      </c>
      <c r="AD8" s="49">
        <v>0</v>
      </c>
      <c r="AE8" s="48">
        <v>3</v>
      </c>
      <c r="AF8" s="49">
        <v>75</v>
      </c>
      <c r="AG8" s="48">
        <v>4</v>
      </c>
      <c r="AH8" s="79"/>
      <c r="AI8" s="79"/>
      <c r="AJ8" s="79"/>
      <c r="AK8" s="97" t="s">
        <v>4732</v>
      </c>
      <c r="AL8" s="97" t="s">
        <v>4830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4703</v>
      </c>
      <c r="B2" s="97" t="s">
        <v>268</v>
      </c>
      <c r="C2" s="79">
        <f>VLOOKUP(GroupVertices[[#This Row],[Vertex]],Vertices[],MATCH("ID",Vertices[[#Headers],[Vertex]:[Top Word Pairs in Video1 Comment by Salience]],0),FALSE)</f>
        <v>15</v>
      </c>
    </row>
    <row r="3" spans="1:3" ht="15">
      <c r="A3" s="79" t="s">
        <v>4703</v>
      </c>
      <c r="B3" s="97" t="s">
        <v>269</v>
      </c>
      <c r="C3" s="79">
        <f>VLOOKUP(GroupVertices[[#This Row],[Vertex]],Vertices[],MATCH("ID",Vertices[[#Headers],[Vertex]:[Top Word Pairs in Video1 Comment by Salience]],0),FALSE)</f>
        <v>16</v>
      </c>
    </row>
    <row r="4" spans="1:3" ht="15">
      <c r="A4" s="79" t="s">
        <v>4703</v>
      </c>
      <c r="B4" s="97" t="s">
        <v>270</v>
      </c>
      <c r="C4" s="79">
        <f>VLOOKUP(GroupVertices[[#This Row],[Vertex]],Vertices[],MATCH("ID",Vertices[[#Headers],[Vertex]:[Top Word Pairs in Video1 Comment by Salience]],0),FALSE)</f>
        <v>17</v>
      </c>
    </row>
    <row r="5" spans="1:3" ht="15">
      <c r="A5" s="79" t="s">
        <v>4703</v>
      </c>
      <c r="B5" s="97" t="s">
        <v>271</v>
      </c>
      <c r="C5" s="79">
        <f>VLOOKUP(GroupVertices[[#This Row],[Vertex]],Vertices[],MATCH("ID",Vertices[[#Headers],[Vertex]:[Top Word Pairs in Video1 Comment by Salience]],0),FALSE)</f>
        <v>18</v>
      </c>
    </row>
    <row r="6" spans="1:3" ht="15">
      <c r="A6" s="79" t="s">
        <v>4703</v>
      </c>
      <c r="B6" s="97" t="s">
        <v>272</v>
      </c>
      <c r="C6" s="79">
        <f>VLOOKUP(GroupVertices[[#This Row],[Vertex]],Vertices[],MATCH("ID",Vertices[[#Headers],[Vertex]:[Top Word Pairs in Video1 Comment by Salience]],0),FALSE)</f>
        <v>19</v>
      </c>
    </row>
    <row r="7" spans="1:3" ht="15">
      <c r="A7" s="79" t="s">
        <v>4703</v>
      </c>
      <c r="B7" s="97" t="s">
        <v>273</v>
      </c>
      <c r="C7" s="79">
        <f>VLOOKUP(GroupVertices[[#This Row],[Vertex]],Vertices[],MATCH("ID",Vertices[[#Headers],[Vertex]:[Top Word Pairs in Video1 Comment by Salience]],0),FALSE)</f>
        <v>20</v>
      </c>
    </row>
    <row r="8" spans="1:3" ht="15">
      <c r="A8" s="79" t="s">
        <v>4703</v>
      </c>
      <c r="B8" s="97" t="s">
        <v>274</v>
      </c>
      <c r="C8" s="79">
        <f>VLOOKUP(GroupVertices[[#This Row],[Vertex]],Vertices[],MATCH("ID",Vertices[[#Headers],[Vertex]:[Top Word Pairs in Video1 Comment by Salience]],0),FALSE)</f>
        <v>21</v>
      </c>
    </row>
    <row r="9" spans="1:3" ht="15">
      <c r="A9" s="79" t="s">
        <v>4703</v>
      </c>
      <c r="B9" s="97" t="s">
        <v>275</v>
      </c>
      <c r="C9" s="79">
        <f>VLOOKUP(GroupVertices[[#This Row],[Vertex]],Vertices[],MATCH("ID",Vertices[[#Headers],[Vertex]:[Top Word Pairs in Video1 Comment by Salience]],0),FALSE)</f>
        <v>22</v>
      </c>
    </row>
    <row r="10" spans="1:3" ht="15">
      <c r="A10" s="79" t="s">
        <v>4703</v>
      </c>
      <c r="B10" s="97" t="s">
        <v>276</v>
      </c>
      <c r="C10" s="79">
        <f>VLOOKUP(GroupVertices[[#This Row],[Vertex]],Vertices[],MATCH("ID",Vertices[[#Headers],[Vertex]:[Top Word Pairs in Video1 Comment by Salience]],0),FALSE)</f>
        <v>23</v>
      </c>
    </row>
    <row r="11" spans="1:3" ht="15">
      <c r="A11" s="79" t="s">
        <v>4703</v>
      </c>
      <c r="B11" s="97" t="s">
        <v>277</v>
      </c>
      <c r="C11" s="79">
        <f>VLOOKUP(GroupVertices[[#This Row],[Vertex]],Vertices[],MATCH("ID",Vertices[[#Headers],[Vertex]:[Top Word Pairs in Video1 Comment by Salience]],0),FALSE)</f>
        <v>24</v>
      </c>
    </row>
    <row r="12" spans="1:3" ht="15">
      <c r="A12" s="79" t="s">
        <v>4703</v>
      </c>
      <c r="B12" s="97" t="s">
        <v>278</v>
      </c>
      <c r="C12" s="79">
        <f>VLOOKUP(GroupVertices[[#This Row],[Vertex]],Vertices[],MATCH("ID",Vertices[[#Headers],[Vertex]:[Top Word Pairs in Video1 Comment by Salience]],0),FALSE)</f>
        <v>25</v>
      </c>
    </row>
    <row r="13" spans="1:3" ht="15">
      <c r="A13" s="79" t="s">
        <v>4703</v>
      </c>
      <c r="B13" s="97" t="s">
        <v>279</v>
      </c>
      <c r="C13" s="79">
        <f>VLOOKUP(GroupVertices[[#This Row],[Vertex]],Vertices[],MATCH("ID",Vertices[[#Headers],[Vertex]:[Top Word Pairs in Video1 Comment by Salience]],0),FALSE)</f>
        <v>26</v>
      </c>
    </row>
    <row r="14" spans="1:3" ht="15">
      <c r="A14" s="79" t="s">
        <v>4703</v>
      </c>
      <c r="B14" s="97" t="s">
        <v>280</v>
      </c>
      <c r="C14" s="79">
        <f>VLOOKUP(GroupVertices[[#This Row],[Vertex]],Vertices[],MATCH("ID",Vertices[[#Headers],[Vertex]:[Top Word Pairs in Video1 Comment by Salience]],0),FALSE)</f>
        <v>27</v>
      </c>
    </row>
    <row r="15" spans="1:3" ht="15">
      <c r="A15" s="79" t="s">
        <v>4703</v>
      </c>
      <c r="B15" s="97" t="s">
        <v>281</v>
      </c>
      <c r="C15" s="79">
        <f>VLOOKUP(GroupVertices[[#This Row],[Vertex]],Vertices[],MATCH("ID",Vertices[[#Headers],[Vertex]:[Top Word Pairs in Video1 Comment by Salience]],0),FALSE)</f>
        <v>28</v>
      </c>
    </row>
    <row r="16" spans="1:3" ht="15">
      <c r="A16" s="79" t="s">
        <v>4703</v>
      </c>
      <c r="B16" s="97" t="s">
        <v>282</v>
      </c>
      <c r="C16" s="79">
        <f>VLOOKUP(GroupVertices[[#This Row],[Vertex]],Vertices[],MATCH("ID",Vertices[[#Headers],[Vertex]:[Top Word Pairs in Video1 Comment by Salience]],0),FALSE)</f>
        <v>29</v>
      </c>
    </row>
    <row r="17" spans="1:3" ht="15">
      <c r="A17" s="79" t="s">
        <v>4703</v>
      </c>
      <c r="B17" s="97" t="s">
        <v>283</v>
      </c>
      <c r="C17" s="79">
        <f>VLOOKUP(GroupVertices[[#This Row],[Vertex]],Vertices[],MATCH("ID",Vertices[[#Headers],[Vertex]:[Top Word Pairs in Video1 Comment by Salience]],0),FALSE)</f>
        <v>30</v>
      </c>
    </row>
    <row r="18" spans="1:3" ht="15">
      <c r="A18" s="79" t="s">
        <v>4703</v>
      </c>
      <c r="B18" s="97" t="s">
        <v>284</v>
      </c>
      <c r="C18" s="79">
        <f>VLOOKUP(GroupVertices[[#This Row],[Vertex]],Vertices[],MATCH("ID",Vertices[[#Headers],[Vertex]:[Top Word Pairs in Video1 Comment by Salience]],0),FALSE)</f>
        <v>31</v>
      </c>
    </row>
    <row r="19" spans="1:3" ht="15">
      <c r="A19" s="79" t="s">
        <v>4703</v>
      </c>
      <c r="B19" s="97" t="s">
        <v>285</v>
      </c>
      <c r="C19" s="79">
        <f>VLOOKUP(GroupVertices[[#This Row],[Vertex]],Vertices[],MATCH("ID",Vertices[[#Headers],[Vertex]:[Top Word Pairs in Video1 Comment by Salience]],0),FALSE)</f>
        <v>32</v>
      </c>
    </row>
    <row r="20" spans="1:3" ht="15">
      <c r="A20" s="79" t="s">
        <v>4703</v>
      </c>
      <c r="B20" s="97" t="s">
        <v>286</v>
      </c>
      <c r="C20" s="79">
        <f>VLOOKUP(GroupVertices[[#This Row],[Vertex]],Vertices[],MATCH("ID",Vertices[[#Headers],[Vertex]:[Top Word Pairs in Video1 Comment by Salience]],0),FALSE)</f>
        <v>33</v>
      </c>
    </row>
    <row r="21" spans="1:3" ht="15">
      <c r="A21" s="79" t="s">
        <v>4703</v>
      </c>
      <c r="B21" s="97" t="s">
        <v>287</v>
      </c>
      <c r="C21" s="79">
        <f>VLOOKUP(GroupVertices[[#This Row],[Vertex]],Vertices[],MATCH("ID",Vertices[[#Headers],[Vertex]:[Top Word Pairs in Video1 Comment by Salience]],0),FALSE)</f>
        <v>34</v>
      </c>
    </row>
    <row r="22" spans="1:3" ht="15">
      <c r="A22" s="79" t="s">
        <v>4703</v>
      </c>
      <c r="B22" s="97" t="s">
        <v>288</v>
      </c>
      <c r="C22" s="79">
        <f>VLOOKUP(GroupVertices[[#This Row],[Vertex]],Vertices[],MATCH("ID",Vertices[[#Headers],[Vertex]:[Top Word Pairs in Video1 Comment by Salience]],0),FALSE)</f>
        <v>35</v>
      </c>
    </row>
    <row r="23" spans="1:3" ht="15">
      <c r="A23" s="79" t="s">
        <v>4703</v>
      </c>
      <c r="B23" s="97" t="s">
        <v>289</v>
      </c>
      <c r="C23" s="79">
        <f>VLOOKUP(GroupVertices[[#This Row],[Vertex]],Vertices[],MATCH("ID",Vertices[[#Headers],[Vertex]:[Top Word Pairs in Video1 Comment by Salience]],0),FALSE)</f>
        <v>36</v>
      </c>
    </row>
    <row r="24" spans="1:3" ht="15">
      <c r="A24" s="79" t="s">
        <v>4703</v>
      </c>
      <c r="B24" s="97" t="s">
        <v>290</v>
      </c>
      <c r="C24" s="79">
        <f>VLOOKUP(GroupVertices[[#This Row],[Vertex]],Vertices[],MATCH("ID",Vertices[[#Headers],[Vertex]:[Top Word Pairs in Video1 Comment by Salience]],0),FALSE)</f>
        <v>37</v>
      </c>
    </row>
    <row r="25" spans="1:3" ht="15">
      <c r="A25" s="79" t="s">
        <v>4703</v>
      </c>
      <c r="B25" s="97" t="s">
        <v>291</v>
      </c>
      <c r="C25" s="79">
        <f>VLOOKUP(GroupVertices[[#This Row],[Vertex]],Vertices[],MATCH("ID",Vertices[[#Headers],[Vertex]:[Top Word Pairs in Video1 Comment by Salience]],0),FALSE)</f>
        <v>38</v>
      </c>
    </row>
    <row r="26" spans="1:3" ht="15">
      <c r="A26" s="79" t="s">
        <v>4703</v>
      </c>
      <c r="B26" s="97" t="s">
        <v>292</v>
      </c>
      <c r="C26" s="79">
        <f>VLOOKUP(GroupVertices[[#This Row],[Vertex]],Vertices[],MATCH("ID",Vertices[[#Headers],[Vertex]:[Top Word Pairs in Video1 Comment by Salience]],0),FALSE)</f>
        <v>39</v>
      </c>
    </row>
    <row r="27" spans="1:3" ht="15">
      <c r="A27" s="79" t="s">
        <v>4703</v>
      </c>
      <c r="B27" s="97" t="s">
        <v>293</v>
      </c>
      <c r="C27" s="79">
        <f>VLOOKUP(GroupVertices[[#This Row],[Vertex]],Vertices[],MATCH("ID",Vertices[[#Headers],[Vertex]:[Top Word Pairs in Video1 Comment by Salience]],0),FALSE)</f>
        <v>40</v>
      </c>
    </row>
    <row r="28" spans="1:3" ht="15">
      <c r="A28" s="79" t="s">
        <v>4703</v>
      </c>
      <c r="B28" s="97" t="s">
        <v>294</v>
      </c>
      <c r="C28" s="79">
        <f>VLOOKUP(GroupVertices[[#This Row],[Vertex]],Vertices[],MATCH("ID",Vertices[[#Headers],[Vertex]:[Top Word Pairs in Video1 Comment by Salience]],0),FALSE)</f>
        <v>41</v>
      </c>
    </row>
    <row r="29" spans="1:3" ht="15">
      <c r="A29" s="79" t="s">
        <v>4703</v>
      </c>
      <c r="B29" s="97" t="s">
        <v>295</v>
      </c>
      <c r="C29" s="79">
        <f>VLOOKUP(GroupVertices[[#This Row],[Vertex]],Vertices[],MATCH("ID",Vertices[[#Headers],[Vertex]:[Top Word Pairs in Video1 Comment by Salience]],0),FALSE)</f>
        <v>42</v>
      </c>
    </row>
    <row r="30" spans="1:3" ht="15">
      <c r="A30" s="79" t="s">
        <v>4703</v>
      </c>
      <c r="B30" s="97" t="s">
        <v>296</v>
      </c>
      <c r="C30" s="79">
        <f>VLOOKUP(GroupVertices[[#This Row],[Vertex]],Vertices[],MATCH("ID",Vertices[[#Headers],[Vertex]:[Top Word Pairs in Video1 Comment by Salience]],0),FALSE)</f>
        <v>43</v>
      </c>
    </row>
    <row r="31" spans="1:3" ht="15">
      <c r="A31" s="79" t="s">
        <v>4703</v>
      </c>
      <c r="B31" s="97" t="s">
        <v>297</v>
      </c>
      <c r="C31" s="79">
        <f>VLOOKUP(GroupVertices[[#This Row],[Vertex]],Vertices[],MATCH("ID",Vertices[[#Headers],[Vertex]:[Top Word Pairs in Video1 Comment by Salience]],0),FALSE)</f>
        <v>44</v>
      </c>
    </row>
    <row r="32" spans="1:3" ht="15">
      <c r="A32" s="79" t="s">
        <v>4703</v>
      </c>
      <c r="B32" s="97" t="s">
        <v>298</v>
      </c>
      <c r="C32" s="79">
        <f>VLOOKUP(GroupVertices[[#This Row],[Vertex]],Vertices[],MATCH("ID",Vertices[[#Headers],[Vertex]:[Top Word Pairs in Video1 Comment by Salience]],0),FALSE)</f>
        <v>45</v>
      </c>
    </row>
    <row r="33" spans="1:3" ht="15">
      <c r="A33" s="79" t="s">
        <v>4703</v>
      </c>
      <c r="B33" s="97" t="s">
        <v>299</v>
      </c>
      <c r="C33" s="79">
        <f>VLOOKUP(GroupVertices[[#This Row],[Vertex]],Vertices[],MATCH("ID",Vertices[[#Headers],[Vertex]:[Top Word Pairs in Video1 Comment by Salience]],0),FALSE)</f>
        <v>46</v>
      </c>
    </row>
    <row r="34" spans="1:3" ht="15">
      <c r="A34" s="79" t="s">
        <v>4703</v>
      </c>
      <c r="B34" s="97" t="s">
        <v>300</v>
      </c>
      <c r="C34" s="79">
        <f>VLOOKUP(GroupVertices[[#This Row],[Vertex]],Vertices[],MATCH("ID",Vertices[[#Headers],[Vertex]:[Top Word Pairs in Video1 Comment by Salience]],0),FALSE)</f>
        <v>47</v>
      </c>
    </row>
    <row r="35" spans="1:3" ht="15">
      <c r="A35" s="79" t="s">
        <v>4703</v>
      </c>
      <c r="B35" s="97" t="s">
        <v>301</v>
      </c>
      <c r="C35" s="79">
        <f>VLOOKUP(GroupVertices[[#This Row],[Vertex]],Vertices[],MATCH("ID",Vertices[[#Headers],[Vertex]:[Top Word Pairs in Video1 Comment by Salience]],0),FALSE)</f>
        <v>48</v>
      </c>
    </row>
    <row r="36" spans="1:3" ht="15">
      <c r="A36" s="79" t="s">
        <v>4703</v>
      </c>
      <c r="B36" s="97" t="s">
        <v>302</v>
      </c>
      <c r="C36" s="79">
        <f>VLOOKUP(GroupVertices[[#This Row],[Vertex]],Vertices[],MATCH("ID",Vertices[[#Headers],[Vertex]:[Top Word Pairs in Video1 Comment by Salience]],0),FALSE)</f>
        <v>49</v>
      </c>
    </row>
    <row r="37" spans="1:3" ht="15">
      <c r="A37" s="79" t="s">
        <v>4703</v>
      </c>
      <c r="B37" s="97" t="s">
        <v>303</v>
      </c>
      <c r="C37" s="79">
        <f>VLOOKUP(GroupVertices[[#This Row],[Vertex]],Vertices[],MATCH("ID",Vertices[[#Headers],[Vertex]:[Top Word Pairs in Video1 Comment by Salience]],0),FALSE)</f>
        <v>50</v>
      </c>
    </row>
    <row r="38" spans="1:3" ht="15">
      <c r="A38" s="79" t="s">
        <v>4703</v>
      </c>
      <c r="B38" s="97" t="s">
        <v>304</v>
      </c>
      <c r="C38" s="79">
        <f>VLOOKUP(GroupVertices[[#This Row],[Vertex]],Vertices[],MATCH("ID",Vertices[[#Headers],[Vertex]:[Top Word Pairs in Video1 Comment by Salience]],0),FALSE)</f>
        <v>51</v>
      </c>
    </row>
    <row r="39" spans="1:3" ht="15">
      <c r="A39" s="79" t="s">
        <v>4703</v>
      </c>
      <c r="B39" s="97" t="s">
        <v>305</v>
      </c>
      <c r="C39" s="79">
        <f>VLOOKUP(GroupVertices[[#This Row],[Vertex]],Vertices[],MATCH("ID",Vertices[[#Headers],[Vertex]:[Top Word Pairs in Video1 Comment by Salience]],0),FALSE)</f>
        <v>52</v>
      </c>
    </row>
    <row r="40" spans="1:3" ht="15">
      <c r="A40" s="79" t="s">
        <v>4703</v>
      </c>
      <c r="B40" s="97" t="s">
        <v>306</v>
      </c>
      <c r="C40" s="79">
        <f>VLOOKUP(GroupVertices[[#This Row],[Vertex]],Vertices[],MATCH("ID",Vertices[[#Headers],[Vertex]:[Top Word Pairs in Video1 Comment by Salience]],0),FALSE)</f>
        <v>53</v>
      </c>
    </row>
    <row r="41" spans="1:3" ht="15">
      <c r="A41" s="79" t="s">
        <v>4703</v>
      </c>
      <c r="B41" s="97" t="s">
        <v>307</v>
      </c>
      <c r="C41" s="79">
        <f>VLOOKUP(GroupVertices[[#This Row],[Vertex]],Vertices[],MATCH("ID",Vertices[[#Headers],[Vertex]:[Top Word Pairs in Video1 Comment by Salience]],0),FALSE)</f>
        <v>54</v>
      </c>
    </row>
    <row r="42" spans="1:3" ht="15">
      <c r="A42" s="79" t="s">
        <v>4703</v>
      </c>
      <c r="B42" s="97" t="s">
        <v>308</v>
      </c>
      <c r="C42" s="79">
        <f>VLOOKUP(GroupVertices[[#This Row],[Vertex]],Vertices[],MATCH("ID",Vertices[[#Headers],[Vertex]:[Top Word Pairs in Video1 Comment by Salience]],0),FALSE)</f>
        <v>55</v>
      </c>
    </row>
    <row r="43" spans="1:3" ht="15">
      <c r="A43" s="79" t="s">
        <v>4703</v>
      </c>
      <c r="B43" s="97" t="s">
        <v>309</v>
      </c>
      <c r="C43" s="79">
        <f>VLOOKUP(GroupVertices[[#This Row],[Vertex]],Vertices[],MATCH("ID",Vertices[[#Headers],[Vertex]:[Top Word Pairs in Video1 Comment by Salience]],0),FALSE)</f>
        <v>56</v>
      </c>
    </row>
    <row r="44" spans="1:3" ht="15">
      <c r="A44" s="79" t="s">
        <v>4703</v>
      </c>
      <c r="B44" s="97" t="s">
        <v>310</v>
      </c>
      <c r="C44" s="79">
        <f>VLOOKUP(GroupVertices[[#This Row],[Vertex]],Vertices[],MATCH("ID",Vertices[[#Headers],[Vertex]:[Top Word Pairs in Video1 Comment by Salience]],0),FALSE)</f>
        <v>57</v>
      </c>
    </row>
    <row r="45" spans="1:3" ht="15">
      <c r="A45" s="79" t="s">
        <v>4703</v>
      </c>
      <c r="B45" s="97" t="s">
        <v>311</v>
      </c>
      <c r="C45" s="79">
        <f>VLOOKUP(GroupVertices[[#This Row],[Vertex]],Vertices[],MATCH("ID",Vertices[[#Headers],[Vertex]:[Top Word Pairs in Video1 Comment by Salience]],0),FALSE)</f>
        <v>58</v>
      </c>
    </row>
    <row r="46" spans="1:3" ht="15">
      <c r="A46" s="79" t="s">
        <v>4703</v>
      </c>
      <c r="B46" s="97" t="s">
        <v>312</v>
      </c>
      <c r="C46" s="79">
        <f>VLOOKUP(GroupVertices[[#This Row],[Vertex]],Vertices[],MATCH("ID",Vertices[[#Headers],[Vertex]:[Top Word Pairs in Video1 Comment by Salience]],0),FALSE)</f>
        <v>59</v>
      </c>
    </row>
    <row r="47" spans="1:3" ht="15">
      <c r="A47" s="79" t="s">
        <v>4703</v>
      </c>
      <c r="B47" s="97" t="s">
        <v>313</v>
      </c>
      <c r="C47" s="79">
        <f>VLOOKUP(GroupVertices[[#This Row],[Vertex]],Vertices[],MATCH("ID",Vertices[[#Headers],[Vertex]:[Top Word Pairs in Video1 Comment by Salience]],0),FALSE)</f>
        <v>60</v>
      </c>
    </row>
    <row r="48" spans="1:3" ht="15">
      <c r="A48" s="79" t="s">
        <v>4703</v>
      </c>
      <c r="B48" s="97" t="s">
        <v>314</v>
      </c>
      <c r="C48" s="79">
        <f>VLOOKUP(GroupVertices[[#This Row],[Vertex]],Vertices[],MATCH("ID",Vertices[[#Headers],[Vertex]:[Top Word Pairs in Video1 Comment by Salience]],0),FALSE)</f>
        <v>61</v>
      </c>
    </row>
    <row r="49" spans="1:3" ht="15">
      <c r="A49" s="79" t="s">
        <v>4703</v>
      </c>
      <c r="B49" s="97" t="s">
        <v>315</v>
      </c>
      <c r="C49" s="79">
        <f>VLOOKUP(GroupVertices[[#This Row],[Vertex]],Vertices[],MATCH("ID",Vertices[[#Headers],[Vertex]:[Top Word Pairs in Video1 Comment by Salience]],0),FALSE)</f>
        <v>62</v>
      </c>
    </row>
    <row r="50" spans="1:3" ht="15">
      <c r="A50" s="79" t="s">
        <v>4703</v>
      </c>
      <c r="B50" s="97" t="s">
        <v>316</v>
      </c>
      <c r="C50" s="79">
        <f>VLOOKUP(GroupVertices[[#This Row],[Vertex]],Vertices[],MATCH("ID",Vertices[[#Headers],[Vertex]:[Top Word Pairs in Video1 Comment by Salience]],0),FALSE)</f>
        <v>63</v>
      </c>
    </row>
    <row r="51" spans="1:3" ht="15">
      <c r="A51" s="79" t="s">
        <v>4703</v>
      </c>
      <c r="B51" s="97" t="s">
        <v>317</v>
      </c>
      <c r="C51" s="79">
        <f>VLOOKUP(GroupVertices[[#This Row],[Vertex]],Vertices[],MATCH("ID",Vertices[[#Headers],[Vertex]:[Top Word Pairs in Video1 Comment by Salience]],0),FALSE)</f>
        <v>64</v>
      </c>
    </row>
    <row r="52" spans="1:3" ht="15">
      <c r="A52" s="79" t="s">
        <v>4703</v>
      </c>
      <c r="B52" s="97" t="s">
        <v>318</v>
      </c>
      <c r="C52" s="79">
        <f>VLOOKUP(GroupVertices[[#This Row],[Vertex]],Vertices[],MATCH("ID",Vertices[[#Headers],[Vertex]:[Top Word Pairs in Video1 Comment by Salience]],0),FALSE)</f>
        <v>65</v>
      </c>
    </row>
    <row r="53" spans="1:3" ht="15">
      <c r="A53" s="79" t="s">
        <v>4703</v>
      </c>
      <c r="B53" s="97" t="s">
        <v>319</v>
      </c>
      <c r="C53" s="79">
        <f>VLOOKUP(GroupVertices[[#This Row],[Vertex]],Vertices[],MATCH("ID",Vertices[[#Headers],[Vertex]:[Top Word Pairs in Video1 Comment by Salience]],0),FALSE)</f>
        <v>66</v>
      </c>
    </row>
    <row r="54" spans="1:3" ht="15">
      <c r="A54" s="79" t="s">
        <v>4703</v>
      </c>
      <c r="B54" s="97" t="s">
        <v>320</v>
      </c>
      <c r="C54" s="79">
        <f>VLOOKUP(GroupVertices[[#This Row],[Vertex]],Vertices[],MATCH("ID",Vertices[[#Headers],[Vertex]:[Top Word Pairs in Video1 Comment by Salience]],0),FALSE)</f>
        <v>67</v>
      </c>
    </row>
    <row r="55" spans="1:3" ht="15">
      <c r="A55" s="79" t="s">
        <v>4703</v>
      </c>
      <c r="B55" s="97" t="s">
        <v>321</v>
      </c>
      <c r="C55" s="79">
        <f>VLOOKUP(GroupVertices[[#This Row],[Vertex]],Vertices[],MATCH("ID",Vertices[[#Headers],[Vertex]:[Top Word Pairs in Video1 Comment by Salience]],0),FALSE)</f>
        <v>68</v>
      </c>
    </row>
    <row r="56" spans="1:3" ht="15">
      <c r="A56" s="79" t="s">
        <v>4703</v>
      </c>
      <c r="B56" s="97" t="s">
        <v>322</v>
      </c>
      <c r="C56" s="79">
        <f>VLOOKUP(GroupVertices[[#This Row],[Vertex]],Vertices[],MATCH("ID",Vertices[[#Headers],[Vertex]:[Top Word Pairs in Video1 Comment by Salience]],0),FALSE)</f>
        <v>69</v>
      </c>
    </row>
    <row r="57" spans="1:3" ht="15">
      <c r="A57" s="79" t="s">
        <v>4703</v>
      </c>
      <c r="B57" s="97" t="s">
        <v>323</v>
      </c>
      <c r="C57" s="79">
        <f>VLOOKUP(GroupVertices[[#This Row],[Vertex]],Vertices[],MATCH("ID",Vertices[[#Headers],[Vertex]:[Top Word Pairs in Video1 Comment by Salience]],0),FALSE)</f>
        <v>70</v>
      </c>
    </row>
    <row r="58" spans="1:3" ht="15">
      <c r="A58" s="79" t="s">
        <v>4703</v>
      </c>
      <c r="B58" s="97" t="s">
        <v>324</v>
      </c>
      <c r="C58" s="79">
        <f>VLOOKUP(GroupVertices[[#This Row],[Vertex]],Vertices[],MATCH("ID",Vertices[[#Headers],[Vertex]:[Top Word Pairs in Video1 Comment by Salience]],0),FALSE)</f>
        <v>71</v>
      </c>
    </row>
    <row r="59" spans="1:3" ht="15">
      <c r="A59" s="79" t="s">
        <v>4703</v>
      </c>
      <c r="B59" s="97" t="s">
        <v>325</v>
      </c>
      <c r="C59" s="79">
        <f>VLOOKUP(GroupVertices[[#This Row],[Vertex]],Vertices[],MATCH("ID",Vertices[[#Headers],[Vertex]:[Top Word Pairs in Video1 Comment by Salience]],0),FALSE)</f>
        <v>72</v>
      </c>
    </row>
    <row r="60" spans="1:3" ht="15">
      <c r="A60" s="79" t="s">
        <v>4703</v>
      </c>
      <c r="B60" s="97" t="s">
        <v>326</v>
      </c>
      <c r="C60" s="79">
        <f>VLOOKUP(GroupVertices[[#This Row],[Vertex]],Vertices[],MATCH("ID",Vertices[[#Headers],[Vertex]:[Top Word Pairs in Video1 Comment by Salience]],0),FALSE)</f>
        <v>73</v>
      </c>
    </row>
    <row r="61" spans="1:3" ht="15">
      <c r="A61" s="79" t="s">
        <v>4703</v>
      </c>
      <c r="B61" s="97" t="s">
        <v>327</v>
      </c>
      <c r="C61" s="79">
        <f>VLOOKUP(GroupVertices[[#This Row],[Vertex]],Vertices[],MATCH("ID",Vertices[[#Headers],[Vertex]:[Top Word Pairs in Video1 Comment by Salience]],0),FALSE)</f>
        <v>74</v>
      </c>
    </row>
    <row r="62" spans="1:3" ht="15">
      <c r="A62" s="79" t="s">
        <v>4703</v>
      </c>
      <c r="B62" s="97" t="s">
        <v>328</v>
      </c>
      <c r="C62" s="79">
        <f>VLOOKUP(GroupVertices[[#This Row],[Vertex]],Vertices[],MATCH("ID",Vertices[[#Headers],[Vertex]:[Top Word Pairs in Video1 Comment by Salience]],0),FALSE)</f>
        <v>75</v>
      </c>
    </row>
    <row r="63" spans="1:3" ht="15">
      <c r="A63" s="79" t="s">
        <v>4703</v>
      </c>
      <c r="B63" s="97" t="s">
        <v>329</v>
      </c>
      <c r="C63" s="79">
        <f>VLOOKUP(GroupVertices[[#This Row],[Vertex]],Vertices[],MATCH("ID",Vertices[[#Headers],[Vertex]:[Top Word Pairs in Video1 Comment by Salience]],0),FALSE)</f>
        <v>76</v>
      </c>
    </row>
    <row r="64" spans="1:3" ht="15">
      <c r="A64" s="79" t="s">
        <v>4703</v>
      </c>
      <c r="B64" s="97" t="s">
        <v>330</v>
      </c>
      <c r="C64" s="79">
        <f>VLOOKUP(GroupVertices[[#This Row],[Vertex]],Vertices[],MATCH("ID",Vertices[[#Headers],[Vertex]:[Top Word Pairs in Video1 Comment by Salience]],0),FALSE)</f>
        <v>77</v>
      </c>
    </row>
    <row r="65" spans="1:3" ht="15">
      <c r="A65" s="79" t="s">
        <v>4703</v>
      </c>
      <c r="B65" s="97" t="s">
        <v>331</v>
      </c>
      <c r="C65" s="79">
        <f>VLOOKUP(GroupVertices[[#This Row],[Vertex]],Vertices[],MATCH("ID",Vertices[[#Headers],[Vertex]:[Top Word Pairs in Video1 Comment by Salience]],0),FALSE)</f>
        <v>78</v>
      </c>
    </row>
    <row r="66" spans="1:3" ht="15">
      <c r="A66" s="79" t="s">
        <v>4703</v>
      </c>
      <c r="B66" s="97" t="s">
        <v>332</v>
      </c>
      <c r="C66" s="79">
        <f>VLOOKUP(GroupVertices[[#This Row],[Vertex]],Vertices[],MATCH("ID",Vertices[[#Headers],[Vertex]:[Top Word Pairs in Video1 Comment by Salience]],0),FALSE)</f>
        <v>79</v>
      </c>
    </row>
    <row r="67" spans="1:3" ht="15">
      <c r="A67" s="79" t="s">
        <v>4703</v>
      </c>
      <c r="B67" s="97" t="s">
        <v>333</v>
      </c>
      <c r="C67" s="79">
        <f>VLOOKUP(GroupVertices[[#This Row],[Vertex]],Vertices[],MATCH("ID",Vertices[[#Headers],[Vertex]:[Top Word Pairs in Video1 Comment by Salience]],0),FALSE)</f>
        <v>80</v>
      </c>
    </row>
    <row r="68" spans="1:3" ht="15">
      <c r="A68" s="79" t="s">
        <v>4703</v>
      </c>
      <c r="B68" s="97" t="s">
        <v>334</v>
      </c>
      <c r="C68" s="79">
        <f>VLOOKUP(GroupVertices[[#This Row],[Vertex]],Vertices[],MATCH("ID",Vertices[[#Headers],[Vertex]:[Top Word Pairs in Video1 Comment by Salience]],0),FALSE)</f>
        <v>81</v>
      </c>
    </row>
    <row r="69" spans="1:3" ht="15">
      <c r="A69" s="79" t="s">
        <v>4703</v>
      </c>
      <c r="B69" s="97" t="s">
        <v>335</v>
      </c>
      <c r="C69" s="79">
        <f>VLOOKUP(GroupVertices[[#This Row],[Vertex]],Vertices[],MATCH("ID",Vertices[[#Headers],[Vertex]:[Top Word Pairs in Video1 Comment by Salience]],0),FALSE)</f>
        <v>82</v>
      </c>
    </row>
    <row r="70" spans="1:3" ht="15">
      <c r="A70" s="79" t="s">
        <v>4703</v>
      </c>
      <c r="B70" s="97" t="s">
        <v>336</v>
      </c>
      <c r="C70" s="79">
        <f>VLOOKUP(GroupVertices[[#This Row],[Vertex]],Vertices[],MATCH("ID",Vertices[[#Headers],[Vertex]:[Top Word Pairs in Video1 Comment by Salience]],0),FALSE)</f>
        <v>83</v>
      </c>
    </row>
    <row r="71" spans="1:3" ht="15">
      <c r="A71" s="79" t="s">
        <v>4703</v>
      </c>
      <c r="B71" s="97" t="s">
        <v>337</v>
      </c>
      <c r="C71" s="79">
        <f>VLOOKUP(GroupVertices[[#This Row],[Vertex]],Vertices[],MATCH("ID",Vertices[[#Headers],[Vertex]:[Top Word Pairs in Video1 Comment by Salience]],0),FALSE)</f>
        <v>84</v>
      </c>
    </row>
    <row r="72" spans="1:3" ht="15">
      <c r="A72" s="79" t="s">
        <v>4703</v>
      </c>
      <c r="B72" s="97" t="s">
        <v>338</v>
      </c>
      <c r="C72" s="79">
        <f>VLOOKUP(GroupVertices[[#This Row],[Vertex]],Vertices[],MATCH("ID",Vertices[[#Headers],[Vertex]:[Top Word Pairs in Video1 Comment by Salience]],0),FALSE)</f>
        <v>85</v>
      </c>
    </row>
    <row r="73" spans="1:3" ht="15">
      <c r="A73" s="79" t="s">
        <v>4703</v>
      </c>
      <c r="B73" s="97" t="s">
        <v>339</v>
      </c>
      <c r="C73" s="79">
        <f>VLOOKUP(GroupVertices[[#This Row],[Vertex]],Vertices[],MATCH("ID",Vertices[[#Headers],[Vertex]:[Top Word Pairs in Video1 Comment by Salience]],0),FALSE)</f>
        <v>86</v>
      </c>
    </row>
    <row r="74" spans="1:3" ht="15">
      <c r="A74" s="79" t="s">
        <v>4703</v>
      </c>
      <c r="B74" s="97" t="s">
        <v>340</v>
      </c>
      <c r="C74" s="79">
        <f>VLOOKUP(GroupVertices[[#This Row],[Vertex]],Vertices[],MATCH("ID",Vertices[[#Headers],[Vertex]:[Top Word Pairs in Video1 Comment by Salience]],0),FALSE)</f>
        <v>87</v>
      </c>
    </row>
    <row r="75" spans="1:3" ht="15">
      <c r="A75" s="79" t="s">
        <v>4703</v>
      </c>
      <c r="B75" s="97" t="s">
        <v>341</v>
      </c>
      <c r="C75" s="79">
        <f>VLOOKUP(GroupVertices[[#This Row],[Vertex]],Vertices[],MATCH("ID",Vertices[[#Headers],[Vertex]:[Top Word Pairs in Video1 Comment by Salience]],0),FALSE)</f>
        <v>88</v>
      </c>
    </row>
    <row r="76" spans="1:3" ht="15">
      <c r="A76" s="79" t="s">
        <v>4703</v>
      </c>
      <c r="B76" s="97" t="s">
        <v>342</v>
      </c>
      <c r="C76" s="79">
        <f>VLOOKUP(GroupVertices[[#This Row],[Vertex]],Vertices[],MATCH("ID",Vertices[[#Headers],[Vertex]:[Top Word Pairs in Video1 Comment by Salience]],0),FALSE)</f>
        <v>89</v>
      </c>
    </row>
    <row r="77" spans="1:3" ht="15">
      <c r="A77" s="79" t="s">
        <v>4703</v>
      </c>
      <c r="B77" s="97" t="s">
        <v>343</v>
      </c>
      <c r="C77" s="79">
        <f>VLOOKUP(GroupVertices[[#This Row],[Vertex]],Vertices[],MATCH("ID",Vertices[[#Headers],[Vertex]:[Top Word Pairs in Video1 Comment by Salience]],0),FALSE)</f>
        <v>90</v>
      </c>
    </row>
    <row r="78" spans="1:3" ht="15">
      <c r="A78" s="79" t="s">
        <v>4703</v>
      </c>
      <c r="B78" s="97" t="s">
        <v>344</v>
      </c>
      <c r="C78" s="79">
        <f>VLOOKUP(GroupVertices[[#This Row],[Vertex]],Vertices[],MATCH("ID",Vertices[[#Headers],[Vertex]:[Top Word Pairs in Video1 Comment by Salience]],0),FALSE)</f>
        <v>91</v>
      </c>
    </row>
    <row r="79" spans="1:3" ht="15">
      <c r="A79" s="79" t="s">
        <v>4703</v>
      </c>
      <c r="B79" s="97" t="s">
        <v>345</v>
      </c>
      <c r="C79" s="79">
        <f>VLOOKUP(GroupVertices[[#This Row],[Vertex]],Vertices[],MATCH("ID",Vertices[[#Headers],[Vertex]:[Top Word Pairs in Video1 Comment by Salience]],0),FALSE)</f>
        <v>92</v>
      </c>
    </row>
    <row r="80" spans="1:3" ht="15">
      <c r="A80" s="79" t="s">
        <v>4703</v>
      </c>
      <c r="B80" s="97" t="s">
        <v>346</v>
      </c>
      <c r="C80" s="79">
        <f>VLOOKUP(GroupVertices[[#This Row],[Vertex]],Vertices[],MATCH("ID",Vertices[[#Headers],[Vertex]:[Top Word Pairs in Video1 Comment by Salience]],0),FALSE)</f>
        <v>93</v>
      </c>
    </row>
    <row r="81" spans="1:3" ht="15">
      <c r="A81" s="79" t="s">
        <v>4703</v>
      </c>
      <c r="B81" s="97" t="s">
        <v>347</v>
      </c>
      <c r="C81" s="79">
        <f>VLOOKUP(GroupVertices[[#This Row],[Vertex]],Vertices[],MATCH("ID",Vertices[[#Headers],[Vertex]:[Top Word Pairs in Video1 Comment by Salience]],0),FALSE)</f>
        <v>94</v>
      </c>
    </row>
    <row r="82" spans="1:3" ht="15">
      <c r="A82" s="79" t="s">
        <v>4703</v>
      </c>
      <c r="B82" s="97" t="s">
        <v>348</v>
      </c>
      <c r="C82" s="79">
        <f>VLOOKUP(GroupVertices[[#This Row],[Vertex]],Vertices[],MATCH("ID",Vertices[[#Headers],[Vertex]:[Top Word Pairs in Video1 Comment by Salience]],0),FALSE)</f>
        <v>95</v>
      </c>
    </row>
    <row r="83" spans="1:3" ht="15">
      <c r="A83" s="79" t="s">
        <v>4703</v>
      </c>
      <c r="B83" s="97" t="s">
        <v>349</v>
      </c>
      <c r="C83" s="79">
        <f>VLOOKUP(GroupVertices[[#This Row],[Vertex]],Vertices[],MATCH("ID",Vertices[[#Headers],[Vertex]:[Top Word Pairs in Video1 Comment by Salience]],0),FALSE)</f>
        <v>96</v>
      </c>
    </row>
    <row r="84" spans="1:3" ht="15">
      <c r="A84" s="79" t="s">
        <v>4703</v>
      </c>
      <c r="B84" s="97" t="s">
        <v>350</v>
      </c>
      <c r="C84" s="79">
        <f>VLOOKUP(GroupVertices[[#This Row],[Vertex]],Vertices[],MATCH("ID",Vertices[[#Headers],[Vertex]:[Top Word Pairs in Video1 Comment by Salience]],0),FALSE)</f>
        <v>97</v>
      </c>
    </row>
    <row r="85" spans="1:3" ht="15">
      <c r="A85" s="79" t="s">
        <v>4703</v>
      </c>
      <c r="B85" s="97" t="s">
        <v>351</v>
      </c>
      <c r="C85" s="79">
        <f>VLOOKUP(GroupVertices[[#This Row],[Vertex]],Vertices[],MATCH("ID",Vertices[[#Headers],[Vertex]:[Top Word Pairs in Video1 Comment by Salience]],0),FALSE)</f>
        <v>98</v>
      </c>
    </row>
    <row r="86" spans="1:3" ht="15">
      <c r="A86" s="79" t="s">
        <v>4703</v>
      </c>
      <c r="B86" s="97" t="s">
        <v>352</v>
      </c>
      <c r="C86" s="79">
        <f>VLOOKUP(GroupVertices[[#This Row],[Vertex]],Vertices[],MATCH("ID",Vertices[[#Headers],[Vertex]:[Top Word Pairs in Video1 Comment by Salience]],0),FALSE)</f>
        <v>99</v>
      </c>
    </row>
    <row r="87" spans="1:3" ht="15">
      <c r="A87" s="79" t="s">
        <v>4703</v>
      </c>
      <c r="B87" s="97" t="s">
        <v>353</v>
      </c>
      <c r="C87" s="79">
        <f>VLOOKUP(GroupVertices[[#This Row],[Vertex]],Vertices[],MATCH("ID",Vertices[[#Headers],[Vertex]:[Top Word Pairs in Video1 Comment by Salience]],0),FALSE)</f>
        <v>100</v>
      </c>
    </row>
    <row r="88" spans="1:3" ht="15">
      <c r="A88" s="79" t="s">
        <v>4703</v>
      </c>
      <c r="B88" s="97" t="s">
        <v>354</v>
      </c>
      <c r="C88" s="79">
        <f>VLOOKUP(GroupVertices[[#This Row],[Vertex]],Vertices[],MATCH("ID",Vertices[[#Headers],[Vertex]:[Top Word Pairs in Video1 Comment by Salience]],0),FALSE)</f>
        <v>101</v>
      </c>
    </row>
    <row r="89" spans="1:3" ht="15">
      <c r="A89" s="79" t="s">
        <v>4703</v>
      </c>
      <c r="B89" s="97" t="s">
        <v>355</v>
      </c>
      <c r="C89" s="79">
        <f>VLOOKUP(GroupVertices[[#This Row],[Vertex]],Vertices[],MATCH("ID",Vertices[[#Headers],[Vertex]:[Top Word Pairs in Video1 Comment by Salience]],0),FALSE)</f>
        <v>102</v>
      </c>
    </row>
    <row r="90" spans="1:3" ht="15">
      <c r="A90" s="79" t="s">
        <v>4703</v>
      </c>
      <c r="B90" s="97" t="s">
        <v>356</v>
      </c>
      <c r="C90" s="79">
        <f>VLOOKUP(GroupVertices[[#This Row],[Vertex]],Vertices[],MATCH("ID",Vertices[[#Headers],[Vertex]:[Top Word Pairs in Video1 Comment by Salience]],0),FALSE)</f>
        <v>103</v>
      </c>
    </row>
    <row r="91" spans="1:3" ht="15">
      <c r="A91" s="79" t="s">
        <v>4703</v>
      </c>
      <c r="B91" s="97" t="s">
        <v>357</v>
      </c>
      <c r="C91" s="79">
        <f>VLOOKUP(GroupVertices[[#This Row],[Vertex]],Vertices[],MATCH("ID",Vertices[[#Headers],[Vertex]:[Top Word Pairs in Video1 Comment by Salience]],0),FALSE)</f>
        <v>104</v>
      </c>
    </row>
    <row r="92" spans="1:3" ht="15">
      <c r="A92" s="79" t="s">
        <v>4703</v>
      </c>
      <c r="B92" s="97" t="s">
        <v>358</v>
      </c>
      <c r="C92" s="79">
        <f>VLOOKUP(GroupVertices[[#This Row],[Vertex]],Vertices[],MATCH("ID",Vertices[[#Headers],[Vertex]:[Top Word Pairs in Video1 Comment by Salience]],0),FALSE)</f>
        <v>105</v>
      </c>
    </row>
    <row r="93" spans="1:3" ht="15">
      <c r="A93" s="79" t="s">
        <v>4703</v>
      </c>
      <c r="B93" s="97" t="s">
        <v>359</v>
      </c>
      <c r="C93" s="79">
        <f>VLOOKUP(GroupVertices[[#This Row],[Vertex]],Vertices[],MATCH("ID",Vertices[[#Headers],[Vertex]:[Top Word Pairs in Video1 Comment by Salience]],0),FALSE)</f>
        <v>106</v>
      </c>
    </row>
    <row r="94" spans="1:3" ht="15">
      <c r="A94" s="79" t="s">
        <v>4703</v>
      </c>
      <c r="B94" s="97" t="s">
        <v>360</v>
      </c>
      <c r="C94" s="79">
        <f>VLOOKUP(GroupVertices[[#This Row],[Vertex]],Vertices[],MATCH("ID",Vertices[[#Headers],[Vertex]:[Top Word Pairs in Video1 Comment by Salience]],0),FALSE)</f>
        <v>107</v>
      </c>
    </row>
    <row r="95" spans="1:3" ht="15">
      <c r="A95" s="79" t="s">
        <v>4703</v>
      </c>
      <c r="B95" s="97" t="s">
        <v>361</v>
      </c>
      <c r="C95" s="79">
        <f>VLOOKUP(GroupVertices[[#This Row],[Vertex]],Vertices[],MATCH("ID",Vertices[[#Headers],[Vertex]:[Top Word Pairs in Video1 Comment by Salience]],0),FALSE)</f>
        <v>108</v>
      </c>
    </row>
    <row r="96" spans="1:3" ht="15">
      <c r="A96" s="79" t="s">
        <v>4703</v>
      </c>
      <c r="B96" s="97" t="s">
        <v>362</v>
      </c>
      <c r="C96" s="79">
        <f>VLOOKUP(GroupVertices[[#This Row],[Vertex]],Vertices[],MATCH("ID",Vertices[[#Headers],[Vertex]:[Top Word Pairs in Video1 Comment by Salience]],0),FALSE)</f>
        <v>109</v>
      </c>
    </row>
    <row r="97" spans="1:3" ht="15">
      <c r="A97" s="79" t="s">
        <v>4703</v>
      </c>
      <c r="B97" s="97" t="s">
        <v>363</v>
      </c>
      <c r="C97" s="79">
        <f>VLOOKUP(GroupVertices[[#This Row],[Vertex]],Vertices[],MATCH("ID",Vertices[[#Headers],[Vertex]:[Top Word Pairs in Video1 Comment by Salience]],0),FALSE)</f>
        <v>110</v>
      </c>
    </row>
    <row r="98" spans="1:3" ht="15">
      <c r="A98" s="79" t="s">
        <v>4703</v>
      </c>
      <c r="B98" s="97" t="s">
        <v>364</v>
      </c>
      <c r="C98" s="79">
        <f>VLOOKUP(GroupVertices[[#This Row],[Vertex]],Vertices[],MATCH("ID",Vertices[[#Headers],[Vertex]:[Top Word Pairs in Video1 Comment by Salience]],0),FALSE)</f>
        <v>111</v>
      </c>
    </row>
    <row r="99" spans="1:3" ht="15">
      <c r="A99" s="79" t="s">
        <v>4703</v>
      </c>
      <c r="B99" s="97" t="s">
        <v>365</v>
      </c>
      <c r="C99" s="79">
        <f>VLOOKUP(GroupVertices[[#This Row],[Vertex]],Vertices[],MATCH("ID",Vertices[[#Headers],[Vertex]:[Top Word Pairs in Video1 Comment by Salience]],0),FALSE)</f>
        <v>112</v>
      </c>
    </row>
    <row r="100" spans="1:3" ht="15">
      <c r="A100" s="79" t="s">
        <v>4703</v>
      </c>
      <c r="B100" s="97" t="s">
        <v>366</v>
      </c>
      <c r="C100" s="79">
        <f>VLOOKUP(GroupVertices[[#This Row],[Vertex]],Vertices[],MATCH("ID",Vertices[[#Headers],[Vertex]:[Top Word Pairs in Video1 Comment by Salience]],0),FALSE)</f>
        <v>113</v>
      </c>
    </row>
    <row r="101" spans="1:3" ht="15">
      <c r="A101" s="79" t="s">
        <v>4703</v>
      </c>
      <c r="B101" s="97" t="s">
        <v>367</v>
      </c>
      <c r="C101" s="79">
        <f>VLOOKUP(GroupVertices[[#This Row],[Vertex]],Vertices[],MATCH("ID",Vertices[[#Headers],[Vertex]:[Top Word Pairs in Video1 Comment by Salience]],0),FALSE)</f>
        <v>114</v>
      </c>
    </row>
    <row r="102" spans="1:3" ht="15">
      <c r="A102" s="79" t="s">
        <v>4703</v>
      </c>
      <c r="B102" s="97" t="s">
        <v>368</v>
      </c>
      <c r="C102" s="79">
        <f>VLOOKUP(GroupVertices[[#This Row],[Vertex]],Vertices[],MATCH("ID",Vertices[[#Headers],[Vertex]:[Top Word Pairs in Video1 Comment by Salience]],0),FALSE)</f>
        <v>115</v>
      </c>
    </row>
    <row r="103" spans="1:3" ht="15">
      <c r="A103" s="79" t="s">
        <v>4703</v>
      </c>
      <c r="B103" s="97" t="s">
        <v>369</v>
      </c>
      <c r="C103" s="79">
        <f>VLOOKUP(GroupVertices[[#This Row],[Vertex]],Vertices[],MATCH("ID",Vertices[[#Headers],[Vertex]:[Top Word Pairs in Video1 Comment by Salience]],0),FALSE)</f>
        <v>116</v>
      </c>
    </row>
    <row r="104" spans="1:3" ht="15">
      <c r="A104" s="79" t="s">
        <v>4703</v>
      </c>
      <c r="B104" s="97" t="s">
        <v>370</v>
      </c>
      <c r="C104" s="79">
        <f>VLOOKUP(GroupVertices[[#This Row],[Vertex]],Vertices[],MATCH("ID",Vertices[[#Headers],[Vertex]:[Top Word Pairs in Video1 Comment by Salience]],0),FALSE)</f>
        <v>117</v>
      </c>
    </row>
    <row r="105" spans="1:3" ht="15">
      <c r="A105" s="79" t="s">
        <v>4703</v>
      </c>
      <c r="B105" s="97" t="s">
        <v>371</v>
      </c>
      <c r="C105" s="79">
        <f>VLOOKUP(GroupVertices[[#This Row],[Vertex]],Vertices[],MATCH("ID",Vertices[[#Headers],[Vertex]:[Top Word Pairs in Video1 Comment by Salience]],0),FALSE)</f>
        <v>118</v>
      </c>
    </row>
    <row r="106" spans="1:3" ht="15">
      <c r="A106" s="79" t="s">
        <v>4703</v>
      </c>
      <c r="B106" s="97" t="s">
        <v>372</v>
      </c>
      <c r="C106" s="79">
        <f>VLOOKUP(GroupVertices[[#This Row],[Vertex]],Vertices[],MATCH("ID",Vertices[[#Headers],[Vertex]:[Top Word Pairs in Video1 Comment by Salience]],0),FALSE)</f>
        <v>119</v>
      </c>
    </row>
    <row r="107" spans="1:3" ht="15">
      <c r="A107" s="79" t="s">
        <v>4703</v>
      </c>
      <c r="B107" s="97" t="s">
        <v>373</v>
      </c>
      <c r="C107" s="79">
        <f>VLOOKUP(GroupVertices[[#This Row],[Vertex]],Vertices[],MATCH("ID",Vertices[[#Headers],[Vertex]:[Top Word Pairs in Video1 Comment by Salience]],0),FALSE)</f>
        <v>120</v>
      </c>
    </row>
    <row r="108" spans="1:3" ht="15">
      <c r="A108" s="79" t="s">
        <v>4703</v>
      </c>
      <c r="B108" s="97" t="s">
        <v>374</v>
      </c>
      <c r="C108" s="79">
        <f>VLOOKUP(GroupVertices[[#This Row],[Vertex]],Vertices[],MATCH("ID",Vertices[[#Headers],[Vertex]:[Top Word Pairs in Video1 Comment by Salience]],0),FALSE)</f>
        <v>121</v>
      </c>
    </row>
    <row r="109" spans="1:3" ht="15">
      <c r="A109" s="79" t="s">
        <v>4703</v>
      </c>
      <c r="B109" s="97" t="s">
        <v>375</v>
      </c>
      <c r="C109" s="79">
        <f>VLOOKUP(GroupVertices[[#This Row],[Vertex]],Vertices[],MATCH("ID",Vertices[[#Headers],[Vertex]:[Top Word Pairs in Video1 Comment by Salience]],0),FALSE)</f>
        <v>122</v>
      </c>
    </row>
    <row r="110" spans="1:3" ht="15">
      <c r="A110" s="79" t="s">
        <v>4703</v>
      </c>
      <c r="B110" s="97" t="s">
        <v>376</v>
      </c>
      <c r="C110" s="79">
        <f>VLOOKUP(GroupVertices[[#This Row],[Vertex]],Vertices[],MATCH("ID",Vertices[[#Headers],[Vertex]:[Top Word Pairs in Video1 Comment by Salience]],0),FALSE)</f>
        <v>123</v>
      </c>
    </row>
    <row r="111" spans="1:3" ht="15">
      <c r="A111" s="79" t="s">
        <v>4703</v>
      </c>
      <c r="B111" s="97" t="s">
        <v>377</v>
      </c>
      <c r="C111" s="79">
        <f>VLOOKUP(GroupVertices[[#This Row],[Vertex]],Vertices[],MATCH("ID",Vertices[[#Headers],[Vertex]:[Top Word Pairs in Video1 Comment by Salience]],0),FALSE)</f>
        <v>124</v>
      </c>
    </row>
    <row r="112" spans="1:3" ht="15">
      <c r="A112" s="79" t="s">
        <v>4703</v>
      </c>
      <c r="B112" s="97" t="s">
        <v>378</v>
      </c>
      <c r="C112" s="79">
        <f>VLOOKUP(GroupVertices[[#This Row],[Vertex]],Vertices[],MATCH("ID",Vertices[[#Headers],[Vertex]:[Top Word Pairs in Video1 Comment by Salience]],0),FALSE)</f>
        <v>125</v>
      </c>
    </row>
    <row r="113" spans="1:3" ht="15">
      <c r="A113" s="79" t="s">
        <v>4703</v>
      </c>
      <c r="B113" s="97" t="s">
        <v>379</v>
      </c>
      <c r="C113" s="79">
        <f>VLOOKUP(GroupVertices[[#This Row],[Vertex]],Vertices[],MATCH("ID",Vertices[[#Headers],[Vertex]:[Top Word Pairs in Video1 Comment by Salience]],0),FALSE)</f>
        <v>126</v>
      </c>
    </row>
    <row r="114" spans="1:3" ht="15">
      <c r="A114" s="79" t="s">
        <v>4703</v>
      </c>
      <c r="B114" s="97" t="s">
        <v>380</v>
      </c>
      <c r="C114" s="79">
        <f>VLOOKUP(GroupVertices[[#This Row],[Vertex]],Vertices[],MATCH("ID",Vertices[[#Headers],[Vertex]:[Top Word Pairs in Video1 Comment by Salience]],0),FALSE)</f>
        <v>127</v>
      </c>
    </row>
    <row r="115" spans="1:3" ht="15">
      <c r="A115" s="79" t="s">
        <v>4703</v>
      </c>
      <c r="B115" s="97" t="s">
        <v>381</v>
      </c>
      <c r="C115" s="79">
        <f>VLOOKUP(GroupVertices[[#This Row],[Vertex]],Vertices[],MATCH("ID",Vertices[[#Headers],[Vertex]:[Top Word Pairs in Video1 Comment by Salience]],0),FALSE)</f>
        <v>128</v>
      </c>
    </row>
    <row r="116" spans="1:3" ht="15">
      <c r="A116" s="79" t="s">
        <v>4703</v>
      </c>
      <c r="B116" s="97" t="s">
        <v>382</v>
      </c>
      <c r="C116" s="79">
        <f>VLOOKUP(GroupVertices[[#This Row],[Vertex]],Vertices[],MATCH("ID",Vertices[[#Headers],[Vertex]:[Top Word Pairs in Video1 Comment by Salience]],0),FALSE)</f>
        <v>129</v>
      </c>
    </row>
    <row r="117" spans="1:3" ht="15">
      <c r="A117" s="79" t="s">
        <v>4703</v>
      </c>
      <c r="B117" s="97" t="s">
        <v>383</v>
      </c>
      <c r="C117" s="79">
        <f>VLOOKUP(GroupVertices[[#This Row],[Vertex]],Vertices[],MATCH("ID",Vertices[[#Headers],[Vertex]:[Top Word Pairs in Video1 Comment by Salience]],0),FALSE)</f>
        <v>130</v>
      </c>
    </row>
    <row r="118" spans="1:3" ht="15">
      <c r="A118" s="79" t="s">
        <v>4703</v>
      </c>
      <c r="B118" s="97" t="s">
        <v>384</v>
      </c>
      <c r="C118" s="79">
        <f>VLOOKUP(GroupVertices[[#This Row],[Vertex]],Vertices[],MATCH("ID",Vertices[[#Headers],[Vertex]:[Top Word Pairs in Video1 Comment by Salience]],0),FALSE)</f>
        <v>131</v>
      </c>
    </row>
    <row r="119" spans="1:3" ht="15">
      <c r="A119" s="79" t="s">
        <v>4703</v>
      </c>
      <c r="B119" s="97" t="s">
        <v>385</v>
      </c>
      <c r="C119" s="79">
        <f>VLOOKUP(GroupVertices[[#This Row],[Vertex]],Vertices[],MATCH("ID",Vertices[[#Headers],[Vertex]:[Top Word Pairs in Video1 Comment by Salience]],0),FALSE)</f>
        <v>132</v>
      </c>
    </row>
    <row r="120" spans="1:3" ht="15">
      <c r="A120" s="79" t="s">
        <v>4703</v>
      </c>
      <c r="B120" s="97" t="s">
        <v>386</v>
      </c>
      <c r="C120" s="79">
        <f>VLOOKUP(GroupVertices[[#This Row],[Vertex]],Vertices[],MATCH("ID",Vertices[[#Headers],[Vertex]:[Top Word Pairs in Video1 Comment by Salience]],0),FALSE)</f>
        <v>133</v>
      </c>
    </row>
    <row r="121" spans="1:3" ht="15">
      <c r="A121" s="79" t="s">
        <v>4703</v>
      </c>
      <c r="B121" s="97" t="s">
        <v>387</v>
      </c>
      <c r="C121" s="79">
        <f>VLOOKUP(GroupVertices[[#This Row],[Vertex]],Vertices[],MATCH("ID",Vertices[[#Headers],[Vertex]:[Top Word Pairs in Video1 Comment by Salience]],0),FALSE)</f>
        <v>134</v>
      </c>
    </row>
    <row r="122" spans="1:3" ht="15">
      <c r="A122" s="79" t="s">
        <v>4703</v>
      </c>
      <c r="B122" s="97" t="s">
        <v>388</v>
      </c>
      <c r="C122" s="79">
        <f>VLOOKUP(GroupVertices[[#This Row],[Vertex]],Vertices[],MATCH("ID",Vertices[[#Headers],[Vertex]:[Top Word Pairs in Video1 Comment by Salience]],0),FALSE)</f>
        <v>135</v>
      </c>
    </row>
    <row r="123" spans="1:3" ht="15">
      <c r="A123" s="79" t="s">
        <v>4703</v>
      </c>
      <c r="B123" s="97" t="s">
        <v>389</v>
      </c>
      <c r="C123" s="79">
        <f>VLOOKUP(GroupVertices[[#This Row],[Vertex]],Vertices[],MATCH("ID",Vertices[[#Headers],[Vertex]:[Top Word Pairs in Video1 Comment by Salience]],0),FALSE)</f>
        <v>136</v>
      </c>
    </row>
    <row r="124" spans="1:3" ht="15">
      <c r="A124" s="79" t="s">
        <v>4703</v>
      </c>
      <c r="B124" s="97" t="s">
        <v>390</v>
      </c>
      <c r="C124" s="79">
        <f>VLOOKUP(GroupVertices[[#This Row],[Vertex]],Vertices[],MATCH("ID",Vertices[[#Headers],[Vertex]:[Top Word Pairs in Video1 Comment by Salience]],0),FALSE)</f>
        <v>137</v>
      </c>
    </row>
    <row r="125" spans="1:3" ht="15">
      <c r="A125" s="79" t="s">
        <v>4703</v>
      </c>
      <c r="B125" s="97" t="s">
        <v>391</v>
      </c>
      <c r="C125" s="79">
        <f>VLOOKUP(GroupVertices[[#This Row],[Vertex]],Vertices[],MATCH("ID",Vertices[[#Headers],[Vertex]:[Top Word Pairs in Video1 Comment by Salience]],0),FALSE)</f>
        <v>138</v>
      </c>
    </row>
    <row r="126" spans="1:3" ht="15">
      <c r="A126" s="79" t="s">
        <v>4703</v>
      </c>
      <c r="B126" s="97" t="s">
        <v>392</v>
      </c>
      <c r="C126" s="79">
        <f>VLOOKUP(GroupVertices[[#This Row],[Vertex]],Vertices[],MATCH("ID",Vertices[[#Headers],[Vertex]:[Top Word Pairs in Video1 Comment by Salience]],0),FALSE)</f>
        <v>139</v>
      </c>
    </row>
    <row r="127" spans="1:3" ht="15">
      <c r="A127" s="79" t="s">
        <v>4703</v>
      </c>
      <c r="B127" s="97" t="s">
        <v>393</v>
      </c>
      <c r="C127" s="79">
        <f>VLOOKUP(GroupVertices[[#This Row],[Vertex]],Vertices[],MATCH("ID",Vertices[[#Headers],[Vertex]:[Top Word Pairs in Video1 Comment by Salience]],0),FALSE)</f>
        <v>140</v>
      </c>
    </row>
    <row r="128" spans="1:3" ht="15">
      <c r="A128" s="79" t="s">
        <v>4703</v>
      </c>
      <c r="B128" s="97" t="s">
        <v>394</v>
      </c>
      <c r="C128" s="79">
        <f>VLOOKUP(GroupVertices[[#This Row],[Vertex]],Vertices[],MATCH("ID",Vertices[[#Headers],[Vertex]:[Top Word Pairs in Video1 Comment by Salience]],0),FALSE)</f>
        <v>141</v>
      </c>
    </row>
    <row r="129" spans="1:3" ht="15">
      <c r="A129" s="79" t="s">
        <v>4703</v>
      </c>
      <c r="B129" s="97" t="s">
        <v>395</v>
      </c>
      <c r="C129" s="79">
        <f>VLOOKUP(GroupVertices[[#This Row],[Vertex]],Vertices[],MATCH("ID",Vertices[[#Headers],[Vertex]:[Top Word Pairs in Video1 Comment by Salience]],0),FALSE)</f>
        <v>142</v>
      </c>
    </row>
    <row r="130" spans="1:3" ht="15">
      <c r="A130" s="79" t="s">
        <v>4703</v>
      </c>
      <c r="B130" s="97" t="s">
        <v>396</v>
      </c>
      <c r="C130" s="79">
        <f>VLOOKUP(GroupVertices[[#This Row],[Vertex]],Vertices[],MATCH("ID",Vertices[[#Headers],[Vertex]:[Top Word Pairs in Video1 Comment by Salience]],0),FALSE)</f>
        <v>143</v>
      </c>
    </row>
    <row r="131" spans="1:3" ht="15">
      <c r="A131" s="79" t="s">
        <v>4703</v>
      </c>
      <c r="B131" s="97" t="s">
        <v>397</v>
      </c>
      <c r="C131" s="79">
        <f>VLOOKUP(GroupVertices[[#This Row],[Vertex]],Vertices[],MATCH("ID",Vertices[[#Headers],[Vertex]:[Top Word Pairs in Video1 Comment by Salience]],0),FALSE)</f>
        <v>144</v>
      </c>
    </row>
    <row r="132" spans="1:3" ht="15">
      <c r="A132" s="79" t="s">
        <v>4703</v>
      </c>
      <c r="B132" s="97" t="s">
        <v>398</v>
      </c>
      <c r="C132" s="79">
        <f>VLOOKUP(GroupVertices[[#This Row],[Vertex]],Vertices[],MATCH("ID",Vertices[[#Headers],[Vertex]:[Top Word Pairs in Video1 Comment by Salience]],0),FALSE)</f>
        <v>145</v>
      </c>
    </row>
    <row r="133" spans="1:3" ht="15">
      <c r="A133" s="79" t="s">
        <v>4703</v>
      </c>
      <c r="B133" s="97" t="s">
        <v>399</v>
      </c>
      <c r="C133" s="79">
        <f>VLOOKUP(GroupVertices[[#This Row],[Vertex]],Vertices[],MATCH("ID",Vertices[[#Headers],[Vertex]:[Top Word Pairs in Video1 Comment by Salience]],0),FALSE)</f>
        <v>146</v>
      </c>
    </row>
    <row r="134" spans="1:3" ht="15">
      <c r="A134" s="79" t="s">
        <v>4703</v>
      </c>
      <c r="B134" s="97" t="s">
        <v>400</v>
      </c>
      <c r="C134" s="79">
        <f>VLOOKUP(GroupVertices[[#This Row],[Vertex]],Vertices[],MATCH("ID",Vertices[[#Headers],[Vertex]:[Top Word Pairs in Video1 Comment by Salience]],0),FALSE)</f>
        <v>147</v>
      </c>
    </row>
    <row r="135" spans="1:3" ht="15">
      <c r="A135" s="79" t="s">
        <v>4703</v>
      </c>
      <c r="B135" s="97" t="s">
        <v>401</v>
      </c>
      <c r="C135" s="79">
        <f>VLOOKUP(GroupVertices[[#This Row],[Vertex]],Vertices[],MATCH("ID",Vertices[[#Headers],[Vertex]:[Top Word Pairs in Video1 Comment by Salience]],0),FALSE)</f>
        <v>148</v>
      </c>
    </row>
    <row r="136" spans="1:3" ht="15">
      <c r="A136" s="79" t="s">
        <v>4703</v>
      </c>
      <c r="B136" s="97" t="s">
        <v>402</v>
      </c>
      <c r="C136" s="79">
        <f>VLOOKUP(GroupVertices[[#This Row],[Vertex]],Vertices[],MATCH("ID",Vertices[[#Headers],[Vertex]:[Top Word Pairs in Video1 Comment by Salience]],0),FALSE)</f>
        <v>149</v>
      </c>
    </row>
    <row r="137" spans="1:3" ht="15">
      <c r="A137" s="79" t="s">
        <v>4703</v>
      </c>
      <c r="B137" s="97" t="s">
        <v>403</v>
      </c>
      <c r="C137" s="79">
        <f>VLOOKUP(GroupVertices[[#This Row],[Vertex]],Vertices[],MATCH("ID",Vertices[[#Headers],[Vertex]:[Top Word Pairs in Video1 Comment by Salience]],0),FALSE)</f>
        <v>150</v>
      </c>
    </row>
    <row r="138" spans="1:3" ht="15">
      <c r="A138" s="79" t="s">
        <v>4703</v>
      </c>
      <c r="B138" s="97" t="s">
        <v>404</v>
      </c>
      <c r="C138" s="79">
        <f>VLOOKUP(GroupVertices[[#This Row],[Vertex]],Vertices[],MATCH("ID",Vertices[[#Headers],[Vertex]:[Top Word Pairs in Video1 Comment by Salience]],0),FALSE)</f>
        <v>151</v>
      </c>
    </row>
    <row r="139" spans="1:3" ht="15">
      <c r="A139" s="79" t="s">
        <v>4703</v>
      </c>
      <c r="B139" s="97" t="s">
        <v>405</v>
      </c>
      <c r="C139" s="79">
        <f>VLOOKUP(GroupVertices[[#This Row],[Vertex]],Vertices[],MATCH("ID",Vertices[[#Headers],[Vertex]:[Top Word Pairs in Video1 Comment by Salience]],0),FALSE)</f>
        <v>152</v>
      </c>
    </row>
    <row r="140" spans="1:3" ht="15">
      <c r="A140" s="79" t="s">
        <v>4703</v>
      </c>
      <c r="B140" s="97" t="s">
        <v>406</v>
      </c>
      <c r="C140" s="79">
        <f>VLOOKUP(GroupVertices[[#This Row],[Vertex]],Vertices[],MATCH("ID",Vertices[[#Headers],[Vertex]:[Top Word Pairs in Video1 Comment by Salience]],0),FALSE)</f>
        <v>153</v>
      </c>
    </row>
    <row r="141" spans="1:3" ht="15">
      <c r="A141" s="79" t="s">
        <v>4703</v>
      </c>
      <c r="B141" s="97" t="s">
        <v>407</v>
      </c>
      <c r="C141" s="79">
        <f>VLOOKUP(GroupVertices[[#This Row],[Vertex]],Vertices[],MATCH("ID",Vertices[[#Headers],[Vertex]:[Top Word Pairs in Video1 Comment by Salience]],0),FALSE)</f>
        <v>154</v>
      </c>
    </row>
    <row r="142" spans="1:3" ht="15">
      <c r="A142" s="79" t="s">
        <v>4703</v>
      </c>
      <c r="B142" s="97" t="s">
        <v>408</v>
      </c>
      <c r="C142" s="79">
        <f>VLOOKUP(GroupVertices[[#This Row],[Vertex]],Vertices[],MATCH("ID",Vertices[[#Headers],[Vertex]:[Top Word Pairs in Video1 Comment by Salience]],0),FALSE)</f>
        <v>155</v>
      </c>
    </row>
    <row r="143" spans="1:3" ht="15">
      <c r="A143" s="79" t="s">
        <v>4703</v>
      </c>
      <c r="B143" s="97" t="s">
        <v>409</v>
      </c>
      <c r="C143" s="79">
        <f>VLOOKUP(GroupVertices[[#This Row],[Vertex]],Vertices[],MATCH("ID",Vertices[[#Headers],[Vertex]:[Top Word Pairs in Video1 Comment by Salience]],0),FALSE)</f>
        <v>156</v>
      </c>
    </row>
    <row r="144" spans="1:3" ht="15">
      <c r="A144" s="79" t="s">
        <v>4703</v>
      </c>
      <c r="B144" s="97" t="s">
        <v>410</v>
      </c>
      <c r="C144" s="79">
        <f>VLOOKUP(GroupVertices[[#This Row],[Vertex]],Vertices[],MATCH("ID",Vertices[[#Headers],[Vertex]:[Top Word Pairs in Video1 Comment by Salience]],0),FALSE)</f>
        <v>157</v>
      </c>
    </row>
    <row r="145" spans="1:3" ht="15">
      <c r="A145" s="79" t="s">
        <v>4703</v>
      </c>
      <c r="B145" s="97" t="s">
        <v>411</v>
      </c>
      <c r="C145" s="79">
        <f>VLOOKUP(GroupVertices[[#This Row],[Vertex]],Vertices[],MATCH("ID",Vertices[[#Headers],[Vertex]:[Top Word Pairs in Video1 Comment by Salience]],0),FALSE)</f>
        <v>158</v>
      </c>
    </row>
    <row r="146" spans="1:3" ht="15">
      <c r="A146" s="79" t="s">
        <v>4703</v>
      </c>
      <c r="B146" s="97" t="s">
        <v>412</v>
      </c>
      <c r="C146" s="79">
        <f>VLOOKUP(GroupVertices[[#This Row],[Vertex]],Vertices[],MATCH("ID",Vertices[[#Headers],[Vertex]:[Top Word Pairs in Video1 Comment by Salience]],0),FALSE)</f>
        <v>159</v>
      </c>
    </row>
    <row r="147" spans="1:3" ht="15">
      <c r="A147" s="79" t="s">
        <v>4703</v>
      </c>
      <c r="B147" s="97" t="s">
        <v>413</v>
      </c>
      <c r="C147" s="79">
        <f>VLOOKUP(GroupVertices[[#This Row],[Vertex]],Vertices[],MATCH("ID",Vertices[[#Headers],[Vertex]:[Top Word Pairs in Video1 Comment by Salience]],0),FALSE)</f>
        <v>160</v>
      </c>
    </row>
    <row r="148" spans="1:3" ht="15">
      <c r="A148" s="79" t="s">
        <v>4703</v>
      </c>
      <c r="B148" s="97" t="s">
        <v>414</v>
      </c>
      <c r="C148" s="79">
        <f>VLOOKUP(GroupVertices[[#This Row],[Vertex]],Vertices[],MATCH("ID",Vertices[[#Headers],[Vertex]:[Top Word Pairs in Video1 Comment by Salience]],0),FALSE)</f>
        <v>161</v>
      </c>
    </row>
    <row r="149" spans="1:3" ht="15">
      <c r="A149" s="79" t="s">
        <v>4703</v>
      </c>
      <c r="B149" s="97" t="s">
        <v>415</v>
      </c>
      <c r="C149" s="79">
        <f>VLOOKUP(GroupVertices[[#This Row],[Vertex]],Vertices[],MATCH("ID",Vertices[[#Headers],[Vertex]:[Top Word Pairs in Video1 Comment by Salience]],0),FALSE)</f>
        <v>162</v>
      </c>
    </row>
    <row r="150" spans="1:3" ht="15">
      <c r="A150" s="79" t="s">
        <v>4703</v>
      </c>
      <c r="B150" s="97" t="s">
        <v>416</v>
      </c>
      <c r="C150" s="79">
        <f>VLOOKUP(GroupVertices[[#This Row],[Vertex]],Vertices[],MATCH("ID",Vertices[[#Headers],[Vertex]:[Top Word Pairs in Video1 Comment by Salience]],0),FALSE)</f>
        <v>163</v>
      </c>
    </row>
    <row r="151" spans="1:3" ht="15">
      <c r="A151" s="79" t="s">
        <v>4703</v>
      </c>
      <c r="B151" s="97" t="s">
        <v>417</v>
      </c>
      <c r="C151" s="79">
        <f>VLOOKUP(GroupVertices[[#This Row],[Vertex]],Vertices[],MATCH("ID",Vertices[[#Headers],[Vertex]:[Top Word Pairs in Video1 Comment by Salience]],0),FALSE)</f>
        <v>164</v>
      </c>
    </row>
    <row r="152" spans="1:3" ht="15">
      <c r="A152" s="79" t="s">
        <v>4703</v>
      </c>
      <c r="B152" s="97" t="s">
        <v>418</v>
      </c>
      <c r="C152" s="79">
        <f>VLOOKUP(GroupVertices[[#This Row],[Vertex]],Vertices[],MATCH("ID",Vertices[[#Headers],[Vertex]:[Top Word Pairs in Video1 Comment by Salience]],0),FALSE)</f>
        <v>165</v>
      </c>
    </row>
    <row r="153" spans="1:3" ht="15">
      <c r="A153" s="79" t="s">
        <v>4703</v>
      </c>
      <c r="B153" s="97" t="s">
        <v>419</v>
      </c>
      <c r="C153" s="79">
        <f>VLOOKUP(GroupVertices[[#This Row],[Vertex]],Vertices[],MATCH("ID",Vertices[[#Headers],[Vertex]:[Top Word Pairs in Video1 Comment by Salience]],0),FALSE)</f>
        <v>166</v>
      </c>
    </row>
    <row r="154" spans="1:3" ht="15">
      <c r="A154" s="79" t="s">
        <v>4703</v>
      </c>
      <c r="B154" s="97" t="s">
        <v>420</v>
      </c>
      <c r="C154" s="79">
        <f>VLOOKUP(GroupVertices[[#This Row],[Vertex]],Vertices[],MATCH("ID",Vertices[[#Headers],[Vertex]:[Top Word Pairs in Video1 Comment by Salience]],0),FALSE)</f>
        <v>167</v>
      </c>
    </row>
    <row r="155" spans="1:3" ht="15">
      <c r="A155" s="79" t="s">
        <v>4703</v>
      </c>
      <c r="B155" s="97" t="s">
        <v>421</v>
      </c>
      <c r="C155" s="79">
        <f>VLOOKUP(GroupVertices[[#This Row],[Vertex]],Vertices[],MATCH("ID",Vertices[[#Headers],[Vertex]:[Top Word Pairs in Video1 Comment by Salience]],0),FALSE)</f>
        <v>168</v>
      </c>
    </row>
    <row r="156" spans="1:3" ht="15">
      <c r="A156" s="79" t="s">
        <v>4703</v>
      </c>
      <c r="B156" s="97" t="s">
        <v>422</v>
      </c>
      <c r="C156" s="79">
        <f>VLOOKUP(GroupVertices[[#This Row],[Vertex]],Vertices[],MATCH("ID",Vertices[[#Headers],[Vertex]:[Top Word Pairs in Video1 Comment by Salience]],0),FALSE)</f>
        <v>169</v>
      </c>
    </row>
    <row r="157" spans="1:3" ht="15">
      <c r="A157" s="79" t="s">
        <v>4703</v>
      </c>
      <c r="B157" s="97" t="s">
        <v>423</v>
      </c>
      <c r="C157" s="79">
        <f>VLOOKUP(GroupVertices[[#This Row],[Vertex]],Vertices[],MATCH("ID",Vertices[[#Headers],[Vertex]:[Top Word Pairs in Video1 Comment by Salience]],0),FALSE)</f>
        <v>170</v>
      </c>
    </row>
    <row r="158" spans="1:3" ht="15">
      <c r="A158" s="79" t="s">
        <v>4703</v>
      </c>
      <c r="B158" s="97" t="s">
        <v>424</v>
      </c>
      <c r="C158" s="79">
        <f>VLOOKUP(GroupVertices[[#This Row],[Vertex]],Vertices[],MATCH("ID",Vertices[[#Headers],[Vertex]:[Top Word Pairs in Video1 Comment by Salience]],0),FALSE)</f>
        <v>171</v>
      </c>
    </row>
    <row r="159" spans="1:3" ht="15">
      <c r="A159" s="79" t="s">
        <v>4703</v>
      </c>
      <c r="B159" s="97" t="s">
        <v>425</v>
      </c>
      <c r="C159" s="79">
        <f>VLOOKUP(GroupVertices[[#This Row],[Vertex]],Vertices[],MATCH("ID",Vertices[[#Headers],[Vertex]:[Top Word Pairs in Video1 Comment by Salience]],0),FALSE)</f>
        <v>172</v>
      </c>
    </row>
    <row r="160" spans="1:3" ht="15">
      <c r="A160" s="79" t="s">
        <v>4703</v>
      </c>
      <c r="B160" s="97" t="s">
        <v>426</v>
      </c>
      <c r="C160" s="79">
        <f>VLOOKUP(GroupVertices[[#This Row],[Vertex]],Vertices[],MATCH("ID",Vertices[[#Headers],[Vertex]:[Top Word Pairs in Video1 Comment by Salience]],0),FALSE)</f>
        <v>173</v>
      </c>
    </row>
    <row r="161" spans="1:3" ht="15">
      <c r="A161" s="79" t="s">
        <v>4703</v>
      </c>
      <c r="B161" s="97" t="s">
        <v>427</v>
      </c>
      <c r="C161" s="79">
        <f>VLOOKUP(GroupVertices[[#This Row],[Vertex]],Vertices[],MATCH("ID",Vertices[[#Headers],[Vertex]:[Top Word Pairs in Video1 Comment by Salience]],0),FALSE)</f>
        <v>174</v>
      </c>
    </row>
    <row r="162" spans="1:3" ht="15">
      <c r="A162" s="79" t="s">
        <v>4703</v>
      </c>
      <c r="B162" s="97" t="s">
        <v>428</v>
      </c>
      <c r="C162" s="79">
        <f>VLOOKUP(GroupVertices[[#This Row],[Vertex]],Vertices[],MATCH("ID",Vertices[[#Headers],[Vertex]:[Top Word Pairs in Video1 Comment by Salience]],0),FALSE)</f>
        <v>175</v>
      </c>
    </row>
    <row r="163" spans="1:3" ht="15">
      <c r="A163" s="79" t="s">
        <v>4703</v>
      </c>
      <c r="B163" s="97" t="s">
        <v>429</v>
      </c>
      <c r="C163" s="79">
        <f>VLOOKUP(GroupVertices[[#This Row],[Vertex]],Vertices[],MATCH("ID",Vertices[[#Headers],[Vertex]:[Top Word Pairs in Video1 Comment by Salience]],0),FALSE)</f>
        <v>176</v>
      </c>
    </row>
    <row r="164" spans="1:3" ht="15">
      <c r="A164" s="79" t="s">
        <v>4703</v>
      </c>
      <c r="B164" s="97" t="s">
        <v>430</v>
      </c>
      <c r="C164" s="79">
        <f>VLOOKUP(GroupVertices[[#This Row],[Vertex]],Vertices[],MATCH("ID",Vertices[[#Headers],[Vertex]:[Top Word Pairs in Video1 Comment by Salience]],0),FALSE)</f>
        <v>177</v>
      </c>
    </row>
    <row r="165" spans="1:3" ht="15">
      <c r="A165" s="79" t="s">
        <v>4703</v>
      </c>
      <c r="B165" s="97" t="s">
        <v>431</v>
      </c>
      <c r="C165" s="79">
        <f>VLOOKUP(GroupVertices[[#This Row],[Vertex]],Vertices[],MATCH("ID",Vertices[[#Headers],[Vertex]:[Top Word Pairs in Video1 Comment by Salience]],0),FALSE)</f>
        <v>178</v>
      </c>
    </row>
    <row r="166" spans="1:3" ht="15">
      <c r="A166" s="79" t="s">
        <v>4703</v>
      </c>
      <c r="B166" s="97" t="s">
        <v>432</v>
      </c>
      <c r="C166" s="79">
        <f>VLOOKUP(GroupVertices[[#This Row],[Vertex]],Vertices[],MATCH("ID",Vertices[[#Headers],[Vertex]:[Top Word Pairs in Video1 Comment by Salience]],0),FALSE)</f>
        <v>179</v>
      </c>
    </row>
    <row r="167" spans="1:3" ht="15">
      <c r="A167" s="79" t="s">
        <v>4703</v>
      </c>
      <c r="B167" s="97" t="s">
        <v>433</v>
      </c>
      <c r="C167" s="79">
        <f>VLOOKUP(GroupVertices[[#This Row],[Vertex]],Vertices[],MATCH("ID",Vertices[[#Headers],[Vertex]:[Top Word Pairs in Video1 Comment by Salience]],0),FALSE)</f>
        <v>180</v>
      </c>
    </row>
    <row r="168" spans="1:3" ht="15">
      <c r="A168" s="79" t="s">
        <v>4703</v>
      </c>
      <c r="B168" s="97" t="s">
        <v>434</v>
      </c>
      <c r="C168" s="79">
        <f>VLOOKUP(GroupVertices[[#This Row],[Vertex]],Vertices[],MATCH("ID",Vertices[[#Headers],[Vertex]:[Top Word Pairs in Video1 Comment by Salience]],0),FALSE)</f>
        <v>181</v>
      </c>
    </row>
    <row r="169" spans="1:3" ht="15">
      <c r="A169" s="79" t="s">
        <v>4703</v>
      </c>
      <c r="B169" s="97" t="s">
        <v>435</v>
      </c>
      <c r="C169" s="79">
        <f>VLOOKUP(GroupVertices[[#This Row],[Vertex]],Vertices[],MATCH("ID",Vertices[[#Headers],[Vertex]:[Top Word Pairs in Video1 Comment by Salience]],0),FALSE)</f>
        <v>182</v>
      </c>
    </row>
    <row r="170" spans="1:3" ht="15">
      <c r="A170" s="79" t="s">
        <v>4703</v>
      </c>
      <c r="B170" s="97" t="s">
        <v>436</v>
      </c>
      <c r="C170" s="79">
        <f>VLOOKUP(GroupVertices[[#This Row],[Vertex]],Vertices[],MATCH("ID",Vertices[[#Headers],[Vertex]:[Top Word Pairs in Video1 Comment by Salience]],0),FALSE)</f>
        <v>183</v>
      </c>
    </row>
    <row r="171" spans="1:3" ht="15">
      <c r="A171" s="79" t="s">
        <v>4703</v>
      </c>
      <c r="B171" s="97" t="s">
        <v>437</v>
      </c>
      <c r="C171" s="79">
        <f>VLOOKUP(GroupVertices[[#This Row],[Vertex]],Vertices[],MATCH("ID",Vertices[[#Headers],[Vertex]:[Top Word Pairs in Video1 Comment by Salience]],0),FALSE)</f>
        <v>184</v>
      </c>
    </row>
    <row r="172" spans="1:3" ht="15">
      <c r="A172" s="79" t="s">
        <v>4703</v>
      </c>
      <c r="B172" s="97" t="s">
        <v>438</v>
      </c>
      <c r="C172" s="79">
        <f>VLOOKUP(GroupVertices[[#This Row],[Vertex]],Vertices[],MATCH("ID",Vertices[[#Headers],[Vertex]:[Top Word Pairs in Video1 Comment by Salience]],0),FALSE)</f>
        <v>185</v>
      </c>
    </row>
    <row r="173" spans="1:3" ht="15">
      <c r="A173" s="79" t="s">
        <v>4703</v>
      </c>
      <c r="B173" s="97" t="s">
        <v>439</v>
      </c>
      <c r="C173" s="79">
        <f>VLOOKUP(GroupVertices[[#This Row],[Vertex]],Vertices[],MATCH("ID",Vertices[[#Headers],[Vertex]:[Top Word Pairs in Video1 Comment by Salience]],0),FALSE)</f>
        <v>186</v>
      </c>
    </row>
    <row r="174" spans="1:3" ht="15">
      <c r="A174" s="79" t="s">
        <v>4703</v>
      </c>
      <c r="B174" s="97" t="s">
        <v>440</v>
      </c>
      <c r="C174" s="79">
        <f>VLOOKUP(GroupVertices[[#This Row],[Vertex]],Vertices[],MATCH("ID",Vertices[[#Headers],[Vertex]:[Top Word Pairs in Video1 Comment by Salience]],0),FALSE)</f>
        <v>187</v>
      </c>
    </row>
    <row r="175" spans="1:3" ht="15">
      <c r="A175" s="79" t="s">
        <v>4703</v>
      </c>
      <c r="B175" s="97" t="s">
        <v>441</v>
      </c>
      <c r="C175" s="79">
        <f>VLOOKUP(GroupVertices[[#This Row],[Vertex]],Vertices[],MATCH("ID",Vertices[[#Headers],[Vertex]:[Top Word Pairs in Video1 Comment by Salience]],0),FALSE)</f>
        <v>188</v>
      </c>
    </row>
    <row r="176" spans="1:3" ht="15">
      <c r="A176" s="79" t="s">
        <v>4703</v>
      </c>
      <c r="B176" s="97" t="s">
        <v>442</v>
      </c>
      <c r="C176" s="79">
        <f>VLOOKUP(GroupVertices[[#This Row],[Vertex]],Vertices[],MATCH("ID",Vertices[[#Headers],[Vertex]:[Top Word Pairs in Video1 Comment by Salience]],0),FALSE)</f>
        <v>189</v>
      </c>
    </row>
    <row r="177" spans="1:3" ht="15">
      <c r="A177" s="79" t="s">
        <v>4703</v>
      </c>
      <c r="B177" s="97" t="s">
        <v>443</v>
      </c>
      <c r="C177" s="79">
        <f>VLOOKUP(GroupVertices[[#This Row],[Vertex]],Vertices[],MATCH("ID",Vertices[[#Headers],[Vertex]:[Top Word Pairs in Video1 Comment by Salience]],0),FALSE)</f>
        <v>190</v>
      </c>
    </row>
    <row r="178" spans="1:3" ht="15">
      <c r="A178" s="79" t="s">
        <v>4703</v>
      </c>
      <c r="B178" s="97" t="s">
        <v>444</v>
      </c>
      <c r="C178" s="79">
        <f>VLOOKUP(GroupVertices[[#This Row],[Vertex]],Vertices[],MATCH("ID",Vertices[[#Headers],[Vertex]:[Top Word Pairs in Video1 Comment by Salience]],0),FALSE)</f>
        <v>191</v>
      </c>
    </row>
    <row r="179" spans="1:3" ht="15">
      <c r="A179" s="79" t="s">
        <v>4703</v>
      </c>
      <c r="B179" s="97" t="s">
        <v>445</v>
      </c>
      <c r="C179" s="79">
        <f>VLOOKUP(GroupVertices[[#This Row],[Vertex]],Vertices[],MATCH("ID",Vertices[[#Headers],[Vertex]:[Top Word Pairs in Video1 Comment by Salience]],0),FALSE)</f>
        <v>192</v>
      </c>
    </row>
    <row r="180" spans="1:3" ht="15">
      <c r="A180" s="79" t="s">
        <v>4703</v>
      </c>
      <c r="B180" s="97" t="s">
        <v>446</v>
      </c>
      <c r="C180" s="79">
        <f>VLOOKUP(GroupVertices[[#This Row],[Vertex]],Vertices[],MATCH("ID",Vertices[[#Headers],[Vertex]:[Top Word Pairs in Video1 Comment by Salience]],0),FALSE)</f>
        <v>193</v>
      </c>
    </row>
    <row r="181" spans="1:3" ht="15">
      <c r="A181" s="79" t="s">
        <v>4703</v>
      </c>
      <c r="B181" s="97" t="s">
        <v>447</v>
      </c>
      <c r="C181" s="79">
        <f>VLOOKUP(GroupVertices[[#This Row],[Vertex]],Vertices[],MATCH("ID",Vertices[[#Headers],[Vertex]:[Top Word Pairs in Video1 Comment by Salience]],0),FALSE)</f>
        <v>194</v>
      </c>
    </row>
    <row r="182" spans="1:3" ht="15">
      <c r="A182" s="79" t="s">
        <v>4703</v>
      </c>
      <c r="B182" s="97" t="s">
        <v>448</v>
      </c>
      <c r="C182" s="79">
        <f>VLOOKUP(GroupVertices[[#This Row],[Vertex]],Vertices[],MATCH("ID",Vertices[[#Headers],[Vertex]:[Top Word Pairs in Video1 Comment by Salience]],0),FALSE)</f>
        <v>195</v>
      </c>
    </row>
    <row r="183" spans="1:3" ht="15">
      <c r="A183" s="79" t="s">
        <v>4703</v>
      </c>
      <c r="B183" s="97" t="s">
        <v>449</v>
      </c>
      <c r="C183" s="79">
        <f>VLOOKUP(GroupVertices[[#This Row],[Vertex]],Vertices[],MATCH("ID",Vertices[[#Headers],[Vertex]:[Top Word Pairs in Video1 Comment by Salience]],0),FALSE)</f>
        <v>196</v>
      </c>
    </row>
    <row r="184" spans="1:3" ht="15">
      <c r="A184" s="79" t="s">
        <v>4703</v>
      </c>
      <c r="B184" s="97" t="s">
        <v>450</v>
      </c>
      <c r="C184" s="79">
        <f>VLOOKUP(GroupVertices[[#This Row],[Vertex]],Vertices[],MATCH("ID",Vertices[[#Headers],[Vertex]:[Top Word Pairs in Video1 Comment by Salience]],0),FALSE)</f>
        <v>197</v>
      </c>
    </row>
    <row r="185" spans="1:3" ht="15">
      <c r="A185" s="79" t="s">
        <v>4703</v>
      </c>
      <c r="B185" s="97" t="s">
        <v>451</v>
      </c>
      <c r="C185" s="79">
        <f>VLOOKUP(GroupVertices[[#This Row],[Vertex]],Vertices[],MATCH("ID",Vertices[[#Headers],[Vertex]:[Top Word Pairs in Video1 Comment by Salience]],0),FALSE)</f>
        <v>198</v>
      </c>
    </row>
    <row r="186" spans="1:3" ht="15">
      <c r="A186" s="79" t="s">
        <v>4703</v>
      </c>
      <c r="B186" s="97" t="s">
        <v>452</v>
      </c>
      <c r="C186" s="79">
        <f>VLOOKUP(GroupVertices[[#This Row],[Vertex]],Vertices[],MATCH("ID",Vertices[[#Headers],[Vertex]:[Top Word Pairs in Video1 Comment by Salience]],0),FALSE)</f>
        <v>199</v>
      </c>
    </row>
    <row r="187" spans="1:3" ht="15">
      <c r="A187" s="79" t="s">
        <v>4703</v>
      </c>
      <c r="B187" s="97" t="s">
        <v>453</v>
      </c>
      <c r="C187" s="79">
        <f>VLOOKUP(GroupVertices[[#This Row],[Vertex]],Vertices[],MATCH("ID",Vertices[[#Headers],[Vertex]:[Top Word Pairs in Video1 Comment by Salience]],0),FALSE)</f>
        <v>200</v>
      </c>
    </row>
    <row r="188" spans="1:3" ht="15">
      <c r="A188" s="79" t="s">
        <v>4703</v>
      </c>
      <c r="B188" s="97" t="s">
        <v>454</v>
      </c>
      <c r="C188" s="79">
        <f>VLOOKUP(GroupVertices[[#This Row],[Vertex]],Vertices[],MATCH("ID",Vertices[[#Headers],[Vertex]:[Top Word Pairs in Video1 Comment by Salience]],0),FALSE)</f>
        <v>201</v>
      </c>
    </row>
    <row r="189" spans="1:3" ht="15">
      <c r="A189" s="79" t="s">
        <v>4703</v>
      </c>
      <c r="B189" s="97" t="s">
        <v>455</v>
      </c>
      <c r="C189" s="79">
        <f>VLOOKUP(GroupVertices[[#This Row],[Vertex]],Vertices[],MATCH("ID",Vertices[[#Headers],[Vertex]:[Top Word Pairs in Video1 Comment by Salience]],0),FALSE)</f>
        <v>202</v>
      </c>
    </row>
    <row r="190" spans="1:3" ht="15">
      <c r="A190" s="79" t="s">
        <v>4703</v>
      </c>
      <c r="B190" s="97" t="s">
        <v>456</v>
      </c>
      <c r="C190" s="79">
        <f>VLOOKUP(GroupVertices[[#This Row],[Vertex]],Vertices[],MATCH("ID",Vertices[[#Headers],[Vertex]:[Top Word Pairs in Video1 Comment by Salience]],0),FALSE)</f>
        <v>203</v>
      </c>
    </row>
    <row r="191" spans="1:3" ht="15">
      <c r="A191" s="79" t="s">
        <v>4703</v>
      </c>
      <c r="B191" s="97" t="s">
        <v>457</v>
      </c>
      <c r="C191" s="79">
        <f>VLOOKUP(GroupVertices[[#This Row],[Vertex]],Vertices[],MATCH("ID",Vertices[[#Headers],[Vertex]:[Top Word Pairs in Video1 Comment by Salience]],0),FALSE)</f>
        <v>204</v>
      </c>
    </row>
    <row r="192" spans="1:3" ht="15">
      <c r="A192" s="79" t="s">
        <v>4703</v>
      </c>
      <c r="B192" s="97" t="s">
        <v>458</v>
      </c>
      <c r="C192" s="79">
        <f>VLOOKUP(GroupVertices[[#This Row],[Vertex]],Vertices[],MATCH("ID",Vertices[[#Headers],[Vertex]:[Top Word Pairs in Video1 Comment by Salience]],0),FALSE)</f>
        <v>205</v>
      </c>
    </row>
    <row r="193" spans="1:3" ht="15">
      <c r="A193" s="79" t="s">
        <v>4703</v>
      </c>
      <c r="B193" s="97" t="s">
        <v>459</v>
      </c>
      <c r="C193" s="79">
        <f>VLOOKUP(GroupVertices[[#This Row],[Vertex]],Vertices[],MATCH("ID",Vertices[[#Headers],[Vertex]:[Top Word Pairs in Video1 Comment by Salience]],0),FALSE)</f>
        <v>206</v>
      </c>
    </row>
    <row r="194" spans="1:3" ht="15">
      <c r="A194" s="79" t="s">
        <v>4703</v>
      </c>
      <c r="B194" s="97" t="s">
        <v>460</v>
      </c>
      <c r="C194" s="79">
        <f>VLOOKUP(GroupVertices[[#This Row],[Vertex]],Vertices[],MATCH("ID",Vertices[[#Headers],[Vertex]:[Top Word Pairs in Video1 Comment by Salience]],0),FALSE)</f>
        <v>207</v>
      </c>
    </row>
    <row r="195" spans="1:3" ht="15">
      <c r="A195" s="79" t="s">
        <v>4703</v>
      </c>
      <c r="B195" s="97" t="s">
        <v>461</v>
      </c>
      <c r="C195" s="79">
        <f>VLOOKUP(GroupVertices[[#This Row],[Vertex]],Vertices[],MATCH("ID",Vertices[[#Headers],[Vertex]:[Top Word Pairs in Video1 Comment by Salience]],0),FALSE)</f>
        <v>208</v>
      </c>
    </row>
    <row r="196" spans="1:3" ht="15">
      <c r="A196" s="79" t="s">
        <v>4703</v>
      </c>
      <c r="B196" s="97" t="s">
        <v>462</v>
      </c>
      <c r="C196" s="79">
        <f>VLOOKUP(GroupVertices[[#This Row],[Vertex]],Vertices[],MATCH("ID",Vertices[[#Headers],[Vertex]:[Top Word Pairs in Video1 Comment by Salience]],0),FALSE)</f>
        <v>209</v>
      </c>
    </row>
    <row r="197" spans="1:3" ht="15">
      <c r="A197" s="79" t="s">
        <v>4703</v>
      </c>
      <c r="B197" s="97" t="s">
        <v>463</v>
      </c>
      <c r="C197" s="79">
        <f>VLOOKUP(GroupVertices[[#This Row],[Vertex]],Vertices[],MATCH("ID",Vertices[[#Headers],[Vertex]:[Top Word Pairs in Video1 Comment by Salience]],0),FALSE)</f>
        <v>210</v>
      </c>
    </row>
    <row r="198" spans="1:3" ht="15">
      <c r="A198" s="79" t="s">
        <v>4703</v>
      </c>
      <c r="B198" s="97" t="s">
        <v>464</v>
      </c>
      <c r="C198" s="79">
        <f>VLOOKUP(GroupVertices[[#This Row],[Vertex]],Vertices[],MATCH("ID",Vertices[[#Headers],[Vertex]:[Top Word Pairs in Video1 Comment by Salience]],0),FALSE)</f>
        <v>211</v>
      </c>
    </row>
    <row r="199" spans="1:3" ht="15">
      <c r="A199" s="79" t="s">
        <v>4703</v>
      </c>
      <c r="B199" s="97" t="s">
        <v>465</v>
      </c>
      <c r="C199" s="79">
        <f>VLOOKUP(GroupVertices[[#This Row],[Vertex]],Vertices[],MATCH("ID",Vertices[[#Headers],[Vertex]:[Top Word Pairs in Video1 Comment by Salience]],0),FALSE)</f>
        <v>212</v>
      </c>
    </row>
    <row r="200" spans="1:3" ht="15">
      <c r="A200" s="79" t="s">
        <v>4703</v>
      </c>
      <c r="B200" s="97" t="s">
        <v>466</v>
      </c>
      <c r="C200" s="79">
        <f>VLOOKUP(GroupVertices[[#This Row],[Vertex]],Vertices[],MATCH("ID",Vertices[[#Headers],[Vertex]:[Top Word Pairs in Video1 Comment by Salience]],0),FALSE)</f>
        <v>213</v>
      </c>
    </row>
    <row r="201" spans="1:3" ht="15">
      <c r="A201" s="79" t="s">
        <v>4703</v>
      </c>
      <c r="B201" s="97" t="s">
        <v>467</v>
      </c>
      <c r="C201" s="79">
        <f>VLOOKUP(GroupVertices[[#This Row],[Vertex]],Vertices[],MATCH("ID",Vertices[[#Headers],[Vertex]:[Top Word Pairs in Video1 Comment by Salience]],0),FALSE)</f>
        <v>214</v>
      </c>
    </row>
    <row r="202" spans="1:3" ht="15">
      <c r="A202" s="79" t="s">
        <v>4703</v>
      </c>
      <c r="B202" s="97" t="s">
        <v>468</v>
      </c>
      <c r="C202" s="79">
        <f>VLOOKUP(GroupVertices[[#This Row],[Vertex]],Vertices[],MATCH("ID",Vertices[[#Headers],[Vertex]:[Top Word Pairs in Video1 Comment by Salience]],0),FALSE)</f>
        <v>215</v>
      </c>
    </row>
    <row r="203" spans="1:3" ht="15">
      <c r="A203" s="79" t="s">
        <v>4703</v>
      </c>
      <c r="B203" s="97" t="s">
        <v>469</v>
      </c>
      <c r="C203" s="79">
        <f>VLOOKUP(GroupVertices[[#This Row],[Vertex]],Vertices[],MATCH("ID",Vertices[[#Headers],[Vertex]:[Top Word Pairs in Video1 Comment by Salience]],0),FALSE)</f>
        <v>216</v>
      </c>
    </row>
    <row r="204" spans="1:3" ht="15">
      <c r="A204" s="79" t="s">
        <v>4703</v>
      </c>
      <c r="B204" s="97" t="s">
        <v>470</v>
      </c>
      <c r="C204" s="79">
        <f>VLOOKUP(GroupVertices[[#This Row],[Vertex]],Vertices[],MATCH("ID",Vertices[[#Headers],[Vertex]:[Top Word Pairs in Video1 Comment by Salience]],0),FALSE)</f>
        <v>217</v>
      </c>
    </row>
    <row r="205" spans="1:3" ht="15">
      <c r="A205" s="79" t="s">
        <v>4703</v>
      </c>
      <c r="B205" s="97" t="s">
        <v>471</v>
      </c>
      <c r="C205" s="79">
        <f>VLOOKUP(GroupVertices[[#This Row],[Vertex]],Vertices[],MATCH("ID",Vertices[[#Headers],[Vertex]:[Top Word Pairs in Video1 Comment by Salience]],0),FALSE)</f>
        <v>218</v>
      </c>
    </row>
    <row r="206" spans="1:3" ht="15">
      <c r="A206" s="79" t="s">
        <v>4703</v>
      </c>
      <c r="B206" s="97" t="s">
        <v>472</v>
      </c>
      <c r="C206" s="79">
        <f>VLOOKUP(GroupVertices[[#This Row],[Vertex]],Vertices[],MATCH("ID",Vertices[[#Headers],[Vertex]:[Top Word Pairs in Video1 Comment by Salience]],0),FALSE)</f>
        <v>219</v>
      </c>
    </row>
    <row r="207" spans="1:3" ht="15">
      <c r="A207" s="79" t="s">
        <v>4703</v>
      </c>
      <c r="B207" s="97" t="s">
        <v>473</v>
      </c>
      <c r="C207" s="79">
        <f>VLOOKUP(GroupVertices[[#This Row],[Vertex]],Vertices[],MATCH("ID",Vertices[[#Headers],[Vertex]:[Top Word Pairs in Video1 Comment by Salience]],0),FALSE)</f>
        <v>220</v>
      </c>
    </row>
    <row r="208" spans="1:3" ht="15">
      <c r="A208" s="79" t="s">
        <v>4703</v>
      </c>
      <c r="B208" s="97" t="s">
        <v>474</v>
      </c>
      <c r="C208" s="79">
        <f>VLOOKUP(GroupVertices[[#This Row],[Vertex]],Vertices[],MATCH("ID",Vertices[[#Headers],[Vertex]:[Top Word Pairs in Video1 Comment by Salience]],0),FALSE)</f>
        <v>221</v>
      </c>
    </row>
    <row r="209" spans="1:3" ht="15">
      <c r="A209" s="79" t="s">
        <v>4703</v>
      </c>
      <c r="B209" s="97" t="s">
        <v>475</v>
      </c>
      <c r="C209" s="79">
        <f>VLOOKUP(GroupVertices[[#This Row],[Vertex]],Vertices[],MATCH("ID",Vertices[[#Headers],[Vertex]:[Top Word Pairs in Video1 Comment by Salience]],0),FALSE)</f>
        <v>222</v>
      </c>
    </row>
    <row r="210" spans="1:3" ht="15">
      <c r="A210" s="79" t="s">
        <v>4703</v>
      </c>
      <c r="B210" s="97" t="s">
        <v>476</v>
      </c>
      <c r="C210" s="79">
        <f>VLOOKUP(GroupVertices[[#This Row],[Vertex]],Vertices[],MATCH("ID",Vertices[[#Headers],[Vertex]:[Top Word Pairs in Video1 Comment by Salience]],0),FALSE)</f>
        <v>223</v>
      </c>
    </row>
    <row r="211" spans="1:3" ht="15">
      <c r="A211" s="79" t="s">
        <v>4703</v>
      </c>
      <c r="B211" s="97" t="s">
        <v>477</v>
      </c>
      <c r="C211" s="79">
        <f>VLOOKUP(GroupVertices[[#This Row],[Vertex]],Vertices[],MATCH("ID",Vertices[[#Headers],[Vertex]:[Top Word Pairs in Video1 Comment by Salience]],0),FALSE)</f>
        <v>224</v>
      </c>
    </row>
    <row r="212" spans="1:3" ht="15">
      <c r="A212" s="79" t="s">
        <v>4703</v>
      </c>
      <c r="B212" s="97" t="s">
        <v>478</v>
      </c>
      <c r="C212" s="79">
        <f>VLOOKUP(GroupVertices[[#This Row],[Vertex]],Vertices[],MATCH("ID",Vertices[[#Headers],[Vertex]:[Top Word Pairs in Video1 Comment by Salience]],0),FALSE)</f>
        <v>225</v>
      </c>
    </row>
    <row r="213" spans="1:3" ht="15">
      <c r="A213" s="79" t="s">
        <v>4703</v>
      </c>
      <c r="B213" s="97" t="s">
        <v>479</v>
      </c>
      <c r="C213" s="79">
        <f>VLOOKUP(GroupVertices[[#This Row],[Vertex]],Vertices[],MATCH("ID",Vertices[[#Headers],[Vertex]:[Top Word Pairs in Video1 Comment by Salience]],0),FALSE)</f>
        <v>226</v>
      </c>
    </row>
    <row r="214" spans="1:3" ht="15">
      <c r="A214" s="79" t="s">
        <v>4703</v>
      </c>
      <c r="B214" s="97" t="s">
        <v>480</v>
      </c>
      <c r="C214" s="79">
        <f>VLOOKUP(GroupVertices[[#This Row],[Vertex]],Vertices[],MATCH("ID",Vertices[[#Headers],[Vertex]:[Top Word Pairs in Video1 Comment by Salience]],0),FALSE)</f>
        <v>227</v>
      </c>
    </row>
    <row r="215" spans="1:3" ht="15">
      <c r="A215" s="79" t="s">
        <v>4703</v>
      </c>
      <c r="B215" s="97" t="s">
        <v>481</v>
      </c>
      <c r="C215" s="79">
        <f>VLOOKUP(GroupVertices[[#This Row],[Vertex]],Vertices[],MATCH("ID",Vertices[[#Headers],[Vertex]:[Top Word Pairs in Video1 Comment by Salience]],0),FALSE)</f>
        <v>228</v>
      </c>
    </row>
    <row r="216" spans="1:3" ht="15">
      <c r="A216" s="79" t="s">
        <v>4703</v>
      </c>
      <c r="B216" s="97" t="s">
        <v>482</v>
      </c>
      <c r="C216" s="79">
        <f>VLOOKUP(GroupVertices[[#This Row],[Vertex]],Vertices[],MATCH("ID",Vertices[[#Headers],[Vertex]:[Top Word Pairs in Video1 Comment by Salience]],0),FALSE)</f>
        <v>229</v>
      </c>
    </row>
    <row r="217" spans="1:3" ht="15">
      <c r="A217" s="79" t="s">
        <v>4703</v>
      </c>
      <c r="B217" s="97" t="s">
        <v>483</v>
      </c>
      <c r="C217" s="79">
        <f>VLOOKUP(GroupVertices[[#This Row],[Vertex]],Vertices[],MATCH("ID",Vertices[[#Headers],[Vertex]:[Top Word Pairs in Video1 Comment by Salience]],0),FALSE)</f>
        <v>230</v>
      </c>
    </row>
    <row r="218" spans="1:3" ht="15">
      <c r="A218" s="79" t="s">
        <v>4703</v>
      </c>
      <c r="B218" s="97" t="s">
        <v>484</v>
      </c>
      <c r="C218" s="79">
        <f>VLOOKUP(GroupVertices[[#This Row],[Vertex]],Vertices[],MATCH("ID",Vertices[[#Headers],[Vertex]:[Top Word Pairs in Video1 Comment by Salience]],0),FALSE)</f>
        <v>231</v>
      </c>
    </row>
    <row r="219" spans="1:3" ht="15">
      <c r="A219" s="79" t="s">
        <v>4703</v>
      </c>
      <c r="B219" s="97" t="s">
        <v>485</v>
      </c>
      <c r="C219" s="79">
        <f>VLOOKUP(GroupVertices[[#This Row],[Vertex]],Vertices[],MATCH("ID",Vertices[[#Headers],[Vertex]:[Top Word Pairs in Video1 Comment by Salience]],0),FALSE)</f>
        <v>232</v>
      </c>
    </row>
    <row r="220" spans="1:3" ht="15">
      <c r="A220" s="79" t="s">
        <v>4703</v>
      </c>
      <c r="B220" s="97" t="s">
        <v>486</v>
      </c>
      <c r="C220" s="79">
        <f>VLOOKUP(GroupVertices[[#This Row],[Vertex]],Vertices[],MATCH("ID",Vertices[[#Headers],[Vertex]:[Top Word Pairs in Video1 Comment by Salience]],0),FALSE)</f>
        <v>233</v>
      </c>
    </row>
    <row r="221" spans="1:3" ht="15">
      <c r="A221" s="79" t="s">
        <v>4703</v>
      </c>
      <c r="B221" s="97" t="s">
        <v>487</v>
      </c>
      <c r="C221" s="79">
        <f>VLOOKUP(GroupVertices[[#This Row],[Vertex]],Vertices[],MATCH("ID",Vertices[[#Headers],[Vertex]:[Top Word Pairs in Video1 Comment by Salience]],0),FALSE)</f>
        <v>234</v>
      </c>
    </row>
    <row r="222" spans="1:3" ht="15">
      <c r="A222" s="79" t="s">
        <v>4703</v>
      </c>
      <c r="B222" s="97" t="s">
        <v>488</v>
      </c>
      <c r="C222" s="79">
        <f>VLOOKUP(GroupVertices[[#This Row],[Vertex]],Vertices[],MATCH("ID",Vertices[[#Headers],[Vertex]:[Top Word Pairs in Video1 Comment by Salience]],0),FALSE)</f>
        <v>235</v>
      </c>
    </row>
    <row r="223" spans="1:3" ht="15">
      <c r="A223" s="79" t="s">
        <v>4703</v>
      </c>
      <c r="B223" s="97" t="s">
        <v>489</v>
      </c>
      <c r="C223" s="79">
        <f>VLOOKUP(GroupVertices[[#This Row],[Vertex]],Vertices[],MATCH("ID",Vertices[[#Headers],[Vertex]:[Top Word Pairs in Video1 Comment by Salience]],0),FALSE)</f>
        <v>236</v>
      </c>
    </row>
    <row r="224" spans="1:3" ht="15">
      <c r="A224" s="79" t="s">
        <v>4703</v>
      </c>
      <c r="B224" s="97" t="s">
        <v>490</v>
      </c>
      <c r="C224" s="79">
        <f>VLOOKUP(GroupVertices[[#This Row],[Vertex]],Vertices[],MATCH("ID",Vertices[[#Headers],[Vertex]:[Top Word Pairs in Video1 Comment by Salience]],0),FALSE)</f>
        <v>237</v>
      </c>
    </row>
    <row r="225" spans="1:3" ht="15">
      <c r="A225" s="79" t="s">
        <v>4703</v>
      </c>
      <c r="B225" s="97" t="s">
        <v>491</v>
      </c>
      <c r="C225" s="79">
        <f>VLOOKUP(GroupVertices[[#This Row],[Vertex]],Vertices[],MATCH("ID",Vertices[[#Headers],[Vertex]:[Top Word Pairs in Video1 Comment by Salience]],0),FALSE)</f>
        <v>238</v>
      </c>
    </row>
    <row r="226" spans="1:3" ht="15">
      <c r="A226" s="79" t="s">
        <v>4703</v>
      </c>
      <c r="B226" s="97" t="s">
        <v>492</v>
      </c>
      <c r="C226" s="79">
        <f>VLOOKUP(GroupVertices[[#This Row],[Vertex]],Vertices[],MATCH("ID",Vertices[[#Headers],[Vertex]:[Top Word Pairs in Video1 Comment by Salience]],0),FALSE)</f>
        <v>239</v>
      </c>
    </row>
    <row r="227" spans="1:3" ht="15">
      <c r="A227" s="79" t="s">
        <v>4703</v>
      </c>
      <c r="B227" s="97" t="s">
        <v>493</v>
      </c>
      <c r="C227" s="79">
        <f>VLOOKUP(GroupVertices[[#This Row],[Vertex]],Vertices[],MATCH("ID",Vertices[[#Headers],[Vertex]:[Top Word Pairs in Video1 Comment by Salience]],0),FALSE)</f>
        <v>240</v>
      </c>
    </row>
    <row r="228" spans="1:3" ht="15">
      <c r="A228" s="79" t="s">
        <v>4703</v>
      </c>
      <c r="B228" s="97" t="s">
        <v>494</v>
      </c>
      <c r="C228" s="79">
        <f>VLOOKUP(GroupVertices[[#This Row],[Vertex]],Vertices[],MATCH("ID",Vertices[[#Headers],[Vertex]:[Top Word Pairs in Video1 Comment by Salience]],0),FALSE)</f>
        <v>241</v>
      </c>
    </row>
    <row r="229" spans="1:3" ht="15">
      <c r="A229" s="79" t="s">
        <v>4703</v>
      </c>
      <c r="B229" s="97" t="s">
        <v>495</v>
      </c>
      <c r="C229" s="79">
        <f>VLOOKUP(GroupVertices[[#This Row],[Vertex]],Vertices[],MATCH("ID",Vertices[[#Headers],[Vertex]:[Top Word Pairs in Video1 Comment by Salience]],0),FALSE)</f>
        <v>242</v>
      </c>
    </row>
    <row r="230" spans="1:3" ht="15">
      <c r="A230" s="79" t="s">
        <v>4703</v>
      </c>
      <c r="B230" s="97" t="s">
        <v>496</v>
      </c>
      <c r="C230" s="79">
        <f>VLOOKUP(GroupVertices[[#This Row],[Vertex]],Vertices[],MATCH("ID",Vertices[[#Headers],[Vertex]:[Top Word Pairs in Video1 Comment by Salience]],0),FALSE)</f>
        <v>243</v>
      </c>
    </row>
    <row r="231" spans="1:3" ht="15">
      <c r="A231" s="79" t="s">
        <v>4703</v>
      </c>
      <c r="B231" s="97" t="s">
        <v>497</v>
      </c>
      <c r="C231" s="79">
        <f>VLOOKUP(GroupVertices[[#This Row],[Vertex]],Vertices[],MATCH("ID",Vertices[[#Headers],[Vertex]:[Top Word Pairs in Video1 Comment by Salience]],0),FALSE)</f>
        <v>244</v>
      </c>
    </row>
    <row r="232" spans="1:3" ht="15">
      <c r="A232" s="79" t="s">
        <v>4703</v>
      </c>
      <c r="B232" s="97" t="s">
        <v>498</v>
      </c>
      <c r="C232" s="79">
        <f>VLOOKUP(GroupVertices[[#This Row],[Vertex]],Vertices[],MATCH("ID",Vertices[[#Headers],[Vertex]:[Top Word Pairs in Video1 Comment by Salience]],0),FALSE)</f>
        <v>245</v>
      </c>
    </row>
    <row r="233" spans="1:3" ht="15">
      <c r="A233" s="79" t="s">
        <v>4703</v>
      </c>
      <c r="B233" s="97" t="s">
        <v>499</v>
      </c>
      <c r="C233" s="79">
        <f>VLOOKUP(GroupVertices[[#This Row],[Vertex]],Vertices[],MATCH("ID",Vertices[[#Headers],[Vertex]:[Top Word Pairs in Video1 Comment by Salience]],0),FALSE)</f>
        <v>246</v>
      </c>
    </row>
    <row r="234" spans="1:3" ht="15">
      <c r="A234" s="79" t="s">
        <v>4703</v>
      </c>
      <c r="B234" s="97" t="s">
        <v>500</v>
      </c>
      <c r="C234" s="79">
        <f>VLOOKUP(GroupVertices[[#This Row],[Vertex]],Vertices[],MATCH("ID",Vertices[[#Headers],[Vertex]:[Top Word Pairs in Video1 Comment by Salience]],0),FALSE)</f>
        <v>247</v>
      </c>
    </row>
    <row r="235" spans="1:3" ht="15">
      <c r="A235" s="79" t="s">
        <v>4703</v>
      </c>
      <c r="B235" s="97" t="s">
        <v>501</v>
      </c>
      <c r="C235" s="79">
        <f>VLOOKUP(GroupVertices[[#This Row],[Vertex]],Vertices[],MATCH("ID",Vertices[[#Headers],[Vertex]:[Top Word Pairs in Video1 Comment by Salience]],0),FALSE)</f>
        <v>248</v>
      </c>
    </row>
    <row r="236" spans="1:3" ht="15">
      <c r="A236" s="79" t="s">
        <v>4703</v>
      </c>
      <c r="B236" s="97" t="s">
        <v>502</v>
      </c>
      <c r="C236" s="79">
        <f>VLOOKUP(GroupVertices[[#This Row],[Vertex]],Vertices[],MATCH("ID",Vertices[[#Headers],[Vertex]:[Top Word Pairs in Video1 Comment by Salience]],0),FALSE)</f>
        <v>249</v>
      </c>
    </row>
    <row r="237" spans="1:3" ht="15">
      <c r="A237" s="79" t="s">
        <v>4703</v>
      </c>
      <c r="B237" s="97" t="s">
        <v>503</v>
      </c>
      <c r="C237" s="79">
        <f>VLOOKUP(GroupVertices[[#This Row],[Vertex]],Vertices[],MATCH("ID",Vertices[[#Headers],[Vertex]:[Top Word Pairs in Video1 Comment by Salience]],0),FALSE)</f>
        <v>250</v>
      </c>
    </row>
    <row r="238" spans="1:3" ht="15">
      <c r="A238" s="79" t="s">
        <v>4703</v>
      </c>
      <c r="B238" s="97" t="s">
        <v>504</v>
      </c>
      <c r="C238" s="79">
        <f>VLOOKUP(GroupVertices[[#This Row],[Vertex]],Vertices[],MATCH("ID",Vertices[[#Headers],[Vertex]:[Top Word Pairs in Video1 Comment by Salience]],0),FALSE)</f>
        <v>251</v>
      </c>
    </row>
    <row r="239" spans="1:3" ht="15">
      <c r="A239" s="79" t="s">
        <v>4703</v>
      </c>
      <c r="B239" s="97" t="s">
        <v>505</v>
      </c>
      <c r="C239" s="79">
        <f>VLOOKUP(GroupVertices[[#This Row],[Vertex]],Vertices[],MATCH("ID",Vertices[[#Headers],[Vertex]:[Top Word Pairs in Video1 Comment by Salience]],0),FALSE)</f>
        <v>252</v>
      </c>
    </row>
    <row r="240" spans="1:3" ht="15">
      <c r="A240" s="79" t="s">
        <v>4703</v>
      </c>
      <c r="B240" s="97" t="s">
        <v>506</v>
      </c>
      <c r="C240" s="79">
        <f>VLOOKUP(GroupVertices[[#This Row],[Vertex]],Vertices[],MATCH("ID",Vertices[[#Headers],[Vertex]:[Top Word Pairs in Video1 Comment by Salience]],0),FALSE)</f>
        <v>253</v>
      </c>
    </row>
    <row r="241" spans="1:3" ht="15">
      <c r="A241" s="79" t="s">
        <v>4703</v>
      </c>
      <c r="B241" s="97" t="s">
        <v>507</v>
      </c>
      <c r="C241" s="79">
        <f>VLOOKUP(GroupVertices[[#This Row],[Vertex]],Vertices[],MATCH("ID",Vertices[[#Headers],[Vertex]:[Top Word Pairs in Video1 Comment by Salience]],0),FALSE)</f>
        <v>254</v>
      </c>
    </row>
    <row r="242" spans="1:3" ht="15">
      <c r="A242" s="79" t="s">
        <v>4703</v>
      </c>
      <c r="B242" s="97" t="s">
        <v>508</v>
      </c>
      <c r="C242" s="79">
        <f>VLOOKUP(GroupVertices[[#This Row],[Vertex]],Vertices[],MATCH("ID",Vertices[[#Headers],[Vertex]:[Top Word Pairs in Video1 Comment by Salience]],0),FALSE)</f>
        <v>255</v>
      </c>
    </row>
    <row r="243" spans="1:3" ht="15">
      <c r="A243" s="79" t="s">
        <v>4703</v>
      </c>
      <c r="B243" s="97" t="s">
        <v>509</v>
      </c>
      <c r="C243" s="79">
        <f>VLOOKUP(GroupVertices[[#This Row],[Vertex]],Vertices[],MATCH("ID",Vertices[[#Headers],[Vertex]:[Top Word Pairs in Video1 Comment by Salience]],0),FALSE)</f>
        <v>256</v>
      </c>
    </row>
    <row r="244" spans="1:3" ht="15">
      <c r="A244" s="79" t="s">
        <v>4703</v>
      </c>
      <c r="B244" s="97" t="s">
        <v>510</v>
      </c>
      <c r="C244" s="79">
        <f>VLOOKUP(GroupVertices[[#This Row],[Vertex]],Vertices[],MATCH("ID",Vertices[[#Headers],[Vertex]:[Top Word Pairs in Video1 Comment by Salience]],0),FALSE)</f>
        <v>257</v>
      </c>
    </row>
    <row r="245" spans="1:3" ht="15">
      <c r="A245" s="79" t="s">
        <v>4703</v>
      </c>
      <c r="B245" s="97" t="s">
        <v>511</v>
      </c>
      <c r="C245" s="79">
        <f>VLOOKUP(GroupVertices[[#This Row],[Vertex]],Vertices[],MATCH("ID",Vertices[[#Headers],[Vertex]:[Top Word Pairs in Video1 Comment by Salience]],0),FALSE)</f>
        <v>258</v>
      </c>
    </row>
    <row r="246" spans="1:3" ht="15">
      <c r="A246" s="79" t="s">
        <v>4703</v>
      </c>
      <c r="B246" s="97" t="s">
        <v>512</v>
      </c>
      <c r="C246" s="79">
        <f>VLOOKUP(GroupVertices[[#This Row],[Vertex]],Vertices[],MATCH("ID",Vertices[[#Headers],[Vertex]:[Top Word Pairs in Video1 Comment by Salience]],0),FALSE)</f>
        <v>259</v>
      </c>
    </row>
    <row r="247" spans="1:3" ht="15">
      <c r="A247" s="79" t="s">
        <v>4703</v>
      </c>
      <c r="B247" s="97" t="s">
        <v>513</v>
      </c>
      <c r="C247" s="79">
        <f>VLOOKUP(GroupVertices[[#This Row],[Vertex]],Vertices[],MATCH("ID",Vertices[[#Headers],[Vertex]:[Top Word Pairs in Video1 Comment by Salience]],0),FALSE)</f>
        <v>260</v>
      </c>
    </row>
    <row r="248" spans="1:3" ht="15">
      <c r="A248" s="79" t="s">
        <v>4703</v>
      </c>
      <c r="B248" s="97" t="s">
        <v>514</v>
      </c>
      <c r="C248" s="79">
        <f>VLOOKUP(GroupVertices[[#This Row],[Vertex]],Vertices[],MATCH("ID",Vertices[[#Headers],[Vertex]:[Top Word Pairs in Video1 Comment by Salience]],0),FALSE)</f>
        <v>261</v>
      </c>
    </row>
    <row r="249" spans="1:3" ht="15">
      <c r="A249" s="79" t="s">
        <v>4703</v>
      </c>
      <c r="B249" s="97" t="s">
        <v>515</v>
      </c>
      <c r="C249" s="79">
        <f>VLOOKUP(GroupVertices[[#This Row],[Vertex]],Vertices[],MATCH("ID",Vertices[[#Headers],[Vertex]:[Top Word Pairs in Video1 Comment by Salience]],0),FALSE)</f>
        <v>262</v>
      </c>
    </row>
    <row r="250" spans="1:3" ht="15">
      <c r="A250" s="79" t="s">
        <v>4703</v>
      </c>
      <c r="B250" s="97" t="s">
        <v>516</v>
      </c>
      <c r="C250" s="79">
        <f>VLOOKUP(GroupVertices[[#This Row],[Vertex]],Vertices[],MATCH("ID",Vertices[[#Headers],[Vertex]:[Top Word Pairs in Video1 Comment by Salience]],0),FALSE)</f>
        <v>263</v>
      </c>
    </row>
    <row r="251" spans="1:3" ht="15">
      <c r="A251" s="79" t="s">
        <v>4703</v>
      </c>
      <c r="B251" s="97" t="s">
        <v>517</v>
      </c>
      <c r="C251" s="79">
        <f>VLOOKUP(GroupVertices[[#This Row],[Vertex]],Vertices[],MATCH("ID",Vertices[[#Headers],[Vertex]:[Top Word Pairs in Video1 Comment by Salience]],0),FALSE)</f>
        <v>264</v>
      </c>
    </row>
    <row r="252" spans="1:3" ht="15">
      <c r="A252" s="79" t="s">
        <v>4703</v>
      </c>
      <c r="B252" s="97" t="s">
        <v>518</v>
      </c>
      <c r="C252" s="79">
        <f>VLOOKUP(GroupVertices[[#This Row],[Vertex]],Vertices[],MATCH("ID",Vertices[[#Headers],[Vertex]:[Top Word Pairs in Video1 Comment by Salience]],0),FALSE)</f>
        <v>265</v>
      </c>
    </row>
    <row r="253" spans="1:3" ht="15">
      <c r="A253" s="79" t="s">
        <v>4703</v>
      </c>
      <c r="B253" s="97" t="s">
        <v>519</v>
      </c>
      <c r="C253" s="79">
        <f>VLOOKUP(GroupVertices[[#This Row],[Vertex]],Vertices[],MATCH("ID",Vertices[[#Headers],[Vertex]:[Top Word Pairs in Video1 Comment by Salience]],0),FALSE)</f>
        <v>266</v>
      </c>
    </row>
    <row r="254" spans="1:3" ht="15">
      <c r="A254" s="79" t="s">
        <v>4703</v>
      </c>
      <c r="B254" s="97" t="s">
        <v>520</v>
      </c>
      <c r="C254" s="79">
        <f>VLOOKUP(GroupVertices[[#This Row],[Vertex]],Vertices[],MATCH("ID",Vertices[[#Headers],[Vertex]:[Top Word Pairs in Video1 Comment by Salience]],0),FALSE)</f>
        <v>267</v>
      </c>
    </row>
    <row r="255" spans="1:3" ht="15">
      <c r="A255" s="79" t="s">
        <v>4703</v>
      </c>
      <c r="B255" s="97" t="s">
        <v>521</v>
      </c>
      <c r="C255" s="79">
        <f>VLOOKUP(GroupVertices[[#This Row],[Vertex]],Vertices[],MATCH("ID",Vertices[[#Headers],[Vertex]:[Top Word Pairs in Video1 Comment by Salience]],0),FALSE)</f>
        <v>268</v>
      </c>
    </row>
    <row r="256" spans="1:3" ht="15">
      <c r="A256" s="79" t="s">
        <v>4703</v>
      </c>
      <c r="B256" s="97" t="s">
        <v>522</v>
      </c>
      <c r="C256" s="79">
        <f>VLOOKUP(GroupVertices[[#This Row],[Vertex]],Vertices[],MATCH("ID",Vertices[[#Headers],[Vertex]:[Top Word Pairs in Video1 Comment by Salience]],0),FALSE)</f>
        <v>269</v>
      </c>
    </row>
    <row r="257" spans="1:3" ht="15">
      <c r="A257" s="79" t="s">
        <v>4703</v>
      </c>
      <c r="B257" s="97" t="s">
        <v>523</v>
      </c>
      <c r="C257" s="79">
        <f>VLOOKUP(GroupVertices[[#This Row],[Vertex]],Vertices[],MATCH("ID",Vertices[[#Headers],[Vertex]:[Top Word Pairs in Video1 Comment by Salience]],0),FALSE)</f>
        <v>270</v>
      </c>
    </row>
    <row r="258" spans="1:3" ht="15">
      <c r="A258" s="79" t="s">
        <v>4703</v>
      </c>
      <c r="B258" s="97" t="s">
        <v>524</v>
      </c>
      <c r="C258" s="79">
        <f>VLOOKUP(GroupVertices[[#This Row],[Vertex]],Vertices[],MATCH("ID",Vertices[[#Headers],[Vertex]:[Top Word Pairs in Video1 Comment by Salience]],0),FALSE)</f>
        <v>271</v>
      </c>
    </row>
    <row r="259" spans="1:3" ht="15">
      <c r="A259" s="79" t="s">
        <v>4703</v>
      </c>
      <c r="B259" s="97" t="s">
        <v>525</v>
      </c>
      <c r="C259" s="79">
        <f>VLOOKUP(GroupVertices[[#This Row],[Vertex]],Vertices[],MATCH("ID",Vertices[[#Headers],[Vertex]:[Top Word Pairs in Video1 Comment by Salience]],0),FALSE)</f>
        <v>272</v>
      </c>
    </row>
    <row r="260" spans="1:3" ht="15">
      <c r="A260" s="79" t="s">
        <v>4703</v>
      </c>
      <c r="B260" s="97" t="s">
        <v>526</v>
      </c>
      <c r="C260" s="79">
        <f>VLOOKUP(GroupVertices[[#This Row],[Vertex]],Vertices[],MATCH("ID",Vertices[[#Headers],[Vertex]:[Top Word Pairs in Video1 Comment by Salience]],0),FALSE)</f>
        <v>273</v>
      </c>
    </row>
    <row r="261" spans="1:3" ht="15">
      <c r="A261" s="79" t="s">
        <v>4703</v>
      </c>
      <c r="B261" s="97" t="s">
        <v>527</v>
      </c>
      <c r="C261" s="79">
        <f>VLOOKUP(GroupVertices[[#This Row],[Vertex]],Vertices[],MATCH("ID",Vertices[[#Headers],[Vertex]:[Top Word Pairs in Video1 Comment by Salience]],0),FALSE)</f>
        <v>274</v>
      </c>
    </row>
    <row r="262" spans="1:3" ht="15">
      <c r="A262" s="79" t="s">
        <v>4703</v>
      </c>
      <c r="B262" s="97" t="s">
        <v>528</v>
      </c>
      <c r="C262" s="79">
        <f>VLOOKUP(GroupVertices[[#This Row],[Vertex]],Vertices[],MATCH("ID",Vertices[[#Headers],[Vertex]:[Top Word Pairs in Video1 Comment by Salience]],0),FALSE)</f>
        <v>275</v>
      </c>
    </row>
    <row r="263" spans="1:3" ht="15">
      <c r="A263" s="79" t="s">
        <v>4703</v>
      </c>
      <c r="B263" s="97" t="s">
        <v>529</v>
      </c>
      <c r="C263" s="79">
        <f>VLOOKUP(GroupVertices[[#This Row],[Vertex]],Vertices[],MATCH("ID",Vertices[[#Headers],[Vertex]:[Top Word Pairs in Video1 Comment by Salience]],0),FALSE)</f>
        <v>276</v>
      </c>
    </row>
    <row r="264" spans="1:3" ht="15">
      <c r="A264" s="79" t="s">
        <v>4703</v>
      </c>
      <c r="B264" s="97" t="s">
        <v>530</v>
      </c>
      <c r="C264" s="79">
        <f>VLOOKUP(GroupVertices[[#This Row],[Vertex]],Vertices[],MATCH("ID",Vertices[[#Headers],[Vertex]:[Top Word Pairs in Video1 Comment by Salience]],0),FALSE)</f>
        <v>277</v>
      </c>
    </row>
    <row r="265" spans="1:3" ht="15">
      <c r="A265" s="79" t="s">
        <v>4703</v>
      </c>
      <c r="B265" s="97" t="s">
        <v>531</v>
      </c>
      <c r="C265" s="79">
        <f>VLOOKUP(GroupVertices[[#This Row],[Vertex]],Vertices[],MATCH("ID",Vertices[[#Headers],[Vertex]:[Top Word Pairs in Video1 Comment by Salience]],0),FALSE)</f>
        <v>278</v>
      </c>
    </row>
    <row r="266" spans="1:3" ht="15">
      <c r="A266" s="79" t="s">
        <v>4703</v>
      </c>
      <c r="B266" s="97" t="s">
        <v>532</v>
      </c>
      <c r="C266" s="79">
        <f>VLOOKUP(GroupVertices[[#This Row],[Vertex]],Vertices[],MATCH("ID",Vertices[[#Headers],[Vertex]:[Top Word Pairs in Video1 Comment by Salience]],0),FALSE)</f>
        <v>279</v>
      </c>
    </row>
    <row r="267" spans="1:3" ht="15">
      <c r="A267" s="79" t="s">
        <v>4703</v>
      </c>
      <c r="B267" s="97" t="s">
        <v>533</v>
      </c>
      <c r="C267" s="79">
        <f>VLOOKUP(GroupVertices[[#This Row],[Vertex]],Vertices[],MATCH("ID",Vertices[[#Headers],[Vertex]:[Top Word Pairs in Video1 Comment by Salience]],0),FALSE)</f>
        <v>280</v>
      </c>
    </row>
    <row r="268" spans="1:3" ht="15">
      <c r="A268" s="79" t="s">
        <v>4703</v>
      </c>
      <c r="B268" s="97" t="s">
        <v>534</v>
      </c>
      <c r="C268" s="79">
        <f>VLOOKUP(GroupVertices[[#This Row],[Vertex]],Vertices[],MATCH("ID",Vertices[[#Headers],[Vertex]:[Top Word Pairs in Video1 Comment by Salience]],0),FALSE)</f>
        <v>281</v>
      </c>
    </row>
    <row r="269" spans="1:3" ht="15">
      <c r="A269" s="79" t="s">
        <v>4703</v>
      </c>
      <c r="B269" s="97" t="s">
        <v>535</v>
      </c>
      <c r="C269" s="79">
        <f>VLOOKUP(GroupVertices[[#This Row],[Vertex]],Vertices[],MATCH("ID",Vertices[[#Headers],[Vertex]:[Top Word Pairs in Video1 Comment by Salience]],0),FALSE)</f>
        <v>282</v>
      </c>
    </row>
    <row r="270" spans="1:3" ht="15">
      <c r="A270" s="79" t="s">
        <v>4703</v>
      </c>
      <c r="B270" s="97" t="s">
        <v>536</v>
      </c>
      <c r="C270" s="79">
        <f>VLOOKUP(GroupVertices[[#This Row],[Vertex]],Vertices[],MATCH("ID",Vertices[[#Headers],[Vertex]:[Top Word Pairs in Video1 Comment by Salience]],0),FALSE)</f>
        <v>283</v>
      </c>
    </row>
    <row r="271" spans="1:3" ht="15">
      <c r="A271" s="79" t="s">
        <v>4703</v>
      </c>
      <c r="B271" s="97" t="s">
        <v>537</v>
      </c>
      <c r="C271" s="79">
        <f>VLOOKUP(GroupVertices[[#This Row],[Vertex]],Vertices[],MATCH("ID",Vertices[[#Headers],[Vertex]:[Top Word Pairs in Video1 Comment by Salience]],0),FALSE)</f>
        <v>284</v>
      </c>
    </row>
    <row r="272" spans="1:3" ht="15">
      <c r="A272" s="79" t="s">
        <v>4703</v>
      </c>
      <c r="B272" s="97" t="s">
        <v>538</v>
      </c>
      <c r="C272" s="79">
        <f>VLOOKUP(GroupVertices[[#This Row],[Vertex]],Vertices[],MATCH("ID",Vertices[[#Headers],[Vertex]:[Top Word Pairs in Video1 Comment by Salience]],0),FALSE)</f>
        <v>285</v>
      </c>
    </row>
    <row r="273" spans="1:3" ht="15">
      <c r="A273" s="79" t="s">
        <v>4703</v>
      </c>
      <c r="B273" s="97" t="s">
        <v>539</v>
      </c>
      <c r="C273" s="79">
        <f>VLOOKUP(GroupVertices[[#This Row],[Vertex]],Vertices[],MATCH("ID",Vertices[[#Headers],[Vertex]:[Top Word Pairs in Video1 Comment by Salience]],0),FALSE)</f>
        <v>286</v>
      </c>
    </row>
    <row r="274" spans="1:3" ht="15">
      <c r="A274" s="79" t="s">
        <v>4703</v>
      </c>
      <c r="B274" s="97" t="s">
        <v>540</v>
      </c>
      <c r="C274" s="79">
        <f>VLOOKUP(GroupVertices[[#This Row],[Vertex]],Vertices[],MATCH("ID",Vertices[[#Headers],[Vertex]:[Top Word Pairs in Video1 Comment by Salience]],0),FALSE)</f>
        <v>287</v>
      </c>
    </row>
    <row r="275" spans="1:3" ht="15">
      <c r="A275" s="79" t="s">
        <v>4703</v>
      </c>
      <c r="B275" s="97" t="s">
        <v>541</v>
      </c>
      <c r="C275" s="79">
        <f>VLOOKUP(GroupVertices[[#This Row],[Vertex]],Vertices[],MATCH("ID",Vertices[[#Headers],[Vertex]:[Top Word Pairs in Video1 Comment by Salience]],0),FALSE)</f>
        <v>288</v>
      </c>
    </row>
    <row r="276" spans="1:3" ht="15">
      <c r="A276" s="79" t="s">
        <v>4703</v>
      </c>
      <c r="B276" s="97" t="s">
        <v>542</v>
      </c>
      <c r="C276" s="79">
        <f>VLOOKUP(GroupVertices[[#This Row],[Vertex]],Vertices[],MATCH("ID",Vertices[[#Headers],[Vertex]:[Top Word Pairs in Video1 Comment by Salience]],0),FALSE)</f>
        <v>289</v>
      </c>
    </row>
    <row r="277" spans="1:3" ht="15">
      <c r="A277" s="79" t="s">
        <v>4703</v>
      </c>
      <c r="B277" s="97" t="s">
        <v>543</v>
      </c>
      <c r="C277" s="79">
        <f>VLOOKUP(GroupVertices[[#This Row],[Vertex]],Vertices[],MATCH("ID",Vertices[[#Headers],[Vertex]:[Top Word Pairs in Video1 Comment by Salience]],0),FALSE)</f>
        <v>290</v>
      </c>
    </row>
    <row r="278" spans="1:3" ht="15">
      <c r="A278" s="79" t="s">
        <v>4703</v>
      </c>
      <c r="B278" s="97" t="s">
        <v>544</v>
      </c>
      <c r="C278" s="79">
        <f>VLOOKUP(GroupVertices[[#This Row],[Vertex]],Vertices[],MATCH("ID",Vertices[[#Headers],[Vertex]:[Top Word Pairs in Video1 Comment by Salience]],0),FALSE)</f>
        <v>291</v>
      </c>
    </row>
    <row r="279" spans="1:3" ht="15">
      <c r="A279" s="79" t="s">
        <v>4703</v>
      </c>
      <c r="B279" s="97" t="s">
        <v>545</v>
      </c>
      <c r="C279" s="79">
        <f>VLOOKUP(GroupVertices[[#This Row],[Vertex]],Vertices[],MATCH("ID",Vertices[[#Headers],[Vertex]:[Top Word Pairs in Video1 Comment by Salience]],0),FALSE)</f>
        <v>292</v>
      </c>
    </row>
    <row r="280" spans="1:3" ht="15">
      <c r="A280" s="79" t="s">
        <v>4703</v>
      </c>
      <c r="B280" s="97" t="s">
        <v>546</v>
      </c>
      <c r="C280" s="79">
        <f>VLOOKUP(GroupVertices[[#This Row],[Vertex]],Vertices[],MATCH("ID",Vertices[[#Headers],[Vertex]:[Top Word Pairs in Video1 Comment by Salience]],0),FALSE)</f>
        <v>293</v>
      </c>
    </row>
    <row r="281" spans="1:3" ht="15">
      <c r="A281" s="79" t="s">
        <v>4703</v>
      </c>
      <c r="B281" s="97" t="s">
        <v>547</v>
      </c>
      <c r="C281" s="79">
        <f>VLOOKUP(GroupVertices[[#This Row],[Vertex]],Vertices[],MATCH("ID",Vertices[[#Headers],[Vertex]:[Top Word Pairs in Video1 Comment by Salience]],0),FALSE)</f>
        <v>294</v>
      </c>
    </row>
    <row r="282" spans="1:3" ht="15">
      <c r="A282" s="79" t="s">
        <v>4703</v>
      </c>
      <c r="B282" s="97" t="s">
        <v>548</v>
      </c>
      <c r="C282" s="79">
        <f>VLOOKUP(GroupVertices[[#This Row],[Vertex]],Vertices[],MATCH("ID",Vertices[[#Headers],[Vertex]:[Top Word Pairs in Video1 Comment by Salience]],0),FALSE)</f>
        <v>295</v>
      </c>
    </row>
    <row r="283" spans="1:3" ht="15">
      <c r="A283" s="79" t="s">
        <v>4703</v>
      </c>
      <c r="B283" s="97" t="s">
        <v>549</v>
      </c>
      <c r="C283" s="79">
        <f>VLOOKUP(GroupVertices[[#This Row],[Vertex]],Vertices[],MATCH("ID",Vertices[[#Headers],[Vertex]:[Top Word Pairs in Video1 Comment by Salience]],0),FALSE)</f>
        <v>296</v>
      </c>
    </row>
    <row r="284" spans="1:3" ht="15">
      <c r="A284" s="79" t="s">
        <v>4703</v>
      </c>
      <c r="B284" s="97" t="s">
        <v>550</v>
      </c>
      <c r="C284" s="79">
        <f>VLOOKUP(GroupVertices[[#This Row],[Vertex]],Vertices[],MATCH("ID",Vertices[[#Headers],[Vertex]:[Top Word Pairs in Video1 Comment by Salience]],0),FALSE)</f>
        <v>297</v>
      </c>
    </row>
    <row r="285" spans="1:3" ht="15">
      <c r="A285" s="79" t="s">
        <v>4703</v>
      </c>
      <c r="B285" s="97" t="s">
        <v>551</v>
      </c>
      <c r="C285" s="79">
        <f>VLOOKUP(GroupVertices[[#This Row],[Vertex]],Vertices[],MATCH("ID",Vertices[[#Headers],[Vertex]:[Top Word Pairs in Video1 Comment by Salience]],0),FALSE)</f>
        <v>298</v>
      </c>
    </row>
    <row r="286" spans="1:3" ht="15">
      <c r="A286" s="79" t="s">
        <v>4703</v>
      </c>
      <c r="B286" s="97" t="s">
        <v>552</v>
      </c>
      <c r="C286" s="79">
        <f>VLOOKUP(GroupVertices[[#This Row],[Vertex]],Vertices[],MATCH("ID",Vertices[[#Headers],[Vertex]:[Top Word Pairs in Video1 Comment by Salience]],0),FALSE)</f>
        <v>299</v>
      </c>
    </row>
    <row r="287" spans="1:3" ht="15">
      <c r="A287" s="79" t="s">
        <v>4703</v>
      </c>
      <c r="B287" s="97" t="s">
        <v>553</v>
      </c>
      <c r="C287" s="79">
        <f>VLOOKUP(GroupVertices[[#This Row],[Vertex]],Vertices[],MATCH("ID",Vertices[[#Headers],[Vertex]:[Top Word Pairs in Video1 Comment by Salience]],0),FALSE)</f>
        <v>300</v>
      </c>
    </row>
    <row r="288" spans="1:3" ht="15">
      <c r="A288" s="79" t="s">
        <v>4703</v>
      </c>
      <c r="B288" s="97" t="s">
        <v>554</v>
      </c>
      <c r="C288" s="79">
        <f>VLOOKUP(GroupVertices[[#This Row],[Vertex]],Vertices[],MATCH("ID",Vertices[[#Headers],[Vertex]:[Top Word Pairs in Video1 Comment by Salience]],0),FALSE)</f>
        <v>301</v>
      </c>
    </row>
    <row r="289" spans="1:3" ht="15">
      <c r="A289" s="79" t="s">
        <v>4703</v>
      </c>
      <c r="B289" s="97" t="s">
        <v>555</v>
      </c>
      <c r="C289" s="79">
        <f>VLOOKUP(GroupVertices[[#This Row],[Vertex]],Vertices[],MATCH("ID",Vertices[[#Headers],[Vertex]:[Top Word Pairs in Video1 Comment by Salience]],0),FALSE)</f>
        <v>302</v>
      </c>
    </row>
    <row r="290" spans="1:3" ht="15">
      <c r="A290" s="79" t="s">
        <v>4703</v>
      </c>
      <c r="B290" s="97" t="s">
        <v>556</v>
      </c>
      <c r="C290" s="79">
        <f>VLOOKUP(GroupVertices[[#This Row],[Vertex]],Vertices[],MATCH("ID",Vertices[[#Headers],[Vertex]:[Top Word Pairs in Video1 Comment by Salience]],0),FALSE)</f>
        <v>303</v>
      </c>
    </row>
    <row r="291" spans="1:3" ht="15">
      <c r="A291" s="79" t="s">
        <v>4703</v>
      </c>
      <c r="B291" s="97" t="s">
        <v>557</v>
      </c>
      <c r="C291" s="79">
        <f>VLOOKUP(GroupVertices[[#This Row],[Vertex]],Vertices[],MATCH("ID",Vertices[[#Headers],[Vertex]:[Top Word Pairs in Video1 Comment by Salience]],0),FALSE)</f>
        <v>304</v>
      </c>
    </row>
    <row r="292" spans="1:3" ht="15">
      <c r="A292" s="79" t="s">
        <v>4703</v>
      </c>
      <c r="B292" s="97" t="s">
        <v>558</v>
      </c>
      <c r="C292" s="79">
        <f>VLOOKUP(GroupVertices[[#This Row],[Vertex]],Vertices[],MATCH("ID",Vertices[[#Headers],[Vertex]:[Top Word Pairs in Video1 Comment by Salience]],0),FALSE)</f>
        <v>305</v>
      </c>
    </row>
    <row r="293" spans="1:3" ht="15">
      <c r="A293" s="79" t="s">
        <v>4703</v>
      </c>
      <c r="B293" s="97" t="s">
        <v>559</v>
      </c>
      <c r="C293" s="79">
        <f>VLOOKUP(GroupVertices[[#This Row],[Vertex]],Vertices[],MATCH("ID",Vertices[[#Headers],[Vertex]:[Top Word Pairs in Video1 Comment by Salience]],0),FALSE)</f>
        <v>306</v>
      </c>
    </row>
    <row r="294" spans="1:3" ht="15">
      <c r="A294" s="79" t="s">
        <v>4703</v>
      </c>
      <c r="B294" s="97" t="s">
        <v>560</v>
      </c>
      <c r="C294" s="79">
        <f>VLOOKUP(GroupVertices[[#This Row],[Vertex]],Vertices[],MATCH("ID",Vertices[[#Headers],[Vertex]:[Top Word Pairs in Video1 Comment by Salience]],0),FALSE)</f>
        <v>307</v>
      </c>
    </row>
    <row r="295" spans="1:3" ht="15">
      <c r="A295" s="79" t="s">
        <v>4703</v>
      </c>
      <c r="B295" s="97" t="s">
        <v>561</v>
      </c>
      <c r="C295" s="79">
        <f>VLOOKUP(GroupVertices[[#This Row],[Vertex]],Vertices[],MATCH("ID",Vertices[[#Headers],[Vertex]:[Top Word Pairs in Video1 Comment by Salience]],0),FALSE)</f>
        <v>308</v>
      </c>
    </row>
    <row r="296" spans="1:3" ht="15">
      <c r="A296" s="79" t="s">
        <v>4703</v>
      </c>
      <c r="B296" s="97" t="s">
        <v>562</v>
      </c>
      <c r="C296" s="79">
        <f>VLOOKUP(GroupVertices[[#This Row],[Vertex]],Vertices[],MATCH("ID",Vertices[[#Headers],[Vertex]:[Top Word Pairs in Video1 Comment by Salience]],0),FALSE)</f>
        <v>309</v>
      </c>
    </row>
    <row r="297" spans="1:3" ht="15">
      <c r="A297" s="79" t="s">
        <v>4703</v>
      </c>
      <c r="B297" s="97" t="s">
        <v>563</v>
      </c>
      <c r="C297" s="79">
        <f>VLOOKUP(GroupVertices[[#This Row],[Vertex]],Vertices[],MATCH("ID",Vertices[[#Headers],[Vertex]:[Top Word Pairs in Video1 Comment by Salience]],0),FALSE)</f>
        <v>310</v>
      </c>
    </row>
    <row r="298" spans="1:3" ht="15">
      <c r="A298" s="79" t="s">
        <v>4703</v>
      </c>
      <c r="B298" s="97" t="s">
        <v>564</v>
      </c>
      <c r="C298" s="79">
        <f>VLOOKUP(GroupVertices[[#This Row],[Vertex]],Vertices[],MATCH("ID",Vertices[[#Headers],[Vertex]:[Top Word Pairs in Video1 Comment by Salience]],0),FALSE)</f>
        <v>311</v>
      </c>
    </row>
    <row r="299" spans="1:3" ht="15">
      <c r="A299" s="79" t="s">
        <v>4703</v>
      </c>
      <c r="B299" s="97" t="s">
        <v>565</v>
      </c>
      <c r="C299" s="79">
        <f>VLOOKUP(GroupVertices[[#This Row],[Vertex]],Vertices[],MATCH("ID",Vertices[[#Headers],[Vertex]:[Top Word Pairs in Video1 Comment by Salience]],0),FALSE)</f>
        <v>312</v>
      </c>
    </row>
    <row r="300" spans="1:3" ht="15">
      <c r="A300" s="79" t="s">
        <v>4703</v>
      </c>
      <c r="B300" s="97" t="s">
        <v>566</v>
      </c>
      <c r="C300" s="79">
        <f>VLOOKUP(GroupVertices[[#This Row],[Vertex]],Vertices[],MATCH("ID",Vertices[[#Headers],[Vertex]:[Top Word Pairs in Video1 Comment by Salience]],0),FALSE)</f>
        <v>313</v>
      </c>
    </row>
    <row r="301" spans="1:3" ht="15">
      <c r="A301" s="79" t="s">
        <v>4703</v>
      </c>
      <c r="B301" s="97" t="s">
        <v>567</v>
      </c>
      <c r="C301" s="79">
        <f>VLOOKUP(GroupVertices[[#This Row],[Vertex]],Vertices[],MATCH("ID",Vertices[[#Headers],[Vertex]:[Top Word Pairs in Video1 Comment by Salience]],0),FALSE)</f>
        <v>314</v>
      </c>
    </row>
    <row r="302" spans="1:3" ht="15">
      <c r="A302" s="79" t="s">
        <v>4703</v>
      </c>
      <c r="B302" s="97" t="s">
        <v>568</v>
      </c>
      <c r="C302" s="79">
        <f>VLOOKUP(GroupVertices[[#This Row],[Vertex]],Vertices[],MATCH("ID",Vertices[[#Headers],[Vertex]:[Top Word Pairs in Video1 Comment by Salience]],0),FALSE)</f>
        <v>315</v>
      </c>
    </row>
    <row r="303" spans="1:3" ht="15">
      <c r="A303" s="79" t="s">
        <v>4703</v>
      </c>
      <c r="B303" s="97" t="s">
        <v>569</v>
      </c>
      <c r="C303" s="79">
        <f>VLOOKUP(GroupVertices[[#This Row],[Vertex]],Vertices[],MATCH("ID",Vertices[[#Headers],[Vertex]:[Top Word Pairs in Video1 Comment by Salience]],0),FALSE)</f>
        <v>316</v>
      </c>
    </row>
    <row r="304" spans="1:3" ht="15">
      <c r="A304" s="79" t="s">
        <v>4703</v>
      </c>
      <c r="B304" s="97" t="s">
        <v>570</v>
      </c>
      <c r="C304" s="79">
        <f>VLOOKUP(GroupVertices[[#This Row],[Vertex]],Vertices[],MATCH("ID",Vertices[[#Headers],[Vertex]:[Top Word Pairs in Video1 Comment by Salience]],0),FALSE)</f>
        <v>317</v>
      </c>
    </row>
    <row r="305" spans="1:3" ht="15">
      <c r="A305" s="79" t="s">
        <v>4703</v>
      </c>
      <c r="B305" s="97" t="s">
        <v>571</v>
      </c>
      <c r="C305" s="79">
        <f>VLOOKUP(GroupVertices[[#This Row],[Vertex]],Vertices[],MATCH("ID",Vertices[[#Headers],[Vertex]:[Top Word Pairs in Video1 Comment by Salience]],0),FALSE)</f>
        <v>318</v>
      </c>
    </row>
    <row r="306" spans="1:3" ht="15">
      <c r="A306" s="79" t="s">
        <v>4703</v>
      </c>
      <c r="B306" s="97" t="s">
        <v>572</v>
      </c>
      <c r="C306" s="79">
        <f>VLOOKUP(GroupVertices[[#This Row],[Vertex]],Vertices[],MATCH("ID",Vertices[[#Headers],[Vertex]:[Top Word Pairs in Video1 Comment by Salience]],0),FALSE)</f>
        <v>319</v>
      </c>
    </row>
    <row r="307" spans="1:3" ht="15">
      <c r="A307" s="79" t="s">
        <v>4703</v>
      </c>
      <c r="B307" s="97" t="s">
        <v>573</v>
      </c>
      <c r="C307" s="79">
        <f>VLOOKUP(GroupVertices[[#This Row],[Vertex]],Vertices[],MATCH("ID",Vertices[[#Headers],[Vertex]:[Top Word Pairs in Video1 Comment by Salience]],0),FALSE)</f>
        <v>320</v>
      </c>
    </row>
    <row r="308" spans="1:3" ht="15">
      <c r="A308" s="79" t="s">
        <v>4703</v>
      </c>
      <c r="B308" s="97" t="s">
        <v>574</v>
      </c>
      <c r="C308" s="79">
        <f>VLOOKUP(GroupVertices[[#This Row],[Vertex]],Vertices[],MATCH("ID",Vertices[[#Headers],[Vertex]:[Top Word Pairs in Video1 Comment by Salience]],0),FALSE)</f>
        <v>321</v>
      </c>
    </row>
    <row r="309" spans="1:3" ht="15">
      <c r="A309" s="79" t="s">
        <v>4703</v>
      </c>
      <c r="B309" s="97" t="s">
        <v>575</v>
      </c>
      <c r="C309" s="79">
        <f>VLOOKUP(GroupVertices[[#This Row],[Vertex]],Vertices[],MATCH("ID",Vertices[[#Headers],[Vertex]:[Top Word Pairs in Video1 Comment by Salience]],0),FALSE)</f>
        <v>322</v>
      </c>
    </row>
    <row r="310" spans="1:3" ht="15">
      <c r="A310" s="79" t="s">
        <v>4703</v>
      </c>
      <c r="B310" s="97" t="s">
        <v>576</v>
      </c>
      <c r="C310" s="79">
        <f>VLOOKUP(GroupVertices[[#This Row],[Vertex]],Vertices[],MATCH("ID",Vertices[[#Headers],[Vertex]:[Top Word Pairs in Video1 Comment by Salience]],0),FALSE)</f>
        <v>323</v>
      </c>
    </row>
    <row r="311" spans="1:3" ht="15">
      <c r="A311" s="79" t="s">
        <v>4703</v>
      </c>
      <c r="B311" s="97" t="s">
        <v>577</v>
      </c>
      <c r="C311" s="79">
        <f>VLOOKUP(GroupVertices[[#This Row],[Vertex]],Vertices[],MATCH("ID",Vertices[[#Headers],[Vertex]:[Top Word Pairs in Video1 Comment by Salience]],0),FALSE)</f>
        <v>324</v>
      </c>
    </row>
    <row r="312" spans="1:3" ht="15">
      <c r="A312" s="79" t="s">
        <v>4703</v>
      </c>
      <c r="B312" s="97" t="s">
        <v>578</v>
      </c>
      <c r="C312" s="79">
        <f>VLOOKUP(GroupVertices[[#This Row],[Vertex]],Vertices[],MATCH("ID",Vertices[[#Headers],[Vertex]:[Top Word Pairs in Video1 Comment by Salience]],0),FALSE)</f>
        <v>325</v>
      </c>
    </row>
    <row r="313" spans="1:3" ht="15">
      <c r="A313" s="79" t="s">
        <v>4703</v>
      </c>
      <c r="B313" s="97" t="s">
        <v>579</v>
      </c>
      <c r="C313" s="79">
        <f>VLOOKUP(GroupVertices[[#This Row],[Vertex]],Vertices[],MATCH("ID",Vertices[[#Headers],[Vertex]:[Top Word Pairs in Video1 Comment by Salience]],0),FALSE)</f>
        <v>326</v>
      </c>
    </row>
    <row r="314" spans="1:3" ht="15">
      <c r="A314" s="79" t="s">
        <v>4703</v>
      </c>
      <c r="B314" s="97" t="s">
        <v>580</v>
      </c>
      <c r="C314" s="79">
        <f>VLOOKUP(GroupVertices[[#This Row],[Vertex]],Vertices[],MATCH("ID",Vertices[[#Headers],[Vertex]:[Top Word Pairs in Video1 Comment by Salience]],0),FALSE)</f>
        <v>327</v>
      </c>
    </row>
    <row r="315" spans="1:3" ht="15">
      <c r="A315" s="79" t="s">
        <v>4703</v>
      </c>
      <c r="B315" s="97" t="s">
        <v>581</v>
      </c>
      <c r="C315" s="79">
        <f>VLOOKUP(GroupVertices[[#This Row],[Vertex]],Vertices[],MATCH("ID",Vertices[[#Headers],[Vertex]:[Top Word Pairs in Video1 Comment by Salience]],0),FALSE)</f>
        <v>328</v>
      </c>
    </row>
    <row r="316" spans="1:3" ht="15">
      <c r="A316" s="79" t="s">
        <v>4703</v>
      </c>
      <c r="B316" s="97" t="s">
        <v>582</v>
      </c>
      <c r="C316" s="79">
        <f>VLOOKUP(GroupVertices[[#This Row],[Vertex]],Vertices[],MATCH("ID",Vertices[[#Headers],[Vertex]:[Top Word Pairs in Video1 Comment by Salience]],0),FALSE)</f>
        <v>329</v>
      </c>
    </row>
    <row r="317" spans="1:3" ht="15">
      <c r="A317" s="79" t="s">
        <v>4703</v>
      </c>
      <c r="B317" s="97" t="s">
        <v>583</v>
      </c>
      <c r="C317" s="79">
        <f>VLOOKUP(GroupVertices[[#This Row],[Vertex]],Vertices[],MATCH("ID",Vertices[[#Headers],[Vertex]:[Top Word Pairs in Video1 Comment by Salience]],0),FALSE)</f>
        <v>330</v>
      </c>
    </row>
    <row r="318" spans="1:3" ht="15">
      <c r="A318" s="79" t="s">
        <v>4703</v>
      </c>
      <c r="B318" s="97" t="s">
        <v>584</v>
      </c>
      <c r="C318" s="79">
        <f>VLOOKUP(GroupVertices[[#This Row],[Vertex]],Vertices[],MATCH("ID",Vertices[[#Headers],[Vertex]:[Top Word Pairs in Video1 Comment by Salience]],0),FALSE)</f>
        <v>331</v>
      </c>
    </row>
    <row r="319" spans="1:3" ht="15">
      <c r="A319" s="79" t="s">
        <v>4703</v>
      </c>
      <c r="B319" s="97" t="s">
        <v>585</v>
      </c>
      <c r="C319" s="79">
        <f>VLOOKUP(GroupVertices[[#This Row],[Vertex]],Vertices[],MATCH("ID",Vertices[[#Headers],[Vertex]:[Top Word Pairs in Video1 Comment by Salience]],0),FALSE)</f>
        <v>332</v>
      </c>
    </row>
    <row r="320" spans="1:3" ht="15">
      <c r="A320" s="79" t="s">
        <v>4703</v>
      </c>
      <c r="B320" s="97" t="s">
        <v>586</v>
      </c>
      <c r="C320" s="79">
        <f>VLOOKUP(GroupVertices[[#This Row],[Vertex]],Vertices[],MATCH("ID",Vertices[[#Headers],[Vertex]:[Top Word Pairs in Video1 Comment by Salience]],0),FALSE)</f>
        <v>333</v>
      </c>
    </row>
    <row r="321" spans="1:3" ht="15">
      <c r="A321" s="79" t="s">
        <v>4703</v>
      </c>
      <c r="B321" s="97" t="s">
        <v>587</v>
      </c>
      <c r="C321" s="79">
        <f>VLOOKUP(GroupVertices[[#This Row],[Vertex]],Vertices[],MATCH("ID",Vertices[[#Headers],[Vertex]:[Top Word Pairs in Video1 Comment by Salience]],0),FALSE)</f>
        <v>334</v>
      </c>
    </row>
    <row r="322" spans="1:3" ht="15">
      <c r="A322" s="79" t="s">
        <v>4703</v>
      </c>
      <c r="B322" s="97" t="s">
        <v>588</v>
      </c>
      <c r="C322" s="79">
        <f>VLOOKUP(GroupVertices[[#This Row],[Vertex]],Vertices[],MATCH("ID",Vertices[[#Headers],[Vertex]:[Top Word Pairs in Video1 Comment by Salience]],0),FALSE)</f>
        <v>335</v>
      </c>
    </row>
    <row r="323" spans="1:3" ht="15">
      <c r="A323" s="79" t="s">
        <v>4703</v>
      </c>
      <c r="B323" s="97" t="s">
        <v>589</v>
      </c>
      <c r="C323" s="79">
        <f>VLOOKUP(GroupVertices[[#This Row],[Vertex]],Vertices[],MATCH("ID",Vertices[[#Headers],[Vertex]:[Top Word Pairs in Video1 Comment by Salience]],0),FALSE)</f>
        <v>336</v>
      </c>
    </row>
    <row r="324" spans="1:3" ht="15">
      <c r="A324" s="79" t="s">
        <v>4703</v>
      </c>
      <c r="B324" s="97" t="s">
        <v>590</v>
      </c>
      <c r="C324" s="79">
        <f>VLOOKUP(GroupVertices[[#This Row],[Vertex]],Vertices[],MATCH("ID",Vertices[[#Headers],[Vertex]:[Top Word Pairs in Video1 Comment by Salience]],0),FALSE)</f>
        <v>337</v>
      </c>
    </row>
    <row r="325" spans="1:3" ht="15">
      <c r="A325" s="79" t="s">
        <v>4703</v>
      </c>
      <c r="B325" s="97" t="s">
        <v>591</v>
      </c>
      <c r="C325" s="79">
        <f>VLOOKUP(GroupVertices[[#This Row],[Vertex]],Vertices[],MATCH("ID",Vertices[[#Headers],[Vertex]:[Top Word Pairs in Video1 Comment by Salience]],0),FALSE)</f>
        <v>338</v>
      </c>
    </row>
    <row r="326" spans="1:3" ht="15">
      <c r="A326" s="79" t="s">
        <v>4703</v>
      </c>
      <c r="B326" s="97" t="s">
        <v>592</v>
      </c>
      <c r="C326" s="79">
        <f>VLOOKUP(GroupVertices[[#This Row],[Vertex]],Vertices[],MATCH("ID",Vertices[[#Headers],[Vertex]:[Top Word Pairs in Video1 Comment by Salience]],0),FALSE)</f>
        <v>339</v>
      </c>
    </row>
    <row r="327" spans="1:3" ht="15">
      <c r="A327" s="79" t="s">
        <v>4703</v>
      </c>
      <c r="B327" s="97" t="s">
        <v>593</v>
      </c>
      <c r="C327" s="79">
        <f>VLOOKUP(GroupVertices[[#This Row],[Vertex]],Vertices[],MATCH("ID",Vertices[[#Headers],[Vertex]:[Top Word Pairs in Video1 Comment by Salience]],0),FALSE)</f>
        <v>340</v>
      </c>
    </row>
    <row r="328" spans="1:3" ht="15">
      <c r="A328" s="79" t="s">
        <v>4703</v>
      </c>
      <c r="B328" s="97" t="s">
        <v>594</v>
      </c>
      <c r="C328" s="79">
        <f>VLOOKUP(GroupVertices[[#This Row],[Vertex]],Vertices[],MATCH("ID",Vertices[[#Headers],[Vertex]:[Top Word Pairs in Video1 Comment by Salience]],0),FALSE)</f>
        <v>341</v>
      </c>
    </row>
    <row r="329" spans="1:3" ht="15">
      <c r="A329" s="79" t="s">
        <v>4703</v>
      </c>
      <c r="B329" s="97" t="s">
        <v>595</v>
      </c>
      <c r="C329" s="79">
        <f>VLOOKUP(GroupVertices[[#This Row],[Vertex]],Vertices[],MATCH("ID",Vertices[[#Headers],[Vertex]:[Top Word Pairs in Video1 Comment by Salience]],0),FALSE)</f>
        <v>342</v>
      </c>
    </row>
    <row r="330" spans="1:3" ht="15">
      <c r="A330" s="79" t="s">
        <v>4703</v>
      </c>
      <c r="B330" s="97" t="s">
        <v>596</v>
      </c>
      <c r="C330" s="79">
        <f>VLOOKUP(GroupVertices[[#This Row],[Vertex]],Vertices[],MATCH("ID",Vertices[[#Headers],[Vertex]:[Top Word Pairs in Video1 Comment by Salience]],0),FALSE)</f>
        <v>343</v>
      </c>
    </row>
    <row r="331" spans="1:3" ht="15">
      <c r="A331" s="79" t="s">
        <v>4703</v>
      </c>
      <c r="B331" s="97" t="s">
        <v>597</v>
      </c>
      <c r="C331" s="79">
        <f>VLOOKUP(GroupVertices[[#This Row],[Vertex]],Vertices[],MATCH("ID",Vertices[[#Headers],[Vertex]:[Top Word Pairs in Video1 Comment by Salience]],0),FALSE)</f>
        <v>344</v>
      </c>
    </row>
    <row r="332" spans="1:3" ht="15">
      <c r="A332" s="79" t="s">
        <v>4703</v>
      </c>
      <c r="B332" s="97" t="s">
        <v>598</v>
      </c>
      <c r="C332" s="79">
        <f>VLOOKUP(GroupVertices[[#This Row],[Vertex]],Vertices[],MATCH("ID",Vertices[[#Headers],[Vertex]:[Top Word Pairs in Video1 Comment by Salience]],0),FALSE)</f>
        <v>345</v>
      </c>
    </row>
    <row r="333" spans="1:3" ht="15">
      <c r="A333" s="79" t="s">
        <v>4703</v>
      </c>
      <c r="B333" s="97" t="s">
        <v>599</v>
      </c>
      <c r="C333" s="79">
        <f>VLOOKUP(GroupVertices[[#This Row],[Vertex]],Vertices[],MATCH("ID",Vertices[[#Headers],[Vertex]:[Top Word Pairs in Video1 Comment by Salience]],0),FALSE)</f>
        <v>346</v>
      </c>
    </row>
    <row r="334" spans="1:3" ht="15">
      <c r="A334" s="79" t="s">
        <v>4703</v>
      </c>
      <c r="B334" s="97" t="s">
        <v>600</v>
      </c>
      <c r="C334" s="79">
        <f>VLOOKUP(GroupVertices[[#This Row],[Vertex]],Vertices[],MATCH("ID",Vertices[[#Headers],[Vertex]:[Top Word Pairs in Video1 Comment by Salience]],0),FALSE)</f>
        <v>347</v>
      </c>
    </row>
    <row r="335" spans="1:3" ht="15">
      <c r="A335" s="79" t="s">
        <v>4703</v>
      </c>
      <c r="B335" s="97" t="s">
        <v>601</v>
      </c>
      <c r="C335" s="79">
        <f>VLOOKUP(GroupVertices[[#This Row],[Vertex]],Vertices[],MATCH("ID",Vertices[[#Headers],[Vertex]:[Top Word Pairs in Video1 Comment by Salience]],0),FALSE)</f>
        <v>348</v>
      </c>
    </row>
    <row r="336" spans="1:3" ht="15">
      <c r="A336" s="79" t="s">
        <v>4703</v>
      </c>
      <c r="B336" s="97" t="s">
        <v>602</v>
      </c>
      <c r="C336" s="79">
        <f>VLOOKUP(GroupVertices[[#This Row],[Vertex]],Vertices[],MATCH("ID",Vertices[[#Headers],[Vertex]:[Top Word Pairs in Video1 Comment by Salience]],0),FALSE)</f>
        <v>349</v>
      </c>
    </row>
    <row r="337" spans="1:3" ht="15">
      <c r="A337" s="79" t="s">
        <v>4703</v>
      </c>
      <c r="B337" s="97" t="s">
        <v>603</v>
      </c>
      <c r="C337" s="79">
        <f>VLOOKUP(GroupVertices[[#This Row],[Vertex]],Vertices[],MATCH("ID",Vertices[[#Headers],[Vertex]:[Top Word Pairs in Video1 Comment by Salience]],0),FALSE)</f>
        <v>350</v>
      </c>
    </row>
    <row r="338" spans="1:3" ht="15">
      <c r="A338" s="79" t="s">
        <v>4703</v>
      </c>
      <c r="B338" s="97" t="s">
        <v>604</v>
      </c>
      <c r="C338" s="79">
        <f>VLOOKUP(GroupVertices[[#This Row],[Vertex]],Vertices[],MATCH("ID",Vertices[[#Headers],[Vertex]:[Top Word Pairs in Video1 Comment by Salience]],0),FALSE)</f>
        <v>351</v>
      </c>
    </row>
    <row r="339" spans="1:3" ht="15">
      <c r="A339" s="79" t="s">
        <v>4703</v>
      </c>
      <c r="B339" s="97" t="s">
        <v>605</v>
      </c>
      <c r="C339" s="79">
        <f>VLOOKUP(GroupVertices[[#This Row],[Vertex]],Vertices[],MATCH("ID",Vertices[[#Headers],[Vertex]:[Top Word Pairs in Video1 Comment by Salience]],0),FALSE)</f>
        <v>352</v>
      </c>
    </row>
    <row r="340" spans="1:3" ht="15">
      <c r="A340" s="79" t="s">
        <v>4703</v>
      </c>
      <c r="B340" s="97" t="s">
        <v>606</v>
      </c>
      <c r="C340" s="79">
        <f>VLOOKUP(GroupVertices[[#This Row],[Vertex]],Vertices[],MATCH("ID",Vertices[[#Headers],[Vertex]:[Top Word Pairs in Video1 Comment by Salience]],0),FALSE)</f>
        <v>353</v>
      </c>
    </row>
    <row r="341" spans="1:3" ht="15">
      <c r="A341" s="79" t="s">
        <v>4703</v>
      </c>
      <c r="B341" s="97" t="s">
        <v>607</v>
      </c>
      <c r="C341" s="79">
        <f>VLOOKUP(GroupVertices[[#This Row],[Vertex]],Vertices[],MATCH("ID",Vertices[[#Headers],[Vertex]:[Top Word Pairs in Video1 Comment by Salience]],0),FALSE)</f>
        <v>354</v>
      </c>
    </row>
    <row r="342" spans="1:3" ht="15">
      <c r="A342" s="79" t="s">
        <v>4703</v>
      </c>
      <c r="B342" s="97" t="s">
        <v>608</v>
      </c>
      <c r="C342" s="79">
        <f>VLOOKUP(GroupVertices[[#This Row],[Vertex]],Vertices[],MATCH("ID",Vertices[[#Headers],[Vertex]:[Top Word Pairs in Video1 Comment by Salience]],0),FALSE)</f>
        <v>355</v>
      </c>
    </row>
    <row r="343" spans="1:3" ht="15">
      <c r="A343" s="79" t="s">
        <v>4703</v>
      </c>
      <c r="B343" s="97" t="s">
        <v>609</v>
      </c>
      <c r="C343" s="79">
        <f>VLOOKUP(GroupVertices[[#This Row],[Vertex]],Vertices[],MATCH("ID",Vertices[[#Headers],[Vertex]:[Top Word Pairs in Video1 Comment by Salience]],0),FALSE)</f>
        <v>356</v>
      </c>
    </row>
    <row r="344" spans="1:3" ht="15">
      <c r="A344" s="79" t="s">
        <v>4703</v>
      </c>
      <c r="B344" s="97" t="s">
        <v>610</v>
      </c>
      <c r="C344" s="79">
        <f>VLOOKUP(GroupVertices[[#This Row],[Vertex]],Vertices[],MATCH("ID",Vertices[[#Headers],[Vertex]:[Top Word Pairs in Video1 Comment by Salience]],0),FALSE)</f>
        <v>357</v>
      </c>
    </row>
    <row r="345" spans="1:3" ht="15">
      <c r="A345" s="79" t="s">
        <v>4703</v>
      </c>
      <c r="B345" s="97" t="s">
        <v>611</v>
      </c>
      <c r="C345" s="79">
        <f>VLOOKUP(GroupVertices[[#This Row],[Vertex]],Vertices[],MATCH("ID",Vertices[[#Headers],[Vertex]:[Top Word Pairs in Video1 Comment by Salience]],0),FALSE)</f>
        <v>358</v>
      </c>
    </row>
    <row r="346" spans="1:3" ht="15">
      <c r="A346" s="79" t="s">
        <v>4703</v>
      </c>
      <c r="B346" s="97" t="s">
        <v>612</v>
      </c>
      <c r="C346" s="79">
        <f>VLOOKUP(GroupVertices[[#This Row],[Vertex]],Vertices[],MATCH("ID",Vertices[[#Headers],[Vertex]:[Top Word Pairs in Video1 Comment by Salience]],0),FALSE)</f>
        <v>359</v>
      </c>
    </row>
    <row r="347" spans="1:3" ht="15">
      <c r="A347" s="79" t="s">
        <v>4703</v>
      </c>
      <c r="B347" s="97" t="s">
        <v>613</v>
      </c>
      <c r="C347" s="79">
        <f>VLOOKUP(GroupVertices[[#This Row],[Vertex]],Vertices[],MATCH("ID",Vertices[[#Headers],[Vertex]:[Top Word Pairs in Video1 Comment by Salience]],0),FALSE)</f>
        <v>360</v>
      </c>
    </row>
    <row r="348" spans="1:3" ht="15">
      <c r="A348" s="79" t="s">
        <v>4703</v>
      </c>
      <c r="B348" s="97" t="s">
        <v>614</v>
      </c>
      <c r="C348" s="79">
        <f>VLOOKUP(GroupVertices[[#This Row],[Vertex]],Vertices[],MATCH("ID",Vertices[[#Headers],[Vertex]:[Top Word Pairs in Video1 Comment by Salience]],0),FALSE)</f>
        <v>361</v>
      </c>
    </row>
    <row r="349" spans="1:3" ht="15">
      <c r="A349" s="79" t="s">
        <v>4703</v>
      </c>
      <c r="B349" s="97" t="s">
        <v>615</v>
      </c>
      <c r="C349" s="79">
        <f>VLOOKUP(GroupVertices[[#This Row],[Vertex]],Vertices[],MATCH("ID",Vertices[[#Headers],[Vertex]:[Top Word Pairs in Video1 Comment by Salience]],0),FALSE)</f>
        <v>362</v>
      </c>
    </row>
    <row r="350" spans="1:3" ht="15">
      <c r="A350" s="79" t="s">
        <v>4703</v>
      </c>
      <c r="B350" s="97" t="s">
        <v>616</v>
      </c>
      <c r="C350" s="79">
        <f>VLOOKUP(GroupVertices[[#This Row],[Vertex]],Vertices[],MATCH("ID",Vertices[[#Headers],[Vertex]:[Top Word Pairs in Video1 Comment by Salience]],0),FALSE)</f>
        <v>363</v>
      </c>
    </row>
    <row r="351" spans="1:3" ht="15">
      <c r="A351" s="79" t="s">
        <v>4703</v>
      </c>
      <c r="B351" s="97" t="s">
        <v>617</v>
      </c>
      <c r="C351" s="79">
        <f>VLOOKUP(GroupVertices[[#This Row],[Vertex]],Vertices[],MATCH("ID",Vertices[[#Headers],[Vertex]:[Top Word Pairs in Video1 Comment by Salience]],0),FALSE)</f>
        <v>364</v>
      </c>
    </row>
    <row r="352" spans="1:3" ht="15">
      <c r="A352" s="79" t="s">
        <v>4703</v>
      </c>
      <c r="B352" s="97" t="s">
        <v>618</v>
      </c>
      <c r="C352" s="79">
        <f>VLOOKUP(GroupVertices[[#This Row],[Vertex]],Vertices[],MATCH("ID",Vertices[[#Headers],[Vertex]:[Top Word Pairs in Video1 Comment by Salience]],0),FALSE)</f>
        <v>365</v>
      </c>
    </row>
    <row r="353" spans="1:3" ht="15">
      <c r="A353" s="79" t="s">
        <v>4703</v>
      </c>
      <c r="B353" s="97" t="s">
        <v>619</v>
      </c>
      <c r="C353" s="79">
        <f>VLOOKUP(GroupVertices[[#This Row],[Vertex]],Vertices[],MATCH("ID",Vertices[[#Headers],[Vertex]:[Top Word Pairs in Video1 Comment by Salience]],0),FALSE)</f>
        <v>366</v>
      </c>
    </row>
    <row r="354" spans="1:3" ht="15">
      <c r="A354" s="79" t="s">
        <v>4703</v>
      </c>
      <c r="B354" s="97" t="s">
        <v>620</v>
      </c>
      <c r="C354" s="79">
        <f>VLOOKUP(GroupVertices[[#This Row],[Vertex]],Vertices[],MATCH("ID",Vertices[[#Headers],[Vertex]:[Top Word Pairs in Video1 Comment by Salience]],0),FALSE)</f>
        <v>367</v>
      </c>
    </row>
    <row r="355" spans="1:3" ht="15">
      <c r="A355" s="79" t="s">
        <v>4703</v>
      </c>
      <c r="B355" s="97" t="s">
        <v>621</v>
      </c>
      <c r="C355" s="79">
        <f>VLOOKUP(GroupVertices[[#This Row],[Vertex]],Vertices[],MATCH("ID",Vertices[[#Headers],[Vertex]:[Top Word Pairs in Video1 Comment by Salience]],0),FALSE)</f>
        <v>368</v>
      </c>
    </row>
    <row r="356" spans="1:3" ht="15">
      <c r="A356" s="79" t="s">
        <v>4703</v>
      </c>
      <c r="B356" s="97" t="s">
        <v>622</v>
      </c>
      <c r="C356" s="79">
        <f>VLOOKUP(GroupVertices[[#This Row],[Vertex]],Vertices[],MATCH("ID",Vertices[[#Headers],[Vertex]:[Top Word Pairs in Video1 Comment by Salience]],0),FALSE)</f>
        <v>369</v>
      </c>
    </row>
    <row r="357" spans="1:3" ht="15">
      <c r="A357" s="79" t="s">
        <v>4703</v>
      </c>
      <c r="B357" s="97" t="s">
        <v>623</v>
      </c>
      <c r="C357" s="79">
        <f>VLOOKUP(GroupVertices[[#This Row],[Vertex]],Vertices[],MATCH("ID",Vertices[[#Headers],[Vertex]:[Top Word Pairs in Video1 Comment by Salience]],0),FALSE)</f>
        <v>370</v>
      </c>
    </row>
    <row r="358" spans="1:3" ht="15">
      <c r="A358" s="79" t="s">
        <v>4703</v>
      </c>
      <c r="B358" s="97" t="s">
        <v>624</v>
      </c>
      <c r="C358" s="79">
        <f>VLOOKUP(GroupVertices[[#This Row],[Vertex]],Vertices[],MATCH("ID",Vertices[[#Headers],[Vertex]:[Top Word Pairs in Video1 Comment by Salience]],0),FALSE)</f>
        <v>371</v>
      </c>
    </row>
    <row r="359" spans="1:3" ht="15">
      <c r="A359" s="79" t="s">
        <v>4703</v>
      </c>
      <c r="B359" s="97" t="s">
        <v>625</v>
      </c>
      <c r="C359" s="79">
        <f>VLOOKUP(GroupVertices[[#This Row],[Vertex]],Vertices[],MATCH("ID",Vertices[[#Headers],[Vertex]:[Top Word Pairs in Video1 Comment by Salience]],0),FALSE)</f>
        <v>372</v>
      </c>
    </row>
    <row r="360" spans="1:3" ht="15">
      <c r="A360" s="79" t="s">
        <v>4703</v>
      </c>
      <c r="B360" s="97" t="s">
        <v>626</v>
      </c>
      <c r="C360" s="79">
        <f>VLOOKUP(GroupVertices[[#This Row],[Vertex]],Vertices[],MATCH("ID",Vertices[[#Headers],[Vertex]:[Top Word Pairs in Video1 Comment by Salience]],0),FALSE)</f>
        <v>373</v>
      </c>
    </row>
    <row r="361" spans="1:3" ht="15">
      <c r="A361" s="79" t="s">
        <v>4703</v>
      </c>
      <c r="B361" s="97" t="s">
        <v>627</v>
      </c>
      <c r="C361" s="79">
        <f>VLOOKUP(GroupVertices[[#This Row],[Vertex]],Vertices[],MATCH("ID",Vertices[[#Headers],[Vertex]:[Top Word Pairs in Video1 Comment by Salience]],0),FALSE)</f>
        <v>374</v>
      </c>
    </row>
    <row r="362" spans="1:3" ht="15">
      <c r="A362" s="79" t="s">
        <v>4703</v>
      </c>
      <c r="B362" s="97" t="s">
        <v>628</v>
      </c>
      <c r="C362" s="79">
        <f>VLOOKUP(GroupVertices[[#This Row],[Vertex]],Vertices[],MATCH("ID",Vertices[[#Headers],[Vertex]:[Top Word Pairs in Video1 Comment by Salience]],0),FALSE)</f>
        <v>375</v>
      </c>
    </row>
    <row r="363" spans="1:3" ht="15">
      <c r="A363" s="79" t="s">
        <v>4703</v>
      </c>
      <c r="B363" s="97" t="s">
        <v>629</v>
      </c>
      <c r="C363" s="79">
        <f>VLOOKUP(GroupVertices[[#This Row],[Vertex]],Vertices[],MATCH("ID",Vertices[[#Headers],[Vertex]:[Top Word Pairs in Video1 Comment by Salience]],0),FALSE)</f>
        <v>376</v>
      </c>
    </row>
    <row r="364" spans="1:3" ht="15">
      <c r="A364" s="79" t="s">
        <v>4703</v>
      </c>
      <c r="B364" s="97" t="s">
        <v>630</v>
      </c>
      <c r="C364" s="79">
        <f>VLOOKUP(GroupVertices[[#This Row],[Vertex]],Vertices[],MATCH("ID",Vertices[[#Headers],[Vertex]:[Top Word Pairs in Video1 Comment by Salience]],0),FALSE)</f>
        <v>377</v>
      </c>
    </row>
    <row r="365" spans="1:3" ht="15">
      <c r="A365" s="79" t="s">
        <v>4703</v>
      </c>
      <c r="B365" s="97" t="s">
        <v>631</v>
      </c>
      <c r="C365" s="79">
        <f>VLOOKUP(GroupVertices[[#This Row],[Vertex]],Vertices[],MATCH("ID",Vertices[[#Headers],[Vertex]:[Top Word Pairs in Video1 Comment by Salience]],0),FALSE)</f>
        <v>378</v>
      </c>
    </row>
    <row r="366" spans="1:3" ht="15">
      <c r="A366" s="79" t="s">
        <v>4703</v>
      </c>
      <c r="B366" s="97" t="s">
        <v>632</v>
      </c>
      <c r="C366" s="79">
        <f>VLOOKUP(GroupVertices[[#This Row],[Vertex]],Vertices[],MATCH("ID",Vertices[[#Headers],[Vertex]:[Top Word Pairs in Video1 Comment by Salience]],0),FALSE)</f>
        <v>379</v>
      </c>
    </row>
    <row r="367" spans="1:3" ht="15">
      <c r="A367" s="79" t="s">
        <v>4703</v>
      </c>
      <c r="B367" s="97" t="s">
        <v>633</v>
      </c>
      <c r="C367" s="79">
        <f>VLOOKUP(GroupVertices[[#This Row],[Vertex]],Vertices[],MATCH("ID",Vertices[[#Headers],[Vertex]:[Top Word Pairs in Video1 Comment by Salience]],0),FALSE)</f>
        <v>380</v>
      </c>
    </row>
    <row r="368" spans="1:3" ht="15">
      <c r="A368" s="79" t="s">
        <v>4703</v>
      </c>
      <c r="B368" s="97" t="s">
        <v>634</v>
      </c>
      <c r="C368" s="79">
        <f>VLOOKUP(GroupVertices[[#This Row],[Vertex]],Vertices[],MATCH("ID",Vertices[[#Headers],[Vertex]:[Top Word Pairs in Video1 Comment by Salience]],0),FALSE)</f>
        <v>381</v>
      </c>
    </row>
    <row r="369" spans="1:3" ht="15">
      <c r="A369" s="79" t="s">
        <v>4703</v>
      </c>
      <c r="B369" s="97" t="s">
        <v>635</v>
      </c>
      <c r="C369" s="79">
        <f>VLOOKUP(GroupVertices[[#This Row],[Vertex]],Vertices[],MATCH("ID",Vertices[[#Headers],[Vertex]:[Top Word Pairs in Video1 Comment by Salience]],0),FALSE)</f>
        <v>382</v>
      </c>
    </row>
    <row r="370" spans="1:3" ht="15">
      <c r="A370" s="79" t="s">
        <v>4703</v>
      </c>
      <c r="B370" s="97" t="s">
        <v>636</v>
      </c>
      <c r="C370" s="79">
        <f>VLOOKUP(GroupVertices[[#This Row],[Vertex]],Vertices[],MATCH("ID",Vertices[[#Headers],[Vertex]:[Top Word Pairs in Video1 Comment by Salience]],0),FALSE)</f>
        <v>383</v>
      </c>
    </row>
    <row r="371" spans="1:3" ht="15">
      <c r="A371" s="79" t="s">
        <v>4703</v>
      </c>
      <c r="B371" s="97" t="s">
        <v>637</v>
      </c>
      <c r="C371" s="79">
        <f>VLOOKUP(GroupVertices[[#This Row],[Vertex]],Vertices[],MATCH("ID",Vertices[[#Headers],[Vertex]:[Top Word Pairs in Video1 Comment by Salience]],0),FALSE)</f>
        <v>384</v>
      </c>
    </row>
    <row r="372" spans="1:3" ht="15">
      <c r="A372" s="79" t="s">
        <v>4703</v>
      </c>
      <c r="B372" s="97" t="s">
        <v>638</v>
      </c>
      <c r="C372" s="79">
        <f>VLOOKUP(GroupVertices[[#This Row],[Vertex]],Vertices[],MATCH("ID",Vertices[[#Headers],[Vertex]:[Top Word Pairs in Video1 Comment by Salience]],0),FALSE)</f>
        <v>385</v>
      </c>
    </row>
    <row r="373" spans="1:3" ht="15">
      <c r="A373" s="79" t="s">
        <v>4703</v>
      </c>
      <c r="B373" s="97" t="s">
        <v>639</v>
      </c>
      <c r="C373" s="79">
        <f>VLOOKUP(GroupVertices[[#This Row],[Vertex]],Vertices[],MATCH("ID",Vertices[[#Headers],[Vertex]:[Top Word Pairs in Video1 Comment by Salience]],0),FALSE)</f>
        <v>386</v>
      </c>
    </row>
    <row r="374" spans="1:3" ht="15">
      <c r="A374" s="79" t="s">
        <v>4703</v>
      </c>
      <c r="B374" s="97" t="s">
        <v>640</v>
      </c>
      <c r="C374" s="79">
        <f>VLOOKUP(GroupVertices[[#This Row],[Vertex]],Vertices[],MATCH("ID",Vertices[[#Headers],[Vertex]:[Top Word Pairs in Video1 Comment by Salience]],0),FALSE)</f>
        <v>387</v>
      </c>
    </row>
    <row r="375" spans="1:3" ht="15">
      <c r="A375" s="79" t="s">
        <v>4703</v>
      </c>
      <c r="B375" s="97" t="s">
        <v>641</v>
      </c>
      <c r="C375" s="79">
        <f>VLOOKUP(GroupVertices[[#This Row],[Vertex]],Vertices[],MATCH("ID",Vertices[[#Headers],[Vertex]:[Top Word Pairs in Video1 Comment by Salience]],0),FALSE)</f>
        <v>388</v>
      </c>
    </row>
    <row r="376" spans="1:3" ht="15">
      <c r="A376" s="79" t="s">
        <v>4703</v>
      </c>
      <c r="B376" s="97" t="s">
        <v>642</v>
      </c>
      <c r="C376" s="79">
        <f>VLOOKUP(GroupVertices[[#This Row],[Vertex]],Vertices[],MATCH("ID",Vertices[[#Headers],[Vertex]:[Top Word Pairs in Video1 Comment by Salience]],0),FALSE)</f>
        <v>389</v>
      </c>
    </row>
    <row r="377" spans="1:3" ht="15">
      <c r="A377" s="79" t="s">
        <v>4703</v>
      </c>
      <c r="B377" s="97" t="s">
        <v>643</v>
      </c>
      <c r="C377" s="79">
        <f>VLOOKUP(GroupVertices[[#This Row],[Vertex]],Vertices[],MATCH("ID",Vertices[[#Headers],[Vertex]:[Top Word Pairs in Video1 Comment by Salience]],0),FALSE)</f>
        <v>390</v>
      </c>
    </row>
    <row r="378" spans="1:3" ht="15">
      <c r="A378" s="79" t="s">
        <v>4703</v>
      </c>
      <c r="B378" s="97" t="s">
        <v>644</v>
      </c>
      <c r="C378" s="79">
        <f>VLOOKUP(GroupVertices[[#This Row],[Vertex]],Vertices[],MATCH("ID",Vertices[[#Headers],[Vertex]:[Top Word Pairs in Video1 Comment by Salience]],0),FALSE)</f>
        <v>391</v>
      </c>
    </row>
    <row r="379" spans="1:3" ht="15">
      <c r="A379" s="79" t="s">
        <v>4703</v>
      </c>
      <c r="B379" s="97" t="s">
        <v>645</v>
      </c>
      <c r="C379" s="79">
        <f>VLOOKUP(GroupVertices[[#This Row],[Vertex]],Vertices[],MATCH("ID",Vertices[[#Headers],[Vertex]:[Top Word Pairs in Video1 Comment by Salience]],0),FALSE)</f>
        <v>392</v>
      </c>
    </row>
    <row r="380" spans="1:3" ht="15">
      <c r="A380" s="79" t="s">
        <v>4703</v>
      </c>
      <c r="B380" s="97" t="s">
        <v>646</v>
      </c>
      <c r="C380" s="79">
        <f>VLOOKUP(GroupVertices[[#This Row],[Vertex]],Vertices[],MATCH("ID",Vertices[[#Headers],[Vertex]:[Top Word Pairs in Video1 Comment by Salience]],0),FALSE)</f>
        <v>393</v>
      </c>
    </row>
    <row r="381" spans="1:3" ht="15">
      <c r="A381" s="79" t="s">
        <v>4703</v>
      </c>
      <c r="B381" s="97" t="s">
        <v>647</v>
      </c>
      <c r="C381" s="79">
        <f>VLOOKUP(GroupVertices[[#This Row],[Vertex]],Vertices[],MATCH("ID",Vertices[[#Headers],[Vertex]:[Top Word Pairs in Video1 Comment by Salience]],0),FALSE)</f>
        <v>394</v>
      </c>
    </row>
    <row r="382" spans="1:3" ht="15">
      <c r="A382" s="79" t="s">
        <v>4703</v>
      </c>
      <c r="B382" s="97" t="s">
        <v>648</v>
      </c>
      <c r="C382" s="79">
        <f>VLOOKUP(GroupVertices[[#This Row],[Vertex]],Vertices[],MATCH("ID",Vertices[[#Headers],[Vertex]:[Top Word Pairs in Video1 Comment by Salience]],0),FALSE)</f>
        <v>395</v>
      </c>
    </row>
    <row r="383" spans="1:3" ht="15">
      <c r="A383" s="79" t="s">
        <v>4703</v>
      </c>
      <c r="B383" s="97" t="s">
        <v>649</v>
      </c>
      <c r="C383" s="79">
        <f>VLOOKUP(GroupVertices[[#This Row],[Vertex]],Vertices[],MATCH("ID",Vertices[[#Headers],[Vertex]:[Top Word Pairs in Video1 Comment by Salience]],0),FALSE)</f>
        <v>396</v>
      </c>
    </row>
    <row r="384" spans="1:3" ht="15">
      <c r="A384" s="79" t="s">
        <v>4703</v>
      </c>
      <c r="B384" s="97" t="s">
        <v>650</v>
      </c>
      <c r="C384" s="79">
        <f>VLOOKUP(GroupVertices[[#This Row],[Vertex]],Vertices[],MATCH("ID",Vertices[[#Headers],[Vertex]:[Top Word Pairs in Video1 Comment by Salience]],0),FALSE)</f>
        <v>397</v>
      </c>
    </row>
    <row r="385" spans="1:3" ht="15">
      <c r="A385" s="79" t="s">
        <v>4703</v>
      </c>
      <c r="B385" s="97" t="s">
        <v>651</v>
      </c>
      <c r="C385" s="79">
        <f>VLOOKUP(GroupVertices[[#This Row],[Vertex]],Vertices[],MATCH("ID",Vertices[[#Headers],[Vertex]:[Top Word Pairs in Video1 Comment by Salience]],0),FALSE)</f>
        <v>398</v>
      </c>
    </row>
    <row r="386" spans="1:3" ht="15">
      <c r="A386" s="79" t="s">
        <v>4703</v>
      </c>
      <c r="B386" s="97" t="s">
        <v>652</v>
      </c>
      <c r="C386" s="79">
        <f>VLOOKUP(GroupVertices[[#This Row],[Vertex]],Vertices[],MATCH("ID",Vertices[[#Headers],[Vertex]:[Top Word Pairs in Video1 Comment by Salience]],0),FALSE)</f>
        <v>399</v>
      </c>
    </row>
    <row r="387" spans="1:3" ht="15">
      <c r="A387" s="79" t="s">
        <v>4703</v>
      </c>
      <c r="B387" s="97" t="s">
        <v>653</v>
      </c>
      <c r="C387" s="79">
        <f>VLOOKUP(GroupVertices[[#This Row],[Vertex]],Vertices[],MATCH("ID",Vertices[[#Headers],[Vertex]:[Top Word Pairs in Video1 Comment by Salience]],0),FALSE)</f>
        <v>400</v>
      </c>
    </row>
    <row r="388" spans="1:3" ht="15">
      <c r="A388" s="79" t="s">
        <v>4703</v>
      </c>
      <c r="B388" s="97" t="s">
        <v>654</v>
      </c>
      <c r="C388" s="79">
        <f>VLOOKUP(GroupVertices[[#This Row],[Vertex]],Vertices[],MATCH("ID",Vertices[[#Headers],[Vertex]:[Top Word Pairs in Video1 Comment by Salience]],0),FALSE)</f>
        <v>401</v>
      </c>
    </row>
    <row r="389" spans="1:3" ht="15">
      <c r="A389" s="79" t="s">
        <v>4703</v>
      </c>
      <c r="B389" s="97" t="s">
        <v>655</v>
      </c>
      <c r="C389" s="79">
        <f>VLOOKUP(GroupVertices[[#This Row],[Vertex]],Vertices[],MATCH("ID",Vertices[[#Headers],[Vertex]:[Top Word Pairs in Video1 Comment by Salience]],0),FALSE)</f>
        <v>402</v>
      </c>
    </row>
    <row r="390" spans="1:3" ht="15">
      <c r="A390" s="79" t="s">
        <v>4703</v>
      </c>
      <c r="B390" s="97" t="s">
        <v>656</v>
      </c>
      <c r="C390" s="79">
        <f>VLOOKUP(GroupVertices[[#This Row],[Vertex]],Vertices[],MATCH("ID",Vertices[[#Headers],[Vertex]:[Top Word Pairs in Video1 Comment by Salience]],0),FALSE)</f>
        <v>403</v>
      </c>
    </row>
    <row r="391" spans="1:3" ht="15">
      <c r="A391" s="79" t="s">
        <v>4703</v>
      </c>
      <c r="B391" s="97" t="s">
        <v>657</v>
      </c>
      <c r="C391" s="79">
        <f>VLOOKUP(GroupVertices[[#This Row],[Vertex]],Vertices[],MATCH("ID",Vertices[[#Headers],[Vertex]:[Top Word Pairs in Video1 Comment by Salience]],0),FALSE)</f>
        <v>404</v>
      </c>
    </row>
    <row r="392" spans="1:3" ht="15">
      <c r="A392" s="79" t="s">
        <v>4703</v>
      </c>
      <c r="B392" s="97" t="s">
        <v>658</v>
      </c>
      <c r="C392" s="79">
        <f>VLOOKUP(GroupVertices[[#This Row],[Vertex]],Vertices[],MATCH("ID",Vertices[[#Headers],[Vertex]:[Top Word Pairs in Video1 Comment by Salience]],0),FALSE)</f>
        <v>405</v>
      </c>
    </row>
    <row r="393" spans="1:3" ht="15">
      <c r="A393" s="79" t="s">
        <v>4703</v>
      </c>
      <c r="B393" s="97" t="s">
        <v>659</v>
      </c>
      <c r="C393" s="79">
        <f>VLOOKUP(GroupVertices[[#This Row],[Vertex]],Vertices[],MATCH("ID",Vertices[[#Headers],[Vertex]:[Top Word Pairs in Video1 Comment by Salience]],0),FALSE)</f>
        <v>406</v>
      </c>
    </row>
    <row r="394" spans="1:3" ht="15">
      <c r="A394" s="79" t="s">
        <v>4703</v>
      </c>
      <c r="B394" s="97" t="s">
        <v>660</v>
      </c>
      <c r="C394" s="79">
        <f>VLOOKUP(GroupVertices[[#This Row],[Vertex]],Vertices[],MATCH("ID",Vertices[[#Headers],[Vertex]:[Top Word Pairs in Video1 Comment by Salience]],0),FALSE)</f>
        <v>407</v>
      </c>
    </row>
    <row r="395" spans="1:3" ht="15">
      <c r="A395" s="79" t="s">
        <v>4703</v>
      </c>
      <c r="B395" s="97" t="s">
        <v>661</v>
      </c>
      <c r="C395" s="79">
        <f>VLOOKUP(GroupVertices[[#This Row],[Vertex]],Vertices[],MATCH("ID",Vertices[[#Headers],[Vertex]:[Top Word Pairs in Video1 Comment by Salience]],0),FALSE)</f>
        <v>408</v>
      </c>
    </row>
    <row r="396" spans="1:3" ht="15">
      <c r="A396" s="79" t="s">
        <v>4703</v>
      </c>
      <c r="B396" s="97" t="s">
        <v>662</v>
      </c>
      <c r="C396" s="79">
        <f>VLOOKUP(GroupVertices[[#This Row],[Vertex]],Vertices[],MATCH("ID",Vertices[[#Headers],[Vertex]:[Top Word Pairs in Video1 Comment by Salience]],0),FALSE)</f>
        <v>409</v>
      </c>
    </row>
    <row r="397" spans="1:3" ht="15">
      <c r="A397" s="79" t="s">
        <v>4703</v>
      </c>
      <c r="B397" s="97" t="s">
        <v>663</v>
      </c>
      <c r="C397" s="79">
        <f>VLOOKUP(GroupVertices[[#This Row],[Vertex]],Vertices[],MATCH("ID",Vertices[[#Headers],[Vertex]:[Top Word Pairs in Video1 Comment by Salience]],0),FALSE)</f>
        <v>410</v>
      </c>
    </row>
    <row r="398" spans="1:3" ht="15">
      <c r="A398" s="79" t="s">
        <v>4703</v>
      </c>
      <c r="B398" s="97" t="s">
        <v>664</v>
      </c>
      <c r="C398" s="79">
        <f>VLOOKUP(GroupVertices[[#This Row],[Vertex]],Vertices[],MATCH("ID",Vertices[[#Headers],[Vertex]:[Top Word Pairs in Video1 Comment by Salience]],0),FALSE)</f>
        <v>411</v>
      </c>
    </row>
    <row r="399" spans="1:3" ht="15">
      <c r="A399" s="79" t="s">
        <v>4703</v>
      </c>
      <c r="B399" s="97" t="s">
        <v>665</v>
      </c>
      <c r="C399" s="79">
        <f>VLOOKUP(GroupVertices[[#This Row],[Vertex]],Vertices[],MATCH("ID",Vertices[[#Headers],[Vertex]:[Top Word Pairs in Video1 Comment by Salience]],0),FALSE)</f>
        <v>412</v>
      </c>
    </row>
    <row r="400" spans="1:3" ht="15">
      <c r="A400" s="79" t="s">
        <v>4703</v>
      </c>
      <c r="B400" s="97" t="s">
        <v>666</v>
      </c>
      <c r="C400" s="79">
        <f>VLOOKUP(GroupVertices[[#This Row],[Vertex]],Vertices[],MATCH("ID",Vertices[[#Headers],[Vertex]:[Top Word Pairs in Video1 Comment by Salience]],0),FALSE)</f>
        <v>413</v>
      </c>
    </row>
    <row r="401" spans="1:3" ht="15">
      <c r="A401" s="79" t="s">
        <v>4703</v>
      </c>
      <c r="B401" s="97" t="s">
        <v>667</v>
      </c>
      <c r="C401" s="79">
        <f>VLOOKUP(GroupVertices[[#This Row],[Vertex]],Vertices[],MATCH("ID",Vertices[[#Headers],[Vertex]:[Top Word Pairs in Video1 Comment by Salience]],0),FALSE)</f>
        <v>414</v>
      </c>
    </row>
    <row r="402" spans="1:3" ht="15">
      <c r="A402" s="79" t="s">
        <v>4703</v>
      </c>
      <c r="B402" s="97" t="s">
        <v>668</v>
      </c>
      <c r="C402" s="79">
        <f>VLOOKUP(GroupVertices[[#This Row],[Vertex]],Vertices[],MATCH("ID",Vertices[[#Headers],[Vertex]:[Top Word Pairs in Video1 Comment by Salience]],0),FALSE)</f>
        <v>415</v>
      </c>
    </row>
    <row r="403" spans="1:3" ht="15">
      <c r="A403" s="79" t="s">
        <v>4703</v>
      </c>
      <c r="B403" s="97" t="s">
        <v>669</v>
      </c>
      <c r="C403" s="79">
        <f>VLOOKUP(GroupVertices[[#This Row],[Vertex]],Vertices[],MATCH("ID",Vertices[[#Headers],[Vertex]:[Top Word Pairs in Video1 Comment by Salience]],0),FALSE)</f>
        <v>416</v>
      </c>
    </row>
    <row r="404" spans="1:3" ht="15">
      <c r="A404" s="79" t="s">
        <v>4703</v>
      </c>
      <c r="B404" s="97" t="s">
        <v>670</v>
      </c>
      <c r="C404" s="79">
        <f>VLOOKUP(GroupVertices[[#This Row],[Vertex]],Vertices[],MATCH("ID",Vertices[[#Headers],[Vertex]:[Top Word Pairs in Video1 Comment by Salience]],0),FALSE)</f>
        <v>417</v>
      </c>
    </row>
    <row r="405" spans="1:3" ht="15">
      <c r="A405" s="79" t="s">
        <v>4703</v>
      </c>
      <c r="B405" s="97" t="s">
        <v>671</v>
      </c>
      <c r="C405" s="79">
        <f>VLOOKUP(GroupVertices[[#This Row],[Vertex]],Vertices[],MATCH("ID",Vertices[[#Headers],[Vertex]:[Top Word Pairs in Video1 Comment by Salience]],0),FALSE)</f>
        <v>418</v>
      </c>
    </row>
    <row r="406" spans="1:3" ht="15">
      <c r="A406" s="79" t="s">
        <v>4703</v>
      </c>
      <c r="B406" s="97" t="s">
        <v>672</v>
      </c>
      <c r="C406" s="79">
        <f>VLOOKUP(GroupVertices[[#This Row],[Vertex]],Vertices[],MATCH("ID",Vertices[[#Headers],[Vertex]:[Top Word Pairs in Video1 Comment by Salience]],0),FALSE)</f>
        <v>419</v>
      </c>
    </row>
    <row r="407" spans="1:3" ht="15">
      <c r="A407" s="79" t="s">
        <v>4703</v>
      </c>
      <c r="B407" s="97" t="s">
        <v>673</v>
      </c>
      <c r="C407" s="79">
        <f>VLOOKUP(GroupVertices[[#This Row],[Vertex]],Vertices[],MATCH("ID",Vertices[[#Headers],[Vertex]:[Top Word Pairs in Video1 Comment by Salience]],0),FALSE)</f>
        <v>420</v>
      </c>
    </row>
    <row r="408" spans="1:3" ht="15">
      <c r="A408" s="79" t="s">
        <v>4703</v>
      </c>
      <c r="B408" s="97" t="s">
        <v>674</v>
      </c>
      <c r="C408" s="79">
        <f>VLOOKUP(GroupVertices[[#This Row],[Vertex]],Vertices[],MATCH("ID",Vertices[[#Headers],[Vertex]:[Top Word Pairs in Video1 Comment by Salience]],0),FALSE)</f>
        <v>421</v>
      </c>
    </row>
    <row r="409" spans="1:3" ht="15">
      <c r="A409" s="79" t="s">
        <v>4703</v>
      </c>
      <c r="B409" s="97" t="s">
        <v>675</v>
      </c>
      <c r="C409" s="79">
        <f>VLOOKUP(GroupVertices[[#This Row],[Vertex]],Vertices[],MATCH("ID",Vertices[[#Headers],[Vertex]:[Top Word Pairs in Video1 Comment by Salience]],0),FALSE)</f>
        <v>422</v>
      </c>
    </row>
    <row r="410" spans="1:3" ht="15">
      <c r="A410" s="79" t="s">
        <v>4703</v>
      </c>
      <c r="B410" s="97" t="s">
        <v>676</v>
      </c>
      <c r="C410" s="79">
        <f>VLOOKUP(GroupVertices[[#This Row],[Vertex]],Vertices[],MATCH("ID",Vertices[[#Headers],[Vertex]:[Top Word Pairs in Video1 Comment by Salience]],0),FALSE)</f>
        <v>423</v>
      </c>
    </row>
    <row r="411" spans="1:3" ht="15">
      <c r="A411" s="79" t="s">
        <v>4703</v>
      </c>
      <c r="B411" s="97" t="s">
        <v>677</v>
      </c>
      <c r="C411" s="79">
        <f>VLOOKUP(GroupVertices[[#This Row],[Vertex]],Vertices[],MATCH("ID",Vertices[[#Headers],[Vertex]:[Top Word Pairs in Video1 Comment by Salience]],0),FALSE)</f>
        <v>424</v>
      </c>
    </row>
    <row r="412" spans="1:3" ht="15">
      <c r="A412" s="79" t="s">
        <v>4703</v>
      </c>
      <c r="B412" s="97" t="s">
        <v>678</v>
      </c>
      <c r="C412" s="79">
        <f>VLOOKUP(GroupVertices[[#This Row],[Vertex]],Vertices[],MATCH("ID",Vertices[[#Headers],[Vertex]:[Top Word Pairs in Video1 Comment by Salience]],0),FALSE)</f>
        <v>425</v>
      </c>
    </row>
    <row r="413" spans="1:3" ht="15">
      <c r="A413" s="79" t="s">
        <v>4703</v>
      </c>
      <c r="B413" s="97" t="s">
        <v>679</v>
      </c>
      <c r="C413" s="79">
        <f>VLOOKUP(GroupVertices[[#This Row],[Vertex]],Vertices[],MATCH("ID",Vertices[[#Headers],[Vertex]:[Top Word Pairs in Video1 Comment by Salience]],0),FALSE)</f>
        <v>426</v>
      </c>
    </row>
    <row r="414" spans="1:3" ht="15">
      <c r="A414" s="79" t="s">
        <v>4703</v>
      </c>
      <c r="B414" s="97" t="s">
        <v>680</v>
      </c>
      <c r="C414" s="79">
        <f>VLOOKUP(GroupVertices[[#This Row],[Vertex]],Vertices[],MATCH("ID",Vertices[[#Headers],[Vertex]:[Top Word Pairs in Video1 Comment by Salience]],0),FALSE)</f>
        <v>427</v>
      </c>
    </row>
    <row r="415" spans="1:3" ht="15">
      <c r="A415" s="79" t="s">
        <v>4703</v>
      </c>
      <c r="B415" s="97" t="s">
        <v>681</v>
      </c>
      <c r="C415" s="79">
        <f>VLOOKUP(GroupVertices[[#This Row],[Vertex]],Vertices[],MATCH("ID",Vertices[[#Headers],[Vertex]:[Top Word Pairs in Video1 Comment by Salience]],0),FALSE)</f>
        <v>428</v>
      </c>
    </row>
    <row r="416" spans="1:3" ht="15">
      <c r="A416" s="79" t="s">
        <v>4703</v>
      </c>
      <c r="B416" s="97" t="s">
        <v>682</v>
      </c>
      <c r="C416" s="79">
        <f>VLOOKUP(GroupVertices[[#This Row],[Vertex]],Vertices[],MATCH("ID",Vertices[[#Headers],[Vertex]:[Top Word Pairs in Video1 Comment by Salience]],0),FALSE)</f>
        <v>429</v>
      </c>
    </row>
    <row r="417" spans="1:3" ht="15">
      <c r="A417" s="79" t="s">
        <v>4703</v>
      </c>
      <c r="B417" s="97" t="s">
        <v>683</v>
      </c>
      <c r="C417" s="79">
        <f>VLOOKUP(GroupVertices[[#This Row],[Vertex]],Vertices[],MATCH("ID",Vertices[[#Headers],[Vertex]:[Top Word Pairs in Video1 Comment by Salience]],0),FALSE)</f>
        <v>430</v>
      </c>
    </row>
    <row r="418" spans="1:3" ht="15">
      <c r="A418" s="79" t="s">
        <v>4703</v>
      </c>
      <c r="B418" s="97" t="s">
        <v>684</v>
      </c>
      <c r="C418" s="79">
        <f>VLOOKUP(GroupVertices[[#This Row],[Vertex]],Vertices[],MATCH("ID",Vertices[[#Headers],[Vertex]:[Top Word Pairs in Video1 Comment by Salience]],0),FALSE)</f>
        <v>431</v>
      </c>
    </row>
    <row r="419" spans="1:3" ht="15">
      <c r="A419" s="79" t="s">
        <v>4703</v>
      </c>
      <c r="B419" s="97" t="s">
        <v>685</v>
      </c>
      <c r="C419" s="79">
        <f>VLOOKUP(GroupVertices[[#This Row],[Vertex]],Vertices[],MATCH("ID",Vertices[[#Headers],[Vertex]:[Top Word Pairs in Video1 Comment by Salience]],0),FALSE)</f>
        <v>432</v>
      </c>
    </row>
    <row r="420" spans="1:3" ht="15">
      <c r="A420" s="79" t="s">
        <v>4703</v>
      </c>
      <c r="B420" s="97" t="s">
        <v>686</v>
      </c>
      <c r="C420" s="79">
        <f>VLOOKUP(GroupVertices[[#This Row],[Vertex]],Vertices[],MATCH("ID",Vertices[[#Headers],[Vertex]:[Top Word Pairs in Video1 Comment by Salience]],0),FALSE)</f>
        <v>433</v>
      </c>
    </row>
    <row r="421" spans="1:3" ht="15">
      <c r="A421" s="79" t="s">
        <v>4703</v>
      </c>
      <c r="B421" s="97" t="s">
        <v>687</v>
      </c>
      <c r="C421" s="79">
        <f>VLOOKUP(GroupVertices[[#This Row],[Vertex]],Vertices[],MATCH("ID",Vertices[[#Headers],[Vertex]:[Top Word Pairs in Video1 Comment by Salience]],0),FALSE)</f>
        <v>434</v>
      </c>
    </row>
    <row r="422" spans="1:3" ht="15">
      <c r="A422" s="79" t="s">
        <v>4703</v>
      </c>
      <c r="B422" s="97" t="s">
        <v>688</v>
      </c>
      <c r="C422" s="79">
        <f>VLOOKUP(GroupVertices[[#This Row],[Vertex]],Vertices[],MATCH("ID",Vertices[[#Headers],[Vertex]:[Top Word Pairs in Video1 Comment by Salience]],0),FALSE)</f>
        <v>435</v>
      </c>
    </row>
    <row r="423" spans="1:3" ht="15">
      <c r="A423" s="79" t="s">
        <v>4703</v>
      </c>
      <c r="B423" s="97" t="s">
        <v>689</v>
      </c>
      <c r="C423" s="79">
        <f>VLOOKUP(GroupVertices[[#This Row],[Vertex]],Vertices[],MATCH("ID",Vertices[[#Headers],[Vertex]:[Top Word Pairs in Video1 Comment by Salience]],0),FALSE)</f>
        <v>436</v>
      </c>
    </row>
    <row r="424" spans="1:3" ht="15">
      <c r="A424" s="79" t="s">
        <v>4703</v>
      </c>
      <c r="B424" s="97" t="s">
        <v>690</v>
      </c>
      <c r="C424" s="79">
        <f>VLOOKUP(GroupVertices[[#This Row],[Vertex]],Vertices[],MATCH("ID",Vertices[[#Headers],[Vertex]:[Top Word Pairs in Video1 Comment by Salience]],0),FALSE)</f>
        <v>437</v>
      </c>
    </row>
    <row r="425" spans="1:3" ht="15">
      <c r="A425" s="79" t="s">
        <v>4703</v>
      </c>
      <c r="B425" s="97" t="s">
        <v>691</v>
      </c>
      <c r="C425" s="79">
        <f>VLOOKUP(GroupVertices[[#This Row],[Vertex]],Vertices[],MATCH("ID",Vertices[[#Headers],[Vertex]:[Top Word Pairs in Video1 Comment by Salience]],0),FALSE)</f>
        <v>438</v>
      </c>
    </row>
    <row r="426" spans="1:3" ht="15">
      <c r="A426" s="79" t="s">
        <v>4703</v>
      </c>
      <c r="B426" s="97" t="s">
        <v>692</v>
      </c>
      <c r="C426" s="79">
        <f>VLOOKUP(GroupVertices[[#This Row],[Vertex]],Vertices[],MATCH("ID",Vertices[[#Headers],[Vertex]:[Top Word Pairs in Video1 Comment by Salience]],0),FALSE)</f>
        <v>439</v>
      </c>
    </row>
    <row r="427" spans="1:3" ht="15">
      <c r="A427" s="79" t="s">
        <v>4703</v>
      </c>
      <c r="B427" s="97" t="s">
        <v>693</v>
      </c>
      <c r="C427" s="79">
        <f>VLOOKUP(GroupVertices[[#This Row],[Vertex]],Vertices[],MATCH("ID",Vertices[[#Headers],[Vertex]:[Top Word Pairs in Video1 Comment by Salience]],0),FALSE)</f>
        <v>440</v>
      </c>
    </row>
    <row r="428" spans="1:3" ht="15">
      <c r="A428" s="79" t="s">
        <v>4703</v>
      </c>
      <c r="B428" s="97" t="s">
        <v>694</v>
      </c>
      <c r="C428" s="79">
        <f>VLOOKUP(GroupVertices[[#This Row],[Vertex]],Vertices[],MATCH("ID",Vertices[[#Headers],[Vertex]:[Top Word Pairs in Video1 Comment by Salience]],0),FALSE)</f>
        <v>441</v>
      </c>
    </row>
    <row r="429" spans="1:3" ht="15">
      <c r="A429" s="79" t="s">
        <v>4703</v>
      </c>
      <c r="B429" s="97" t="s">
        <v>695</v>
      </c>
      <c r="C429" s="79">
        <f>VLOOKUP(GroupVertices[[#This Row],[Vertex]],Vertices[],MATCH("ID",Vertices[[#Headers],[Vertex]:[Top Word Pairs in Video1 Comment by Salience]],0),FALSE)</f>
        <v>442</v>
      </c>
    </row>
    <row r="430" spans="1:3" ht="15">
      <c r="A430" s="79" t="s">
        <v>4703</v>
      </c>
      <c r="B430" s="97" t="s">
        <v>696</v>
      </c>
      <c r="C430" s="79">
        <f>VLOOKUP(GroupVertices[[#This Row],[Vertex]],Vertices[],MATCH("ID",Vertices[[#Headers],[Vertex]:[Top Word Pairs in Video1 Comment by Salience]],0),FALSE)</f>
        <v>443</v>
      </c>
    </row>
    <row r="431" spans="1:3" ht="15">
      <c r="A431" s="79" t="s">
        <v>4703</v>
      </c>
      <c r="B431" s="97" t="s">
        <v>697</v>
      </c>
      <c r="C431" s="79">
        <f>VLOOKUP(GroupVertices[[#This Row],[Vertex]],Vertices[],MATCH("ID",Vertices[[#Headers],[Vertex]:[Top Word Pairs in Video1 Comment by Salience]],0),FALSE)</f>
        <v>444</v>
      </c>
    </row>
    <row r="432" spans="1:3" ht="15">
      <c r="A432" s="79" t="s">
        <v>4703</v>
      </c>
      <c r="B432" s="97" t="s">
        <v>698</v>
      </c>
      <c r="C432" s="79">
        <f>VLOOKUP(GroupVertices[[#This Row],[Vertex]],Vertices[],MATCH("ID",Vertices[[#Headers],[Vertex]:[Top Word Pairs in Video1 Comment by Salience]],0),FALSE)</f>
        <v>445</v>
      </c>
    </row>
    <row r="433" spans="1:3" ht="15">
      <c r="A433" s="79" t="s">
        <v>4703</v>
      </c>
      <c r="B433" s="97" t="s">
        <v>699</v>
      </c>
      <c r="C433" s="79">
        <f>VLOOKUP(GroupVertices[[#This Row],[Vertex]],Vertices[],MATCH("ID",Vertices[[#Headers],[Vertex]:[Top Word Pairs in Video1 Comment by Salience]],0),FALSE)</f>
        <v>446</v>
      </c>
    </row>
    <row r="434" spans="1:3" ht="15">
      <c r="A434" s="79" t="s">
        <v>4703</v>
      </c>
      <c r="B434" s="97" t="s">
        <v>700</v>
      </c>
      <c r="C434" s="79">
        <f>VLOOKUP(GroupVertices[[#This Row],[Vertex]],Vertices[],MATCH("ID",Vertices[[#Headers],[Vertex]:[Top Word Pairs in Video1 Comment by Salience]],0),FALSE)</f>
        <v>447</v>
      </c>
    </row>
    <row r="435" spans="1:3" ht="15">
      <c r="A435" s="79" t="s">
        <v>4703</v>
      </c>
      <c r="B435" s="97" t="s">
        <v>701</v>
      </c>
      <c r="C435" s="79">
        <f>VLOOKUP(GroupVertices[[#This Row],[Vertex]],Vertices[],MATCH("ID",Vertices[[#Headers],[Vertex]:[Top Word Pairs in Video1 Comment by Salience]],0),FALSE)</f>
        <v>448</v>
      </c>
    </row>
    <row r="436" spans="1:3" ht="15">
      <c r="A436" s="79" t="s">
        <v>4703</v>
      </c>
      <c r="B436" s="97" t="s">
        <v>702</v>
      </c>
      <c r="C436" s="79">
        <f>VLOOKUP(GroupVertices[[#This Row],[Vertex]],Vertices[],MATCH("ID",Vertices[[#Headers],[Vertex]:[Top Word Pairs in Video1 Comment by Salience]],0),FALSE)</f>
        <v>449</v>
      </c>
    </row>
    <row r="437" spans="1:3" ht="15">
      <c r="A437" s="79" t="s">
        <v>4703</v>
      </c>
      <c r="B437" s="97" t="s">
        <v>703</v>
      </c>
      <c r="C437" s="79">
        <f>VLOOKUP(GroupVertices[[#This Row],[Vertex]],Vertices[],MATCH("ID",Vertices[[#Headers],[Vertex]:[Top Word Pairs in Video1 Comment by Salience]],0),FALSE)</f>
        <v>450</v>
      </c>
    </row>
    <row r="438" spans="1:3" ht="15">
      <c r="A438" s="79" t="s">
        <v>4703</v>
      </c>
      <c r="B438" s="97" t="s">
        <v>704</v>
      </c>
      <c r="C438" s="79">
        <f>VLOOKUP(GroupVertices[[#This Row],[Vertex]],Vertices[],MATCH("ID",Vertices[[#Headers],[Vertex]:[Top Word Pairs in Video1 Comment by Salience]],0),FALSE)</f>
        <v>451</v>
      </c>
    </row>
    <row r="439" spans="1:3" ht="15">
      <c r="A439" s="79" t="s">
        <v>4703</v>
      </c>
      <c r="B439" s="97" t="s">
        <v>705</v>
      </c>
      <c r="C439" s="79">
        <f>VLOOKUP(GroupVertices[[#This Row],[Vertex]],Vertices[],MATCH("ID",Vertices[[#Headers],[Vertex]:[Top Word Pairs in Video1 Comment by Salience]],0),FALSE)</f>
        <v>452</v>
      </c>
    </row>
    <row r="440" spans="1:3" ht="15">
      <c r="A440" s="79" t="s">
        <v>4703</v>
      </c>
      <c r="B440" s="97" t="s">
        <v>706</v>
      </c>
      <c r="C440" s="79">
        <f>VLOOKUP(GroupVertices[[#This Row],[Vertex]],Vertices[],MATCH("ID",Vertices[[#Headers],[Vertex]:[Top Word Pairs in Video1 Comment by Salience]],0),FALSE)</f>
        <v>453</v>
      </c>
    </row>
    <row r="441" spans="1:3" ht="15">
      <c r="A441" s="79" t="s">
        <v>4703</v>
      </c>
      <c r="B441" s="97" t="s">
        <v>707</v>
      </c>
      <c r="C441" s="79">
        <f>VLOOKUP(GroupVertices[[#This Row],[Vertex]],Vertices[],MATCH("ID",Vertices[[#Headers],[Vertex]:[Top Word Pairs in Video1 Comment by Salience]],0),FALSE)</f>
        <v>454</v>
      </c>
    </row>
    <row r="442" spans="1:3" ht="15">
      <c r="A442" s="79" t="s">
        <v>4703</v>
      </c>
      <c r="B442" s="97" t="s">
        <v>708</v>
      </c>
      <c r="C442" s="79">
        <f>VLOOKUP(GroupVertices[[#This Row],[Vertex]],Vertices[],MATCH("ID",Vertices[[#Headers],[Vertex]:[Top Word Pairs in Video1 Comment by Salience]],0),FALSE)</f>
        <v>455</v>
      </c>
    </row>
    <row r="443" spans="1:3" ht="15">
      <c r="A443" s="79" t="s">
        <v>4703</v>
      </c>
      <c r="B443" s="97" t="s">
        <v>709</v>
      </c>
      <c r="C443" s="79">
        <f>VLOOKUP(GroupVertices[[#This Row],[Vertex]],Vertices[],MATCH("ID",Vertices[[#Headers],[Vertex]:[Top Word Pairs in Video1 Comment by Salience]],0),FALSE)</f>
        <v>456</v>
      </c>
    </row>
    <row r="444" spans="1:3" ht="15">
      <c r="A444" s="79" t="s">
        <v>4703</v>
      </c>
      <c r="B444" s="97" t="s">
        <v>710</v>
      </c>
      <c r="C444" s="79">
        <f>VLOOKUP(GroupVertices[[#This Row],[Vertex]],Vertices[],MATCH("ID",Vertices[[#Headers],[Vertex]:[Top Word Pairs in Video1 Comment by Salience]],0),FALSE)</f>
        <v>457</v>
      </c>
    </row>
    <row r="445" spans="1:3" ht="15">
      <c r="A445" s="79" t="s">
        <v>4703</v>
      </c>
      <c r="B445" s="97" t="s">
        <v>711</v>
      </c>
      <c r="C445" s="79">
        <f>VLOOKUP(GroupVertices[[#This Row],[Vertex]],Vertices[],MATCH("ID",Vertices[[#Headers],[Vertex]:[Top Word Pairs in Video1 Comment by Salience]],0),FALSE)</f>
        <v>458</v>
      </c>
    </row>
    <row r="446" spans="1:3" ht="15">
      <c r="A446" s="79" t="s">
        <v>4703</v>
      </c>
      <c r="B446" s="97" t="s">
        <v>712</v>
      </c>
      <c r="C446" s="79">
        <f>VLOOKUP(GroupVertices[[#This Row],[Vertex]],Vertices[],MATCH("ID",Vertices[[#Headers],[Vertex]:[Top Word Pairs in Video1 Comment by Salience]],0),FALSE)</f>
        <v>459</v>
      </c>
    </row>
    <row r="447" spans="1:3" ht="15">
      <c r="A447" s="79" t="s">
        <v>4703</v>
      </c>
      <c r="B447" s="97" t="s">
        <v>713</v>
      </c>
      <c r="C447" s="79">
        <f>VLOOKUP(GroupVertices[[#This Row],[Vertex]],Vertices[],MATCH("ID",Vertices[[#Headers],[Vertex]:[Top Word Pairs in Video1 Comment by Salience]],0),FALSE)</f>
        <v>460</v>
      </c>
    </row>
    <row r="448" spans="1:3" ht="15">
      <c r="A448" s="79" t="s">
        <v>4703</v>
      </c>
      <c r="B448" s="97" t="s">
        <v>714</v>
      </c>
      <c r="C448" s="79">
        <f>VLOOKUP(GroupVertices[[#This Row],[Vertex]],Vertices[],MATCH("ID",Vertices[[#Headers],[Vertex]:[Top Word Pairs in Video1 Comment by Salience]],0),FALSE)</f>
        <v>461</v>
      </c>
    </row>
    <row r="449" spans="1:3" ht="15">
      <c r="A449" s="79" t="s">
        <v>4703</v>
      </c>
      <c r="B449" s="97" t="s">
        <v>715</v>
      </c>
      <c r="C449" s="79">
        <f>VLOOKUP(GroupVertices[[#This Row],[Vertex]],Vertices[],MATCH("ID",Vertices[[#Headers],[Vertex]:[Top Word Pairs in Video1 Comment by Salience]],0),FALSE)</f>
        <v>462</v>
      </c>
    </row>
    <row r="450" spans="1:3" ht="15">
      <c r="A450" s="79" t="s">
        <v>4703</v>
      </c>
      <c r="B450" s="97" t="s">
        <v>716</v>
      </c>
      <c r="C450" s="79">
        <f>VLOOKUP(GroupVertices[[#This Row],[Vertex]],Vertices[],MATCH("ID",Vertices[[#Headers],[Vertex]:[Top Word Pairs in Video1 Comment by Salience]],0),FALSE)</f>
        <v>463</v>
      </c>
    </row>
    <row r="451" spans="1:3" ht="15">
      <c r="A451" s="79" t="s">
        <v>4703</v>
      </c>
      <c r="B451" s="97" t="s">
        <v>717</v>
      </c>
      <c r="C451" s="79">
        <f>VLOOKUP(GroupVertices[[#This Row],[Vertex]],Vertices[],MATCH("ID",Vertices[[#Headers],[Vertex]:[Top Word Pairs in Video1 Comment by Salience]],0),FALSE)</f>
        <v>464</v>
      </c>
    </row>
    <row r="452" spans="1:3" ht="15">
      <c r="A452" s="79" t="s">
        <v>4703</v>
      </c>
      <c r="B452" s="97" t="s">
        <v>718</v>
      </c>
      <c r="C452" s="79">
        <f>VLOOKUP(GroupVertices[[#This Row],[Vertex]],Vertices[],MATCH("ID",Vertices[[#Headers],[Vertex]:[Top Word Pairs in Video1 Comment by Salience]],0),FALSE)</f>
        <v>465</v>
      </c>
    </row>
    <row r="453" spans="1:3" ht="15">
      <c r="A453" s="79" t="s">
        <v>4703</v>
      </c>
      <c r="B453" s="97" t="s">
        <v>719</v>
      </c>
      <c r="C453" s="79">
        <f>VLOOKUP(GroupVertices[[#This Row],[Vertex]],Vertices[],MATCH("ID",Vertices[[#Headers],[Vertex]:[Top Word Pairs in Video1 Comment by Salience]],0),FALSE)</f>
        <v>466</v>
      </c>
    </row>
    <row r="454" spans="1:3" ht="15">
      <c r="A454" s="79" t="s">
        <v>4703</v>
      </c>
      <c r="B454" s="97" t="s">
        <v>720</v>
      </c>
      <c r="C454" s="79">
        <f>VLOOKUP(GroupVertices[[#This Row],[Vertex]],Vertices[],MATCH("ID",Vertices[[#Headers],[Vertex]:[Top Word Pairs in Video1 Comment by Salience]],0),FALSE)</f>
        <v>467</v>
      </c>
    </row>
    <row r="455" spans="1:3" ht="15">
      <c r="A455" s="79" t="s">
        <v>4703</v>
      </c>
      <c r="B455" s="97" t="s">
        <v>721</v>
      </c>
      <c r="C455" s="79">
        <f>VLOOKUP(GroupVertices[[#This Row],[Vertex]],Vertices[],MATCH("ID",Vertices[[#Headers],[Vertex]:[Top Word Pairs in Video1 Comment by Salience]],0),FALSE)</f>
        <v>468</v>
      </c>
    </row>
    <row r="456" spans="1:3" ht="15">
      <c r="A456" s="79" t="s">
        <v>4703</v>
      </c>
      <c r="B456" s="97" t="s">
        <v>722</v>
      </c>
      <c r="C456" s="79">
        <f>VLOOKUP(GroupVertices[[#This Row],[Vertex]],Vertices[],MATCH("ID",Vertices[[#Headers],[Vertex]:[Top Word Pairs in Video1 Comment by Salience]],0),FALSE)</f>
        <v>469</v>
      </c>
    </row>
    <row r="457" spans="1:3" ht="15">
      <c r="A457" s="79" t="s">
        <v>4703</v>
      </c>
      <c r="B457" s="97" t="s">
        <v>723</v>
      </c>
      <c r="C457" s="79">
        <f>VLOOKUP(GroupVertices[[#This Row],[Vertex]],Vertices[],MATCH("ID",Vertices[[#Headers],[Vertex]:[Top Word Pairs in Video1 Comment by Salience]],0),FALSE)</f>
        <v>470</v>
      </c>
    </row>
    <row r="458" spans="1:3" ht="15">
      <c r="A458" s="79" t="s">
        <v>4703</v>
      </c>
      <c r="B458" s="97" t="s">
        <v>724</v>
      </c>
      <c r="C458" s="79">
        <f>VLOOKUP(GroupVertices[[#This Row],[Vertex]],Vertices[],MATCH("ID",Vertices[[#Headers],[Vertex]:[Top Word Pairs in Video1 Comment by Salience]],0),FALSE)</f>
        <v>471</v>
      </c>
    </row>
    <row r="459" spans="1:3" ht="15">
      <c r="A459" s="79" t="s">
        <v>4703</v>
      </c>
      <c r="B459" s="97" t="s">
        <v>725</v>
      </c>
      <c r="C459" s="79">
        <f>VLOOKUP(GroupVertices[[#This Row],[Vertex]],Vertices[],MATCH("ID",Vertices[[#Headers],[Vertex]:[Top Word Pairs in Video1 Comment by Salience]],0),FALSE)</f>
        <v>472</v>
      </c>
    </row>
    <row r="460" spans="1:3" ht="15">
      <c r="A460" s="79" t="s">
        <v>4703</v>
      </c>
      <c r="B460" s="97" t="s">
        <v>726</v>
      </c>
      <c r="C460" s="79">
        <f>VLOOKUP(GroupVertices[[#This Row],[Vertex]],Vertices[],MATCH("ID",Vertices[[#Headers],[Vertex]:[Top Word Pairs in Video1 Comment by Salience]],0),FALSE)</f>
        <v>473</v>
      </c>
    </row>
    <row r="461" spans="1:3" ht="15">
      <c r="A461" s="79" t="s">
        <v>4703</v>
      </c>
      <c r="B461" s="97" t="s">
        <v>727</v>
      </c>
      <c r="C461" s="79">
        <f>VLOOKUP(GroupVertices[[#This Row],[Vertex]],Vertices[],MATCH("ID",Vertices[[#Headers],[Vertex]:[Top Word Pairs in Video1 Comment by Salience]],0),FALSE)</f>
        <v>474</v>
      </c>
    </row>
    <row r="462" spans="1:3" ht="15">
      <c r="A462" s="79" t="s">
        <v>4703</v>
      </c>
      <c r="B462" s="97" t="s">
        <v>728</v>
      </c>
      <c r="C462" s="79">
        <f>VLOOKUP(GroupVertices[[#This Row],[Vertex]],Vertices[],MATCH("ID",Vertices[[#Headers],[Vertex]:[Top Word Pairs in Video1 Comment by Salience]],0),FALSE)</f>
        <v>475</v>
      </c>
    </row>
    <row r="463" spans="1:3" ht="15">
      <c r="A463" s="79" t="s">
        <v>4703</v>
      </c>
      <c r="B463" s="97" t="s">
        <v>729</v>
      </c>
      <c r="C463" s="79">
        <f>VLOOKUP(GroupVertices[[#This Row],[Vertex]],Vertices[],MATCH("ID",Vertices[[#Headers],[Vertex]:[Top Word Pairs in Video1 Comment by Salience]],0),FALSE)</f>
        <v>476</v>
      </c>
    </row>
    <row r="464" spans="1:3" ht="15">
      <c r="A464" s="79" t="s">
        <v>4703</v>
      </c>
      <c r="B464" s="97" t="s">
        <v>730</v>
      </c>
      <c r="C464" s="79">
        <f>VLOOKUP(GroupVertices[[#This Row],[Vertex]],Vertices[],MATCH("ID",Vertices[[#Headers],[Vertex]:[Top Word Pairs in Video1 Comment by Salience]],0),FALSE)</f>
        <v>477</v>
      </c>
    </row>
    <row r="465" spans="1:3" ht="15">
      <c r="A465" s="79" t="s">
        <v>4703</v>
      </c>
      <c r="B465" s="97" t="s">
        <v>731</v>
      </c>
      <c r="C465" s="79">
        <f>VLOOKUP(GroupVertices[[#This Row],[Vertex]],Vertices[],MATCH("ID",Vertices[[#Headers],[Vertex]:[Top Word Pairs in Video1 Comment by Salience]],0),FALSE)</f>
        <v>478</v>
      </c>
    </row>
    <row r="466" spans="1:3" ht="15">
      <c r="A466" s="79" t="s">
        <v>4703</v>
      </c>
      <c r="B466" s="97" t="s">
        <v>732</v>
      </c>
      <c r="C466" s="79">
        <f>VLOOKUP(GroupVertices[[#This Row],[Vertex]],Vertices[],MATCH("ID",Vertices[[#Headers],[Vertex]:[Top Word Pairs in Video1 Comment by Salience]],0),FALSE)</f>
        <v>479</v>
      </c>
    </row>
    <row r="467" spans="1:3" ht="15">
      <c r="A467" s="79" t="s">
        <v>4703</v>
      </c>
      <c r="B467" s="97" t="s">
        <v>733</v>
      </c>
      <c r="C467" s="79">
        <f>VLOOKUP(GroupVertices[[#This Row],[Vertex]],Vertices[],MATCH("ID",Vertices[[#Headers],[Vertex]:[Top Word Pairs in Video1 Comment by Salience]],0),FALSE)</f>
        <v>480</v>
      </c>
    </row>
    <row r="468" spans="1:3" ht="15">
      <c r="A468" s="79" t="s">
        <v>4703</v>
      </c>
      <c r="B468" s="97" t="s">
        <v>734</v>
      </c>
      <c r="C468" s="79">
        <f>VLOOKUP(GroupVertices[[#This Row],[Vertex]],Vertices[],MATCH("ID",Vertices[[#Headers],[Vertex]:[Top Word Pairs in Video1 Comment by Salience]],0),FALSE)</f>
        <v>481</v>
      </c>
    </row>
    <row r="469" spans="1:3" ht="15">
      <c r="A469" s="79" t="s">
        <v>4703</v>
      </c>
      <c r="B469" s="97" t="s">
        <v>735</v>
      </c>
      <c r="C469" s="79">
        <f>VLOOKUP(GroupVertices[[#This Row],[Vertex]],Vertices[],MATCH("ID",Vertices[[#Headers],[Vertex]:[Top Word Pairs in Video1 Comment by Salience]],0),FALSE)</f>
        <v>482</v>
      </c>
    </row>
    <row r="470" spans="1:3" ht="15">
      <c r="A470" s="79" t="s">
        <v>4703</v>
      </c>
      <c r="B470" s="97" t="s">
        <v>736</v>
      </c>
      <c r="C470" s="79">
        <f>VLOOKUP(GroupVertices[[#This Row],[Vertex]],Vertices[],MATCH("ID",Vertices[[#Headers],[Vertex]:[Top Word Pairs in Video1 Comment by Salience]],0),FALSE)</f>
        <v>483</v>
      </c>
    </row>
    <row r="471" spans="1:3" ht="15">
      <c r="A471" s="79" t="s">
        <v>4703</v>
      </c>
      <c r="B471" s="97" t="s">
        <v>737</v>
      </c>
      <c r="C471" s="79">
        <f>VLOOKUP(GroupVertices[[#This Row],[Vertex]],Vertices[],MATCH("ID",Vertices[[#Headers],[Vertex]:[Top Word Pairs in Video1 Comment by Salience]],0),FALSE)</f>
        <v>484</v>
      </c>
    </row>
    <row r="472" spans="1:3" ht="15">
      <c r="A472" s="79" t="s">
        <v>4703</v>
      </c>
      <c r="B472" s="97" t="s">
        <v>738</v>
      </c>
      <c r="C472" s="79">
        <f>VLOOKUP(GroupVertices[[#This Row],[Vertex]],Vertices[],MATCH("ID",Vertices[[#Headers],[Vertex]:[Top Word Pairs in Video1 Comment by Salience]],0),FALSE)</f>
        <v>485</v>
      </c>
    </row>
    <row r="473" spans="1:3" ht="15">
      <c r="A473" s="79" t="s">
        <v>4703</v>
      </c>
      <c r="B473" s="97" t="s">
        <v>739</v>
      </c>
      <c r="C473" s="79">
        <f>VLOOKUP(GroupVertices[[#This Row],[Vertex]],Vertices[],MATCH("ID",Vertices[[#Headers],[Vertex]:[Top Word Pairs in Video1 Comment by Salience]],0),FALSE)</f>
        <v>486</v>
      </c>
    </row>
    <row r="474" spans="1:3" ht="15">
      <c r="A474" s="79" t="s">
        <v>4703</v>
      </c>
      <c r="B474" s="97" t="s">
        <v>740</v>
      </c>
      <c r="C474" s="79">
        <f>VLOOKUP(GroupVertices[[#This Row],[Vertex]],Vertices[],MATCH("ID",Vertices[[#Headers],[Vertex]:[Top Word Pairs in Video1 Comment by Salience]],0),FALSE)</f>
        <v>487</v>
      </c>
    </row>
    <row r="475" spans="1:3" ht="15">
      <c r="A475" s="79" t="s">
        <v>4703</v>
      </c>
      <c r="B475" s="97" t="s">
        <v>741</v>
      </c>
      <c r="C475" s="79">
        <f>VLOOKUP(GroupVertices[[#This Row],[Vertex]],Vertices[],MATCH("ID",Vertices[[#Headers],[Vertex]:[Top Word Pairs in Video1 Comment by Salience]],0),FALSE)</f>
        <v>488</v>
      </c>
    </row>
    <row r="476" spans="1:3" ht="15">
      <c r="A476" s="79" t="s">
        <v>4703</v>
      </c>
      <c r="B476" s="97" t="s">
        <v>742</v>
      </c>
      <c r="C476" s="79">
        <f>VLOOKUP(GroupVertices[[#This Row],[Vertex]],Vertices[],MATCH("ID",Vertices[[#Headers],[Vertex]:[Top Word Pairs in Video1 Comment by Salience]],0),FALSE)</f>
        <v>489</v>
      </c>
    </row>
    <row r="477" spans="1:3" ht="15">
      <c r="A477" s="79" t="s">
        <v>4703</v>
      </c>
      <c r="B477" s="97" t="s">
        <v>743</v>
      </c>
      <c r="C477" s="79">
        <f>VLOOKUP(GroupVertices[[#This Row],[Vertex]],Vertices[],MATCH("ID",Vertices[[#Headers],[Vertex]:[Top Word Pairs in Video1 Comment by Salience]],0),FALSE)</f>
        <v>490</v>
      </c>
    </row>
    <row r="478" spans="1:3" ht="15">
      <c r="A478" s="79" t="s">
        <v>4703</v>
      </c>
      <c r="B478" s="97" t="s">
        <v>744</v>
      </c>
      <c r="C478" s="79">
        <f>VLOOKUP(GroupVertices[[#This Row],[Vertex]],Vertices[],MATCH("ID",Vertices[[#Headers],[Vertex]:[Top Word Pairs in Video1 Comment by Salience]],0),FALSE)</f>
        <v>491</v>
      </c>
    </row>
    <row r="479" spans="1:3" ht="15">
      <c r="A479" s="79" t="s">
        <v>4703</v>
      </c>
      <c r="B479" s="97" t="s">
        <v>745</v>
      </c>
      <c r="C479" s="79">
        <f>VLOOKUP(GroupVertices[[#This Row],[Vertex]],Vertices[],MATCH("ID",Vertices[[#Headers],[Vertex]:[Top Word Pairs in Video1 Comment by Salience]],0),FALSE)</f>
        <v>492</v>
      </c>
    </row>
    <row r="480" spans="1:3" ht="15">
      <c r="A480" s="79" t="s">
        <v>4703</v>
      </c>
      <c r="B480" s="97" t="s">
        <v>746</v>
      </c>
      <c r="C480" s="79">
        <f>VLOOKUP(GroupVertices[[#This Row],[Vertex]],Vertices[],MATCH("ID",Vertices[[#Headers],[Vertex]:[Top Word Pairs in Video1 Comment by Salience]],0),FALSE)</f>
        <v>493</v>
      </c>
    </row>
    <row r="481" spans="1:3" ht="15">
      <c r="A481" s="79" t="s">
        <v>4703</v>
      </c>
      <c r="B481" s="97" t="s">
        <v>747</v>
      </c>
      <c r="C481" s="79">
        <f>VLOOKUP(GroupVertices[[#This Row],[Vertex]],Vertices[],MATCH("ID",Vertices[[#Headers],[Vertex]:[Top Word Pairs in Video1 Comment by Salience]],0),FALSE)</f>
        <v>494</v>
      </c>
    </row>
    <row r="482" spans="1:3" ht="15">
      <c r="A482" s="79" t="s">
        <v>4703</v>
      </c>
      <c r="B482" s="97" t="s">
        <v>748</v>
      </c>
      <c r="C482" s="79">
        <f>VLOOKUP(GroupVertices[[#This Row],[Vertex]],Vertices[],MATCH("ID",Vertices[[#Headers],[Vertex]:[Top Word Pairs in Video1 Comment by Salience]],0),FALSE)</f>
        <v>495</v>
      </c>
    </row>
    <row r="483" spans="1:3" ht="15">
      <c r="A483" s="79" t="s">
        <v>4703</v>
      </c>
      <c r="B483" s="97" t="s">
        <v>749</v>
      </c>
      <c r="C483" s="79">
        <f>VLOOKUP(GroupVertices[[#This Row],[Vertex]],Vertices[],MATCH("ID",Vertices[[#Headers],[Vertex]:[Top Word Pairs in Video1 Comment by Salience]],0),FALSE)</f>
        <v>496</v>
      </c>
    </row>
    <row r="484" spans="1:3" ht="15">
      <c r="A484" s="79" t="s">
        <v>4703</v>
      </c>
      <c r="B484" s="97" t="s">
        <v>750</v>
      </c>
      <c r="C484" s="79">
        <f>VLOOKUP(GroupVertices[[#This Row],[Vertex]],Vertices[],MATCH("ID",Vertices[[#Headers],[Vertex]:[Top Word Pairs in Video1 Comment by Salience]],0),FALSE)</f>
        <v>497</v>
      </c>
    </row>
    <row r="485" spans="1:3" ht="15">
      <c r="A485" s="79" t="s">
        <v>4703</v>
      </c>
      <c r="B485" s="97" t="s">
        <v>751</v>
      </c>
      <c r="C485" s="79">
        <f>VLOOKUP(GroupVertices[[#This Row],[Vertex]],Vertices[],MATCH("ID",Vertices[[#Headers],[Vertex]:[Top Word Pairs in Video1 Comment by Salience]],0),FALSE)</f>
        <v>498</v>
      </c>
    </row>
    <row r="486" spans="1:3" ht="15">
      <c r="A486" s="79" t="s">
        <v>4703</v>
      </c>
      <c r="B486" s="97" t="s">
        <v>752</v>
      </c>
      <c r="C486" s="79">
        <f>VLOOKUP(GroupVertices[[#This Row],[Vertex]],Vertices[],MATCH("ID",Vertices[[#Headers],[Vertex]:[Top Word Pairs in Video1 Comment by Salience]],0),FALSE)</f>
        <v>499</v>
      </c>
    </row>
    <row r="487" spans="1:3" ht="15">
      <c r="A487" s="79" t="s">
        <v>4703</v>
      </c>
      <c r="B487" s="97" t="s">
        <v>753</v>
      </c>
      <c r="C487" s="79">
        <f>VLOOKUP(GroupVertices[[#This Row],[Vertex]],Vertices[],MATCH("ID",Vertices[[#Headers],[Vertex]:[Top Word Pairs in Video1 Comment by Salience]],0),FALSE)</f>
        <v>500</v>
      </c>
    </row>
    <row r="488" spans="1:3" ht="15">
      <c r="A488" s="79" t="s">
        <v>4703</v>
      </c>
      <c r="B488" s="97" t="s">
        <v>754</v>
      </c>
      <c r="C488" s="79">
        <f>VLOOKUP(GroupVertices[[#This Row],[Vertex]],Vertices[],MATCH("ID",Vertices[[#Headers],[Vertex]:[Top Word Pairs in Video1 Comment by Salience]],0),FALSE)</f>
        <v>501</v>
      </c>
    </row>
    <row r="489" spans="1:3" ht="15">
      <c r="A489" s="79" t="s">
        <v>4703</v>
      </c>
      <c r="B489" s="97" t="s">
        <v>755</v>
      </c>
      <c r="C489" s="79">
        <f>VLOOKUP(GroupVertices[[#This Row],[Vertex]],Vertices[],MATCH("ID",Vertices[[#Headers],[Vertex]:[Top Word Pairs in Video1 Comment by Salience]],0),FALSE)</f>
        <v>502</v>
      </c>
    </row>
    <row r="490" spans="1:3" ht="15">
      <c r="A490" s="79" t="s">
        <v>4703</v>
      </c>
      <c r="B490" s="97" t="s">
        <v>756</v>
      </c>
      <c r="C490" s="79">
        <f>VLOOKUP(GroupVertices[[#This Row],[Vertex]],Vertices[],MATCH("ID",Vertices[[#Headers],[Vertex]:[Top Word Pairs in Video1 Comment by Salience]],0),FALSE)</f>
        <v>503</v>
      </c>
    </row>
    <row r="491" spans="1:3" ht="15">
      <c r="A491" s="79" t="s">
        <v>4703</v>
      </c>
      <c r="B491" s="97" t="s">
        <v>757</v>
      </c>
      <c r="C491" s="79">
        <f>VLOOKUP(GroupVertices[[#This Row],[Vertex]],Vertices[],MATCH("ID",Vertices[[#Headers],[Vertex]:[Top Word Pairs in Video1 Comment by Salience]],0),FALSE)</f>
        <v>504</v>
      </c>
    </row>
    <row r="492" spans="1:3" ht="15">
      <c r="A492" s="79" t="s">
        <v>4703</v>
      </c>
      <c r="B492" s="97" t="s">
        <v>758</v>
      </c>
      <c r="C492" s="79">
        <f>VLOOKUP(GroupVertices[[#This Row],[Vertex]],Vertices[],MATCH("ID",Vertices[[#Headers],[Vertex]:[Top Word Pairs in Video1 Comment by Salience]],0),FALSE)</f>
        <v>505</v>
      </c>
    </row>
    <row r="493" spans="1:3" ht="15">
      <c r="A493" s="79" t="s">
        <v>4703</v>
      </c>
      <c r="B493" s="97" t="s">
        <v>759</v>
      </c>
      <c r="C493" s="79">
        <f>VLOOKUP(GroupVertices[[#This Row],[Vertex]],Vertices[],MATCH("ID",Vertices[[#Headers],[Vertex]:[Top Word Pairs in Video1 Comment by Salience]],0),FALSE)</f>
        <v>506</v>
      </c>
    </row>
    <row r="494" spans="1:3" ht="15">
      <c r="A494" s="79" t="s">
        <v>4703</v>
      </c>
      <c r="B494" s="97" t="s">
        <v>760</v>
      </c>
      <c r="C494" s="79">
        <f>VLOOKUP(GroupVertices[[#This Row],[Vertex]],Vertices[],MATCH("ID",Vertices[[#Headers],[Vertex]:[Top Word Pairs in Video1 Comment by Salience]],0),FALSE)</f>
        <v>507</v>
      </c>
    </row>
    <row r="495" spans="1:3" ht="15">
      <c r="A495" s="79" t="s">
        <v>4703</v>
      </c>
      <c r="B495" s="97" t="s">
        <v>761</v>
      </c>
      <c r="C495" s="79">
        <f>VLOOKUP(GroupVertices[[#This Row],[Vertex]],Vertices[],MATCH("ID",Vertices[[#Headers],[Vertex]:[Top Word Pairs in Video1 Comment by Salience]],0),FALSE)</f>
        <v>508</v>
      </c>
    </row>
    <row r="496" spans="1:3" ht="15">
      <c r="A496" s="79" t="s">
        <v>4703</v>
      </c>
      <c r="B496" s="97" t="s">
        <v>762</v>
      </c>
      <c r="C496" s="79">
        <f>VLOOKUP(GroupVertices[[#This Row],[Vertex]],Vertices[],MATCH("ID",Vertices[[#Headers],[Vertex]:[Top Word Pairs in Video1 Comment by Salience]],0),FALSE)</f>
        <v>509</v>
      </c>
    </row>
    <row r="497" spans="1:3" ht="15">
      <c r="A497" s="79" t="s">
        <v>4703</v>
      </c>
      <c r="B497" s="97" t="s">
        <v>763</v>
      </c>
      <c r="C497" s="79">
        <f>VLOOKUP(GroupVertices[[#This Row],[Vertex]],Vertices[],MATCH("ID",Vertices[[#Headers],[Vertex]:[Top Word Pairs in Video1 Comment by Salience]],0),FALSE)</f>
        <v>510</v>
      </c>
    </row>
    <row r="498" spans="1:3" ht="15">
      <c r="A498" s="79" t="s">
        <v>4703</v>
      </c>
      <c r="B498" s="97" t="s">
        <v>764</v>
      </c>
      <c r="C498" s="79">
        <f>VLOOKUP(GroupVertices[[#This Row],[Vertex]],Vertices[],MATCH("ID",Vertices[[#Headers],[Vertex]:[Top Word Pairs in Video1 Comment by Salience]],0),FALSE)</f>
        <v>511</v>
      </c>
    </row>
    <row r="499" spans="1:3" ht="15">
      <c r="A499" s="79" t="s">
        <v>4703</v>
      </c>
      <c r="B499" s="97" t="s">
        <v>765</v>
      </c>
      <c r="C499" s="79">
        <f>VLOOKUP(GroupVertices[[#This Row],[Vertex]],Vertices[],MATCH("ID",Vertices[[#Headers],[Vertex]:[Top Word Pairs in Video1 Comment by Salience]],0),FALSE)</f>
        <v>512</v>
      </c>
    </row>
    <row r="500" spans="1:3" ht="15">
      <c r="A500" s="79" t="s">
        <v>4703</v>
      </c>
      <c r="B500" s="97" t="s">
        <v>766</v>
      </c>
      <c r="C500" s="79">
        <f>VLOOKUP(GroupVertices[[#This Row],[Vertex]],Vertices[],MATCH("ID",Vertices[[#Headers],[Vertex]:[Top Word Pairs in Video1 Comment by Salience]],0),FALSE)</f>
        <v>513</v>
      </c>
    </row>
    <row r="501" spans="1:3" ht="15">
      <c r="A501" s="79" t="s">
        <v>4703</v>
      </c>
      <c r="B501" s="97" t="s">
        <v>767</v>
      </c>
      <c r="C501" s="79">
        <f>VLOOKUP(GroupVertices[[#This Row],[Vertex]],Vertices[],MATCH("ID",Vertices[[#Headers],[Vertex]:[Top Word Pairs in Video1 Comment by Salience]],0),FALSE)</f>
        <v>514</v>
      </c>
    </row>
    <row r="502" spans="1:3" ht="15">
      <c r="A502" s="79" t="s">
        <v>4703</v>
      </c>
      <c r="B502" s="97" t="s">
        <v>768</v>
      </c>
      <c r="C502" s="79">
        <f>VLOOKUP(GroupVertices[[#This Row],[Vertex]],Vertices[],MATCH("ID",Vertices[[#Headers],[Vertex]:[Top Word Pairs in Video1 Comment by Salience]],0),FALSE)</f>
        <v>515</v>
      </c>
    </row>
    <row r="503" spans="1:3" ht="15">
      <c r="A503" s="79" t="s">
        <v>4703</v>
      </c>
      <c r="B503" s="97" t="s">
        <v>769</v>
      </c>
      <c r="C503" s="79">
        <f>VLOOKUP(GroupVertices[[#This Row],[Vertex]],Vertices[],MATCH("ID",Vertices[[#Headers],[Vertex]:[Top Word Pairs in Video1 Comment by Salience]],0),FALSE)</f>
        <v>516</v>
      </c>
    </row>
    <row r="504" spans="1:3" ht="15">
      <c r="A504" s="79" t="s">
        <v>4703</v>
      </c>
      <c r="B504" s="97" t="s">
        <v>770</v>
      </c>
      <c r="C504" s="79">
        <f>VLOOKUP(GroupVertices[[#This Row],[Vertex]],Vertices[],MATCH("ID",Vertices[[#Headers],[Vertex]:[Top Word Pairs in Video1 Comment by Salience]],0),FALSE)</f>
        <v>517</v>
      </c>
    </row>
    <row r="505" spans="1:3" ht="15">
      <c r="A505" s="79" t="s">
        <v>4703</v>
      </c>
      <c r="B505" s="97" t="s">
        <v>771</v>
      </c>
      <c r="C505" s="79">
        <f>VLOOKUP(GroupVertices[[#This Row],[Vertex]],Vertices[],MATCH("ID",Vertices[[#Headers],[Vertex]:[Top Word Pairs in Video1 Comment by Salience]],0),FALSE)</f>
        <v>518</v>
      </c>
    </row>
    <row r="506" spans="1:3" ht="15">
      <c r="A506" s="79" t="s">
        <v>4703</v>
      </c>
      <c r="B506" s="97" t="s">
        <v>772</v>
      </c>
      <c r="C506" s="79">
        <f>VLOOKUP(GroupVertices[[#This Row],[Vertex]],Vertices[],MATCH("ID",Vertices[[#Headers],[Vertex]:[Top Word Pairs in Video1 Comment by Salience]],0),FALSE)</f>
        <v>519</v>
      </c>
    </row>
    <row r="507" spans="1:3" ht="15">
      <c r="A507" s="79" t="s">
        <v>4703</v>
      </c>
      <c r="B507" s="97" t="s">
        <v>773</v>
      </c>
      <c r="C507" s="79">
        <f>VLOOKUP(GroupVertices[[#This Row],[Vertex]],Vertices[],MATCH("ID",Vertices[[#Headers],[Vertex]:[Top Word Pairs in Video1 Comment by Salience]],0),FALSE)</f>
        <v>520</v>
      </c>
    </row>
    <row r="508" spans="1:3" ht="15">
      <c r="A508" s="79" t="s">
        <v>4703</v>
      </c>
      <c r="B508" s="97" t="s">
        <v>774</v>
      </c>
      <c r="C508" s="79">
        <f>VLOOKUP(GroupVertices[[#This Row],[Vertex]],Vertices[],MATCH("ID",Vertices[[#Headers],[Vertex]:[Top Word Pairs in Video1 Comment by Salience]],0),FALSE)</f>
        <v>521</v>
      </c>
    </row>
    <row r="509" spans="1:3" ht="15">
      <c r="A509" s="79" t="s">
        <v>4703</v>
      </c>
      <c r="B509" s="97" t="s">
        <v>775</v>
      </c>
      <c r="C509" s="79">
        <f>VLOOKUP(GroupVertices[[#This Row],[Vertex]],Vertices[],MATCH("ID",Vertices[[#Headers],[Vertex]:[Top Word Pairs in Video1 Comment by Salience]],0),FALSE)</f>
        <v>522</v>
      </c>
    </row>
    <row r="510" spans="1:3" ht="15">
      <c r="A510" s="79" t="s">
        <v>4703</v>
      </c>
      <c r="B510" s="97" t="s">
        <v>776</v>
      </c>
      <c r="C510" s="79">
        <f>VLOOKUP(GroupVertices[[#This Row],[Vertex]],Vertices[],MATCH("ID",Vertices[[#Headers],[Vertex]:[Top Word Pairs in Video1 Comment by Salience]],0),FALSE)</f>
        <v>523</v>
      </c>
    </row>
    <row r="511" spans="1:3" ht="15">
      <c r="A511" s="79" t="s">
        <v>4703</v>
      </c>
      <c r="B511" s="97" t="s">
        <v>777</v>
      </c>
      <c r="C511" s="79">
        <f>VLOOKUP(GroupVertices[[#This Row],[Vertex]],Vertices[],MATCH("ID",Vertices[[#Headers],[Vertex]:[Top Word Pairs in Video1 Comment by Salience]],0),FALSE)</f>
        <v>524</v>
      </c>
    </row>
    <row r="512" spans="1:3" ht="15">
      <c r="A512" s="79" t="s">
        <v>4703</v>
      </c>
      <c r="B512" s="97" t="s">
        <v>778</v>
      </c>
      <c r="C512" s="79">
        <f>VLOOKUP(GroupVertices[[#This Row],[Vertex]],Vertices[],MATCH("ID",Vertices[[#Headers],[Vertex]:[Top Word Pairs in Video1 Comment by Salience]],0),FALSE)</f>
        <v>525</v>
      </c>
    </row>
    <row r="513" spans="1:3" ht="15">
      <c r="A513" s="79" t="s">
        <v>4703</v>
      </c>
      <c r="B513" s="97" t="s">
        <v>779</v>
      </c>
      <c r="C513" s="79">
        <f>VLOOKUP(GroupVertices[[#This Row],[Vertex]],Vertices[],MATCH("ID",Vertices[[#Headers],[Vertex]:[Top Word Pairs in Video1 Comment by Salience]],0),FALSE)</f>
        <v>526</v>
      </c>
    </row>
    <row r="514" spans="1:3" ht="15">
      <c r="A514" s="79" t="s">
        <v>4703</v>
      </c>
      <c r="B514" s="97" t="s">
        <v>780</v>
      </c>
      <c r="C514" s="79">
        <f>VLOOKUP(GroupVertices[[#This Row],[Vertex]],Vertices[],MATCH("ID",Vertices[[#Headers],[Vertex]:[Top Word Pairs in Video1 Comment by Salience]],0),FALSE)</f>
        <v>527</v>
      </c>
    </row>
    <row r="515" spans="1:3" ht="15">
      <c r="A515" s="79" t="s">
        <v>4703</v>
      </c>
      <c r="B515" s="97" t="s">
        <v>781</v>
      </c>
      <c r="C515" s="79">
        <f>VLOOKUP(GroupVertices[[#This Row],[Vertex]],Vertices[],MATCH("ID",Vertices[[#Headers],[Vertex]:[Top Word Pairs in Video1 Comment by Salience]],0),FALSE)</f>
        <v>528</v>
      </c>
    </row>
    <row r="516" spans="1:3" ht="15">
      <c r="A516" s="79" t="s">
        <v>4703</v>
      </c>
      <c r="B516" s="97" t="s">
        <v>782</v>
      </c>
      <c r="C516" s="79">
        <f>VLOOKUP(GroupVertices[[#This Row],[Vertex]],Vertices[],MATCH("ID",Vertices[[#Headers],[Vertex]:[Top Word Pairs in Video1 Comment by Salience]],0),FALSE)</f>
        <v>529</v>
      </c>
    </row>
    <row r="517" spans="1:3" ht="15">
      <c r="A517" s="79" t="s">
        <v>4703</v>
      </c>
      <c r="B517" s="97" t="s">
        <v>783</v>
      </c>
      <c r="C517" s="79">
        <f>VLOOKUP(GroupVertices[[#This Row],[Vertex]],Vertices[],MATCH("ID",Vertices[[#Headers],[Vertex]:[Top Word Pairs in Video1 Comment by Salience]],0),FALSE)</f>
        <v>530</v>
      </c>
    </row>
    <row r="518" spans="1:3" ht="15">
      <c r="A518" s="79" t="s">
        <v>4703</v>
      </c>
      <c r="B518" s="97" t="s">
        <v>784</v>
      </c>
      <c r="C518" s="79">
        <f>VLOOKUP(GroupVertices[[#This Row],[Vertex]],Vertices[],MATCH("ID",Vertices[[#Headers],[Vertex]:[Top Word Pairs in Video1 Comment by Salience]],0),FALSE)</f>
        <v>531</v>
      </c>
    </row>
    <row r="519" spans="1:3" ht="15">
      <c r="A519" s="79" t="s">
        <v>4703</v>
      </c>
      <c r="B519" s="97" t="s">
        <v>785</v>
      </c>
      <c r="C519" s="79">
        <f>VLOOKUP(GroupVertices[[#This Row],[Vertex]],Vertices[],MATCH("ID",Vertices[[#Headers],[Vertex]:[Top Word Pairs in Video1 Comment by Salience]],0),FALSE)</f>
        <v>532</v>
      </c>
    </row>
    <row r="520" spans="1:3" ht="15">
      <c r="A520" s="79" t="s">
        <v>4703</v>
      </c>
      <c r="B520" s="97" t="s">
        <v>786</v>
      </c>
      <c r="C520" s="79">
        <f>VLOOKUP(GroupVertices[[#This Row],[Vertex]],Vertices[],MATCH("ID",Vertices[[#Headers],[Vertex]:[Top Word Pairs in Video1 Comment by Salience]],0),FALSE)</f>
        <v>533</v>
      </c>
    </row>
    <row r="521" spans="1:3" ht="15">
      <c r="A521" s="79" t="s">
        <v>4703</v>
      </c>
      <c r="B521" s="97" t="s">
        <v>787</v>
      </c>
      <c r="C521" s="79">
        <f>VLOOKUP(GroupVertices[[#This Row],[Vertex]],Vertices[],MATCH("ID",Vertices[[#Headers],[Vertex]:[Top Word Pairs in Video1 Comment by Salience]],0),FALSE)</f>
        <v>534</v>
      </c>
    </row>
    <row r="522" spans="1:3" ht="15">
      <c r="A522" s="79" t="s">
        <v>4703</v>
      </c>
      <c r="B522" s="97" t="s">
        <v>788</v>
      </c>
      <c r="C522" s="79">
        <f>VLOOKUP(GroupVertices[[#This Row],[Vertex]],Vertices[],MATCH("ID",Vertices[[#Headers],[Vertex]:[Top Word Pairs in Video1 Comment by Salience]],0),FALSE)</f>
        <v>535</v>
      </c>
    </row>
    <row r="523" spans="1:3" ht="15">
      <c r="A523" s="79" t="s">
        <v>4703</v>
      </c>
      <c r="B523" s="97" t="s">
        <v>789</v>
      </c>
      <c r="C523" s="79">
        <f>VLOOKUP(GroupVertices[[#This Row],[Vertex]],Vertices[],MATCH("ID",Vertices[[#Headers],[Vertex]:[Top Word Pairs in Video1 Comment by Salience]],0),FALSE)</f>
        <v>536</v>
      </c>
    </row>
    <row r="524" spans="1:3" ht="15">
      <c r="A524" s="79" t="s">
        <v>4703</v>
      </c>
      <c r="B524" s="97" t="s">
        <v>790</v>
      </c>
      <c r="C524" s="79">
        <f>VLOOKUP(GroupVertices[[#This Row],[Vertex]],Vertices[],MATCH("ID",Vertices[[#Headers],[Vertex]:[Top Word Pairs in Video1 Comment by Salience]],0),FALSE)</f>
        <v>537</v>
      </c>
    </row>
    <row r="525" spans="1:3" ht="15">
      <c r="A525" s="79" t="s">
        <v>4703</v>
      </c>
      <c r="B525" s="97" t="s">
        <v>791</v>
      </c>
      <c r="C525" s="79">
        <f>VLOOKUP(GroupVertices[[#This Row],[Vertex]],Vertices[],MATCH("ID",Vertices[[#Headers],[Vertex]:[Top Word Pairs in Video1 Comment by Salience]],0),FALSE)</f>
        <v>538</v>
      </c>
    </row>
    <row r="526" spans="1:3" ht="15">
      <c r="A526" s="79" t="s">
        <v>4703</v>
      </c>
      <c r="B526" s="97" t="s">
        <v>792</v>
      </c>
      <c r="C526" s="79">
        <f>VLOOKUP(GroupVertices[[#This Row],[Vertex]],Vertices[],MATCH("ID",Vertices[[#Headers],[Vertex]:[Top Word Pairs in Video1 Comment by Salience]],0),FALSE)</f>
        <v>539</v>
      </c>
    </row>
    <row r="527" spans="1:3" ht="15">
      <c r="A527" s="79" t="s">
        <v>4703</v>
      </c>
      <c r="B527" s="97" t="s">
        <v>793</v>
      </c>
      <c r="C527" s="79">
        <f>VLOOKUP(GroupVertices[[#This Row],[Vertex]],Vertices[],MATCH("ID",Vertices[[#Headers],[Vertex]:[Top Word Pairs in Video1 Comment by Salience]],0),FALSE)</f>
        <v>540</v>
      </c>
    </row>
    <row r="528" spans="1:3" ht="15">
      <c r="A528" s="79" t="s">
        <v>4703</v>
      </c>
      <c r="B528" s="97" t="s">
        <v>794</v>
      </c>
      <c r="C528" s="79">
        <f>VLOOKUP(GroupVertices[[#This Row],[Vertex]],Vertices[],MATCH("ID",Vertices[[#Headers],[Vertex]:[Top Word Pairs in Video1 Comment by Salience]],0),FALSE)</f>
        <v>541</v>
      </c>
    </row>
    <row r="529" spans="1:3" ht="15">
      <c r="A529" s="79" t="s">
        <v>4703</v>
      </c>
      <c r="B529" s="97" t="s">
        <v>795</v>
      </c>
      <c r="C529" s="79">
        <f>VLOOKUP(GroupVertices[[#This Row],[Vertex]],Vertices[],MATCH("ID",Vertices[[#Headers],[Vertex]:[Top Word Pairs in Video1 Comment by Salience]],0),FALSE)</f>
        <v>542</v>
      </c>
    </row>
    <row r="530" spans="1:3" ht="15">
      <c r="A530" s="79" t="s">
        <v>4703</v>
      </c>
      <c r="B530" s="97" t="s">
        <v>796</v>
      </c>
      <c r="C530" s="79">
        <f>VLOOKUP(GroupVertices[[#This Row],[Vertex]],Vertices[],MATCH("ID",Vertices[[#Headers],[Vertex]:[Top Word Pairs in Video1 Comment by Salience]],0),FALSE)</f>
        <v>543</v>
      </c>
    </row>
    <row r="531" spans="1:3" ht="15">
      <c r="A531" s="79" t="s">
        <v>4703</v>
      </c>
      <c r="B531" s="97" t="s">
        <v>797</v>
      </c>
      <c r="C531" s="79">
        <f>VLOOKUP(GroupVertices[[#This Row],[Vertex]],Vertices[],MATCH("ID",Vertices[[#Headers],[Vertex]:[Top Word Pairs in Video1 Comment by Salience]],0),FALSE)</f>
        <v>544</v>
      </c>
    </row>
    <row r="532" spans="1:3" ht="15">
      <c r="A532" s="79" t="s">
        <v>4703</v>
      </c>
      <c r="B532" s="97" t="s">
        <v>798</v>
      </c>
      <c r="C532" s="79">
        <f>VLOOKUP(GroupVertices[[#This Row],[Vertex]],Vertices[],MATCH("ID",Vertices[[#Headers],[Vertex]:[Top Word Pairs in Video1 Comment by Salience]],0),FALSE)</f>
        <v>545</v>
      </c>
    </row>
    <row r="533" spans="1:3" ht="15">
      <c r="A533" s="79" t="s">
        <v>4703</v>
      </c>
      <c r="B533" s="97" t="s">
        <v>799</v>
      </c>
      <c r="C533" s="79">
        <f>VLOOKUP(GroupVertices[[#This Row],[Vertex]],Vertices[],MATCH("ID",Vertices[[#Headers],[Vertex]:[Top Word Pairs in Video1 Comment by Salience]],0),FALSE)</f>
        <v>546</v>
      </c>
    </row>
    <row r="534" spans="1:3" ht="15">
      <c r="A534" s="79" t="s">
        <v>4703</v>
      </c>
      <c r="B534" s="97" t="s">
        <v>800</v>
      </c>
      <c r="C534" s="79">
        <f>VLOOKUP(GroupVertices[[#This Row],[Vertex]],Vertices[],MATCH("ID",Vertices[[#Headers],[Vertex]:[Top Word Pairs in Video1 Comment by Salience]],0),FALSE)</f>
        <v>547</v>
      </c>
    </row>
    <row r="535" spans="1:3" ht="15">
      <c r="A535" s="79" t="s">
        <v>4703</v>
      </c>
      <c r="B535" s="97" t="s">
        <v>801</v>
      </c>
      <c r="C535" s="79">
        <f>VLOOKUP(GroupVertices[[#This Row],[Vertex]],Vertices[],MATCH("ID",Vertices[[#Headers],[Vertex]:[Top Word Pairs in Video1 Comment by Salience]],0),FALSE)</f>
        <v>548</v>
      </c>
    </row>
    <row r="536" spans="1:3" ht="15">
      <c r="A536" s="79" t="s">
        <v>4703</v>
      </c>
      <c r="B536" s="97" t="s">
        <v>802</v>
      </c>
      <c r="C536" s="79">
        <f>VLOOKUP(GroupVertices[[#This Row],[Vertex]],Vertices[],MATCH("ID",Vertices[[#Headers],[Vertex]:[Top Word Pairs in Video1 Comment by Salience]],0),FALSE)</f>
        <v>549</v>
      </c>
    </row>
    <row r="537" spans="1:3" ht="15">
      <c r="A537" s="79" t="s">
        <v>4703</v>
      </c>
      <c r="B537" s="97" t="s">
        <v>803</v>
      </c>
      <c r="C537" s="79">
        <f>VLOOKUP(GroupVertices[[#This Row],[Vertex]],Vertices[],MATCH("ID",Vertices[[#Headers],[Vertex]:[Top Word Pairs in Video1 Comment by Salience]],0),FALSE)</f>
        <v>550</v>
      </c>
    </row>
    <row r="538" spans="1:3" ht="15">
      <c r="A538" s="79" t="s">
        <v>4703</v>
      </c>
      <c r="B538" s="97" t="s">
        <v>804</v>
      </c>
      <c r="C538" s="79">
        <f>VLOOKUP(GroupVertices[[#This Row],[Vertex]],Vertices[],MATCH("ID",Vertices[[#Headers],[Vertex]:[Top Word Pairs in Video1 Comment by Salience]],0),FALSE)</f>
        <v>551</v>
      </c>
    </row>
    <row r="539" spans="1:3" ht="15">
      <c r="A539" s="79" t="s">
        <v>4703</v>
      </c>
      <c r="B539" s="97" t="s">
        <v>805</v>
      </c>
      <c r="C539" s="79">
        <f>VLOOKUP(GroupVertices[[#This Row],[Vertex]],Vertices[],MATCH("ID",Vertices[[#Headers],[Vertex]:[Top Word Pairs in Video1 Comment by Salience]],0),FALSE)</f>
        <v>552</v>
      </c>
    </row>
    <row r="540" spans="1:3" ht="15">
      <c r="A540" s="79" t="s">
        <v>4703</v>
      </c>
      <c r="B540" s="97" t="s">
        <v>806</v>
      </c>
      <c r="C540" s="79">
        <f>VLOOKUP(GroupVertices[[#This Row],[Vertex]],Vertices[],MATCH("ID",Vertices[[#Headers],[Vertex]:[Top Word Pairs in Video1 Comment by Salience]],0),FALSE)</f>
        <v>553</v>
      </c>
    </row>
    <row r="541" spans="1:3" ht="15">
      <c r="A541" s="79" t="s">
        <v>4703</v>
      </c>
      <c r="B541" s="97" t="s">
        <v>807</v>
      </c>
      <c r="C541" s="79">
        <f>VLOOKUP(GroupVertices[[#This Row],[Vertex]],Vertices[],MATCH("ID",Vertices[[#Headers],[Vertex]:[Top Word Pairs in Video1 Comment by Salience]],0),FALSE)</f>
        <v>554</v>
      </c>
    </row>
    <row r="542" spans="1:3" ht="15">
      <c r="A542" s="79" t="s">
        <v>4703</v>
      </c>
      <c r="B542" s="97" t="s">
        <v>808</v>
      </c>
      <c r="C542" s="79">
        <f>VLOOKUP(GroupVertices[[#This Row],[Vertex]],Vertices[],MATCH("ID",Vertices[[#Headers],[Vertex]:[Top Word Pairs in Video1 Comment by Salience]],0),FALSE)</f>
        <v>555</v>
      </c>
    </row>
    <row r="543" spans="1:3" ht="15">
      <c r="A543" s="79" t="s">
        <v>4703</v>
      </c>
      <c r="B543" s="97" t="s">
        <v>809</v>
      </c>
      <c r="C543" s="79">
        <f>VLOOKUP(GroupVertices[[#This Row],[Vertex]],Vertices[],MATCH("ID",Vertices[[#Headers],[Vertex]:[Top Word Pairs in Video1 Comment by Salience]],0),FALSE)</f>
        <v>556</v>
      </c>
    </row>
    <row r="544" spans="1:3" ht="15">
      <c r="A544" s="79" t="s">
        <v>4703</v>
      </c>
      <c r="B544" s="97" t="s">
        <v>810</v>
      </c>
      <c r="C544" s="79">
        <f>VLOOKUP(GroupVertices[[#This Row],[Vertex]],Vertices[],MATCH("ID",Vertices[[#Headers],[Vertex]:[Top Word Pairs in Video1 Comment by Salience]],0),FALSE)</f>
        <v>557</v>
      </c>
    </row>
    <row r="545" spans="1:3" ht="15">
      <c r="A545" s="79" t="s">
        <v>4703</v>
      </c>
      <c r="B545" s="97" t="s">
        <v>811</v>
      </c>
      <c r="C545" s="79">
        <f>VLOOKUP(GroupVertices[[#This Row],[Vertex]],Vertices[],MATCH("ID",Vertices[[#Headers],[Vertex]:[Top Word Pairs in Video1 Comment by Salience]],0),FALSE)</f>
        <v>558</v>
      </c>
    </row>
    <row r="546" spans="1:3" ht="15">
      <c r="A546" s="79" t="s">
        <v>4703</v>
      </c>
      <c r="B546" s="97" t="s">
        <v>812</v>
      </c>
      <c r="C546" s="79">
        <f>VLOOKUP(GroupVertices[[#This Row],[Vertex]],Vertices[],MATCH("ID",Vertices[[#Headers],[Vertex]:[Top Word Pairs in Video1 Comment by Salience]],0),FALSE)</f>
        <v>559</v>
      </c>
    </row>
    <row r="547" spans="1:3" ht="15">
      <c r="A547" s="79" t="s">
        <v>4703</v>
      </c>
      <c r="B547" s="97" t="s">
        <v>813</v>
      </c>
      <c r="C547" s="79">
        <f>VLOOKUP(GroupVertices[[#This Row],[Vertex]],Vertices[],MATCH("ID",Vertices[[#Headers],[Vertex]:[Top Word Pairs in Video1 Comment by Salience]],0),FALSE)</f>
        <v>560</v>
      </c>
    </row>
    <row r="548" spans="1:3" ht="15">
      <c r="A548" s="79" t="s">
        <v>4703</v>
      </c>
      <c r="B548" s="97" t="s">
        <v>814</v>
      </c>
      <c r="C548" s="79">
        <f>VLOOKUP(GroupVertices[[#This Row],[Vertex]],Vertices[],MATCH("ID",Vertices[[#Headers],[Vertex]:[Top Word Pairs in Video1 Comment by Salience]],0),FALSE)</f>
        <v>561</v>
      </c>
    </row>
    <row r="549" spans="1:3" ht="15">
      <c r="A549" s="79" t="s">
        <v>4703</v>
      </c>
      <c r="B549" s="97" t="s">
        <v>815</v>
      </c>
      <c r="C549" s="79">
        <f>VLOOKUP(GroupVertices[[#This Row],[Vertex]],Vertices[],MATCH("ID",Vertices[[#Headers],[Vertex]:[Top Word Pairs in Video1 Comment by Salience]],0),FALSE)</f>
        <v>562</v>
      </c>
    </row>
    <row r="550" spans="1:3" ht="15">
      <c r="A550" s="79" t="s">
        <v>4703</v>
      </c>
      <c r="B550" s="97" t="s">
        <v>816</v>
      </c>
      <c r="C550" s="79">
        <f>VLOOKUP(GroupVertices[[#This Row],[Vertex]],Vertices[],MATCH("ID",Vertices[[#Headers],[Vertex]:[Top Word Pairs in Video1 Comment by Salience]],0),FALSE)</f>
        <v>563</v>
      </c>
    </row>
    <row r="551" spans="1:3" ht="15">
      <c r="A551" s="79" t="s">
        <v>4703</v>
      </c>
      <c r="B551" s="97" t="s">
        <v>817</v>
      </c>
      <c r="C551" s="79">
        <f>VLOOKUP(GroupVertices[[#This Row],[Vertex]],Vertices[],MATCH("ID",Vertices[[#Headers],[Vertex]:[Top Word Pairs in Video1 Comment by Salience]],0),FALSE)</f>
        <v>564</v>
      </c>
    </row>
    <row r="552" spans="1:3" ht="15">
      <c r="A552" s="79" t="s">
        <v>4703</v>
      </c>
      <c r="B552" s="97" t="s">
        <v>818</v>
      </c>
      <c r="C552" s="79">
        <f>VLOOKUP(GroupVertices[[#This Row],[Vertex]],Vertices[],MATCH("ID",Vertices[[#Headers],[Vertex]:[Top Word Pairs in Video1 Comment by Salience]],0),FALSE)</f>
        <v>565</v>
      </c>
    </row>
    <row r="553" spans="1:3" ht="15">
      <c r="A553" s="79" t="s">
        <v>4703</v>
      </c>
      <c r="B553" s="97" t="s">
        <v>819</v>
      </c>
      <c r="C553" s="79">
        <f>VLOOKUP(GroupVertices[[#This Row],[Vertex]],Vertices[],MATCH("ID",Vertices[[#Headers],[Vertex]:[Top Word Pairs in Video1 Comment by Salience]],0),FALSE)</f>
        <v>566</v>
      </c>
    </row>
    <row r="554" spans="1:3" ht="15">
      <c r="A554" s="79" t="s">
        <v>4703</v>
      </c>
      <c r="B554" s="97" t="s">
        <v>820</v>
      </c>
      <c r="C554" s="79">
        <f>VLOOKUP(GroupVertices[[#This Row],[Vertex]],Vertices[],MATCH("ID",Vertices[[#Headers],[Vertex]:[Top Word Pairs in Video1 Comment by Salience]],0),FALSE)</f>
        <v>567</v>
      </c>
    </row>
    <row r="555" spans="1:3" ht="15">
      <c r="A555" s="79" t="s">
        <v>4703</v>
      </c>
      <c r="B555" s="97" t="s">
        <v>821</v>
      </c>
      <c r="C555" s="79">
        <f>VLOOKUP(GroupVertices[[#This Row],[Vertex]],Vertices[],MATCH("ID",Vertices[[#Headers],[Vertex]:[Top Word Pairs in Video1 Comment by Salience]],0),FALSE)</f>
        <v>568</v>
      </c>
    </row>
    <row r="556" spans="1:3" ht="15">
      <c r="A556" s="79" t="s">
        <v>4703</v>
      </c>
      <c r="B556" s="97" t="s">
        <v>822</v>
      </c>
      <c r="C556" s="79">
        <f>VLOOKUP(GroupVertices[[#This Row],[Vertex]],Vertices[],MATCH("ID",Vertices[[#Headers],[Vertex]:[Top Word Pairs in Video1 Comment by Salience]],0),FALSE)</f>
        <v>569</v>
      </c>
    </row>
    <row r="557" spans="1:3" ht="15">
      <c r="A557" s="79" t="s">
        <v>4703</v>
      </c>
      <c r="B557" s="97" t="s">
        <v>823</v>
      </c>
      <c r="C557" s="79">
        <f>VLOOKUP(GroupVertices[[#This Row],[Vertex]],Vertices[],MATCH("ID",Vertices[[#Headers],[Vertex]:[Top Word Pairs in Video1 Comment by Salience]],0),FALSE)</f>
        <v>570</v>
      </c>
    </row>
    <row r="558" spans="1:3" ht="15">
      <c r="A558" s="79" t="s">
        <v>4703</v>
      </c>
      <c r="B558" s="97" t="s">
        <v>824</v>
      </c>
      <c r="C558" s="79">
        <f>VLOOKUP(GroupVertices[[#This Row],[Vertex]],Vertices[],MATCH("ID",Vertices[[#Headers],[Vertex]:[Top Word Pairs in Video1 Comment by Salience]],0),FALSE)</f>
        <v>571</v>
      </c>
    </row>
    <row r="559" spans="1:3" ht="15">
      <c r="A559" s="79" t="s">
        <v>4703</v>
      </c>
      <c r="B559" s="97" t="s">
        <v>825</v>
      </c>
      <c r="C559" s="79">
        <f>VLOOKUP(GroupVertices[[#This Row],[Vertex]],Vertices[],MATCH("ID",Vertices[[#Headers],[Vertex]:[Top Word Pairs in Video1 Comment by Salience]],0),FALSE)</f>
        <v>572</v>
      </c>
    </row>
    <row r="560" spans="1:3" ht="15">
      <c r="A560" s="79" t="s">
        <v>4703</v>
      </c>
      <c r="B560" s="97" t="s">
        <v>826</v>
      </c>
      <c r="C560" s="79">
        <f>VLOOKUP(GroupVertices[[#This Row],[Vertex]],Vertices[],MATCH("ID",Vertices[[#Headers],[Vertex]:[Top Word Pairs in Video1 Comment by Salience]],0),FALSE)</f>
        <v>573</v>
      </c>
    </row>
    <row r="561" spans="1:3" ht="15">
      <c r="A561" s="79" t="s">
        <v>4703</v>
      </c>
      <c r="B561" s="97" t="s">
        <v>827</v>
      </c>
      <c r="C561" s="79">
        <f>VLOOKUP(GroupVertices[[#This Row],[Vertex]],Vertices[],MATCH("ID",Vertices[[#Headers],[Vertex]:[Top Word Pairs in Video1 Comment by Salience]],0),FALSE)</f>
        <v>574</v>
      </c>
    </row>
    <row r="562" spans="1:3" ht="15">
      <c r="A562" s="79" t="s">
        <v>4703</v>
      </c>
      <c r="B562" s="97" t="s">
        <v>828</v>
      </c>
      <c r="C562" s="79">
        <f>VLOOKUP(GroupVertices[[#This Row],[Vertex]],Vertices[],MATCH("ID",Vertices[[#Headers],[Vertex]:[Top Word Pairs in Video1 Comment by Salience]],0),FALSE)</f>
        <v>575</v>
      </c>
    </row>
    <row r="563" spans="1:3" ht="15">
      <c r="A563" s="79" t="s">
        <v>4703</v>
      </c>
      <c r="B563" s="97" t="s">
        <v>829</v>
      </c>
      <c r="C563" s="79">
        <f>VLOOKUP(GroupVertices[[#This Row],[Vertex]],Vertices[],MATCH("ID",Vertices[[#Headers],[Vertex]:[Top Word Pairs in Video1 Comment by Salience]],0),FALSE)</f>
        <v>576</v>
      </c>
    </row>
    <row r="564" spans="1:3" ht="15">
      <c r="A564" s="79" t="s">
        <v>4703</v>
      </c>
      <c r="B564" s="97" t="s">
        <v>830</v>
      </c>
      <c r="C564" s="79">
        <f>VLOOKUP(GroupVertices[[#This Row],[Vertex]],Vertices[],MATCH("ID",Vertices[[#Headers],[Vertex]:[Top Word Pairs in Video1 Comment by Salience]],0),FALSE)</f>
        <v>577</v>
      </c>
    </row>
    <row r="565" spans="1:3" ht="15">
      <c r="A565" s="79" t="s">
        <v>4703</v>
      </c>
      <c r="B565" s="97" t="s">
        <v>831</v>
      </c>
      <c r="C565" s="79">
        <f>VLOOKUP(GroupVertices[[#This Row],[Vertex]],Vertices[],MATCH("ID",Vertices[[#Headers],[Vertex]:[Top Word Pairs in Video1 Comment by Salience]],0),FALSE)</f>
        <v>578</v>
      </c>
    </row>
    <row r="566" spans="1:3" ht="15">
      <c r="A566" s="79" t="s">
        <v>4703</v>
      </c>
      <c r="B566" s="97" t="s">
        <v>832</v>
      </c>
      <c r="C566" s="79">
        <f>VLOOKUP(GroupVertices[[#This Row],[Vertex]],Vertices[],MATCH("ID",Vertices[[#Headers],[Vertex]:[Top Word Pairs in Video1 Comment by Salience]],0),FALSE)</f>
        <v>579</v>
      </c>
    </row>
    <row r="567" spans="1:3" ht="15">
      <c r="A567" s="79" t="s">
        <v>4703</v>
      </c>
      <c r="B567" s="97" t="s">
        <v>833</v>
      </c>
      <c r="C567" s="79">
        <f>VLOOKUP(GroupVertices[[#This Row],[Vertex]],Vertices[],MATCH("ID",Vertices[[#Headers],[Vertex]:[Top Word Pairs in Video1 Comment by Salience]],0),FALSE)</f>
        <v>580</v>
      </c>
    </row>
    <row r="568" spans="1:3" ht="15">
      <c r="A568" s="79" t="s">
        <v>4703</v>
      </c>
      <c r="B568" s="97" t="s">
        <v>834</v>
      </c>
      <c r="C568" s="79">
        <f>VLOOKUP(GroupVertices[[#This Row],[Vertex]],Vertices[],MATCH("ID",Vertices[[#Headers],[Vertex]:[Top Word Pairs in Video1 Comment by Salience]],0),FALSE)</f>
        <v>581</v>
      </c>
    </row>
    <row r="569" spans="1:3" ht="15">
      <c r="A569" s="79" t="s">
        <v>4703</v>
      </c>
      <c r="B569" s="97" t="s">
        <v>835</v>
      </c>
      <c r="C569" s="79">
        <f>VLOOKUP(GroupVertices[[#This Row],[Vertex]],Vertices[],MATCH("ID",Vertices[[#Headers],[Vertex]:[Top Word Pairs in Video1 Comment by Salience]],0),FALSE)</f>
        <v>582</v>
      </c>
    </row>
    <row r="570" spans="1:3" ht="15">
      <c r="A570" s="79" t="s">
        <v>4703</v>
      </c>
      <c r="B570" s="97" t="s">
        <v>836</v>
      </c>
      <c r="C570" s="79">
        <f>VLOOKUP(GroupVertices[[#This Row],[Vertex]],Vertices[],MATCH("ID",Vertices[[#Headers],[Vertex]:[Top Word Pairs in Video1 Comment by Salience]],0),FALSE)</f>
        <v>583</v>
      </c>
    </row>
    <row r="571" spans="1:3" ht="15">
      <c r="A571" s="79" t="s">
        <v>4703</v>
      </c>
      <c r="B571" s="97" t="s">
        <v>837</v>
      </c>
      <c r="C571" s="79">
        <f>VLOOKUP(GroupVertices[[#This Row],[Vertex]],Vertices[],MATCH("ID",Vertices[[#Headers],[Vertex]:[Top Word Pairs in Video1 Comment by Salience]],0),FALSE)</f>
        <v>584</v>
      </c>
    </row>
    <row r="572" spans="1:3" ht="15">
      <c r="A572" s="79" t="s">
        <v>4703</v>
      </c>
      <c r="B572" s="97" t="s">
        <v>838</v>
      </c>
      <c r="C572" s="79">
        <f>VLOOKUP(GroupVertices[[#This Row],[Vertex]],Vertices[],MATCH("ID",Vertices[[#Headers],[Vertex]:[Top Word Pairs in Video1 Comment by Salience]],0),FALSE)</f>
        <v>585</v>
      </c>
    </row>
    <row r="573" spans="1:3" ht="15">
      <c r="A573" s="79" t="s">
        <v>4703</v>
      </c>
      <c r="B573" s="97" t="s">
        <v>839</v>
      </c>
      <c r="C573" s="79">
        <f>VLOOKUP(GroupVertices[[#This Row],[Vertex]],Vertices[],MATCH("ID",Vertices[[#Headers],[Vertex]:[Top Word Pairs in Video1 Comment by Salience]],0),FALSE)</f>
        <v>586</v>
      </c>
    </row>
    <row r="574" spans="1:3" ht="15">
      <c r="A574" s="79" t="s">
        <v>4703</v>
      </c>
      <c r="B574" s="97" t="s">
        <v>840</v>
      </c>
      <c r="C574" s="79">
        <f>VLOOKUP(GroupVertices[[#This Row],[Vertex]],Vertices[],MATCH("ID",Vertices[[#Headers],[Vertex]:[Top Word Pairs in Video1 Comment by Salience]],0),FALSE)</f>
        <v>587</v>
      </c>
    </row>
    <row r="575" spans="1:3" ht="15">
      <c r="A575" s="79" t="s">
        <v>4703</v>
      </c>
      <c r="B575" s="97" t="s">
        <v>841</v>
      </c>
      <c r="C575" s="79">
        <f>VLOOKUP(GroupVertices[[#This Row],[Vertex]],Vertices[],MATCH("ID",Vertices[[#Headers],[Vertex]:[Top Word Pairs in Video1 Comment by Salience]],0),FALSE)</f>
        <v>588</v>
      </c>
    </row>
    <row r="576" spans="1:3" ht="15">
      <c r="A576" s="79" t="s">
        <v>4703</v>
      </c>
      <c r="B576" s="97" t="s">
        <v>842</v>
      </c>
      <c r="C576" s="79">
        <f>VLOOKUP(GroupVertices[[#This Row],[Vertex]],Vertices[],MATCH("ID",Vertices[[#Headers],[Vertex]:[Top Word Pairs in Video1 Comment by Salience]],0),FALSE)</f>
        <v>589</v>
      </c>
    </row>
    <row r="577" spans="1:3" ht="15">
      <c r="A577" s="79" t="s">
        <v>4703</v>
      </c>
      <c r="B577" s="97" t="s">
        <v>843</v>
      </c>
      <c r="C577" s="79">
        <f>VLOOKUP(GroupVertices[[#This Row],[Vertex]],Vertices[],MATCH("ID",Vertices[[#Headers],[Vertex]:[Top Word Pairs in Video1 Comment by Salience]],0),FALSE)</f>
        <v>590</v>
      </c>
    </row>
    <row r="578" spans="1:3" ht="15">
      <c r="A578" s="79" t="s">
        <v>4703</v>
      </c>
      <c r="B578" s="97" t="s">
        <v>844</v>
      </c>
      <c r="C578" s="79">
        <f>VLOOKUP(GroupVertices[[#This Row],[Vertex]],Vertices[],MATCH("ID",Vertices[[#Headers],[Vertex]:[Top Word Pairs in Video1 Comment by Salience]],0),FALSE)</f>
        <v>591</v>
      </c>
    </row>
    <row r="579" spans="1:3" ht="15">
      <c r="A579" s="79" t="s">
        <v>4703</v>
      </c>
      <c r="B579" s="97" t="s">
        <v>845</v>
      </c>
      <c r="C579" s="79">
        <f>VLOOKUP(GroupVertices[[#This Row],[Vertex]],Vertices[],MATCH("ID",Vertices[[#Headers],[Vertex]:[Top Word Pairs in Video1 Comment by Salience]],0),FALSE)</f>
        <v>592</v>
      </c>
    </row>
    <row r="580" spans="1:3" ht="15">
      <c r="A580" s="79" t="s">
        <v>4703</v>
      </c>
      <c r="B580" s="97" t="s">
        <v>846</v>
      </c>
      <c r="C580" s="79">
        <f>VLOOKUP(GroupVertices[[#This Row],[Vertex]],Vertices[],MATCH("ID",Vertices[[#Headers],[Vertex]:[Top Word Pairs in Video1 Comment by Salience]],0),FALSE)</f>
        <v>593</v>
      </c>
    </row>
    <row r="581" spans="1:3" ht="15">
      <c r="A581" s="79" t="s">
        <v>4703</v>
      </c>
      <c r="B581" s="97" t="s">
        <v>847</v>
      </c>
      <c r="C581" s="79">
        <f>VLOOKUP(GroupVertices[[#This Row],[Vertex]],Vertices[],MATCH("ID",Vertices[[#Headers],[Vertex]:[Top Word Pairs in Video1 Comment by Salience]],0),FALSE)</f>
        <v>594</v>
      </c>
    </row>
    <row r="582" spans="1:3" ht="15">
      <c r="A582" s="79" t="s">
        <v>4703</v>
      </c>
      <c r="B582" s="97" t="s">
        <v>848</v>
      </c>
      <c r="C582" s="79">
        <f>VLOOKUP(GroupVertices[[#This Row],[Vertex]],Vertices[],MATCH("ID",Vertices[[#Headers],[Vertex]:[Top Word Pairs in Video1 Comment by Salience]],0),FALSE)</f>
        <v>595</v>
      </c>
    </row>
    <row r="583" spans="1:3" ht="15">
      <c r="A583" s="79" t="s">
        <v>4703</v>
      </c>
      <c r="B583" s="97" t="s">
        <v>849</v>
      </c>
      <c r="C583" s="79">
        <f>VLOOKUP(GroupVertices[[#This Row],[Vertex]],Vertices[],MATCH("ID",Vertices[[#Headers],[Vertex]:[Top Word Pairs in Video1 Comment by Salience]],0),FALSE)</f>
        <v>596</v>
      </c>
    </row>
    <row r="584" spans="1:3" ht="15">
      <c r="A584" s="79" t="s">
        <v>4703</v>
      </c>
      <c r="B584" s="97" t="s">
        <v>850</v>
      </c>
      <c r="C584" s="79">
        <f>VLOOKUP(GroupVertices[[#This Row],[Vertex]],Vertices[],MATCH("ID",Vertices[[#Headers],[Vertex]:[Top Word Pairs in Video1 Comment by Salience]],0),FALSE)</f>
        <v>597</v>
      </c>
    </row>
    <row r="585" spans="1:3" ht="15">
      <c r="A585" s="79" t="s">
        <v>4703</v>
      </c>
      <c r="B585" s="97" t="s">
        <v>851</v>
      </c>
      <c r="C585" s="79">
        <f>VLOOKUP(GroupVertices[[#This Row],[Vertex]],Vertices[],MATCH("ID",Vertices[[#Headers],[Vertex]:[Top Word Pairs in Video1 Comment by Salience]],0),FALSE)</f>
        <v>598</v>
      </c>
    </row>
    <row r="586" spans="1:3" ht="15">
      <c r="A586" s="79" t="s">
        <v>4703</v>
      </c>
      <c r="B586" s="97" t="s">
        <v>852</v>
      </c>
      <c r="C586" s="79">
        <f>VLOOKUP(GroupVertices[[#This Row],[Vertex]],Vertices[],MATCH("ID",Vertices[[#Headers],[Vertex]:[Top Word Pairs in Video1 Comment by Salience]],0),FALSE)</f>
        <v>599</v>
      </c>
    </row>
    <row r="587" spans="1:3" ht="15">
      <c r="A587" s="79" t="s">
        <v>4703</v>
      </c>
      <c r="B587" s="97" t="s">
        <v>853</v>
      </c>
      <c r="C587" s="79">
        <f>VLOOKUP(GroupVertices[[#This Row],[Vertex]],Vertices[],MATCH("ID",Vertices[[#Headers],[Vertex]:[Top Word Pairs in Video1 Comment by Salience]],0),FALSE)</f>
        <v>600</v>
      </c>
    </row>
    <row r="588" spans="1:3" ht="15">
      <c r="A588" s="79" t="s">
        <v>4703</v>
      </c>
      <c r="B588" s="97" t="s">
        <v>854</v>
      </c>
      <c r="C588" s="79">
        <f>VLOOKUP(GroupVertices[[#This Row],[Vertex]],Vertices[],MATCH("ID",Vertices[[#Headers],[Vertex]:[Top Word Pairs in Video1 Comment by Salience]],0),FALSE)</f>
        <v>601</v>
      </c>
    </row>
    <row r="589" spans="1:3" ht="15">
      <c r="A589" s="79" t="s">
        <v>4703</v>
      </c>
      <c r="B589" s="97" t="s">
        <v>855</v>
      </c>
      <c r="C589" s="79">
        <f>VLOOKUP(GroupVertices[[#This Row],[Vertex]],Vertices[],MATCH("ID",Vertices[[#Headers],[Vertex]:[Top Word Pairs in Video1 Comment by Salience]],0),FALSE)</f>
        <v>602</v>
      </c>
    </row>
    <row r="590" spans="1:3" ht="15">
      <c r="A590" s="79" t="s">
        <v>4703</v>
      </c>
      <c r="B590" s="97" t="s">
        <v>856</v>
      </c>
      <c r="C590" s="79">
        <f>VLOOKUP(GroupVertices[[#This Row],[Vertex]],Vertices[],MATCH("ID",Vertices[[#Headers],[Vertex]:[Top Word Pairs in Video1 Comment by Salience]],0),FALSE)</f>
        <v>603</v>
      </c>
    </row>
    <row r="591" spans="1:3" ht="15">
      <c r="A591" s="79" t="s">
        <v>4703</v>
      </c>
      <c r="B591" s="97" t="s">
        <v>857</v>
      </c>
      <c r="C591" s="79">
        <f>VLOOKUP(GroupVertices[[#This Row],[Vertex]],Vertices[],MATCH("ID",Vertices[[#Headers],[Vertex]:[Top Word Pairs in Video1 Comment by Salience]],0),FALSE)</f>
        <v>604</v>
      </c>
    </row>
    <row r="592" spans="1:3" ht="15">
      <c r="A592" s="79" t="s">
        <v>4703</v>
      </c>
      <c r="B592" s="97" t="s">
        <v>858</v>
      </c>
      <c r="C592" s="79">
        <f>VLOOKUP(GroupVertices[[#This Row],[Vertex]],Vertices[],MATCH("ID",Vertices[[#Headers],[Vertex]:[Top Word Pairs in Video1 Comment by Salience]],0),FALSE)</f>
        <v>605</v>
      </c>
    </row>
    <row r="593" spans="1:3" ht="15">
      <c r="A593" s="79" t="s">
        <v>4703</v>
      </c>
      <c r="B593" s="97" t="s">
        <v>859</v>
      </c>
      <c r="C593" s="79">
        <f>VLOOKUP(GroupVertices[[#This Row],[Vertex]],Vertices[],MATCH("ID",Vertices[[#Headers],[Vertex]:[Top Word Pairs in Video1 Comment by Salience]],0),FALSE)</f>
        <v>606</v>
      </c>
    </row>
    <row r="594" spans="1:3" ht="15">
      <c r="A594" s="79" t="s">
        <v>4703</v>
      </c>
      <c r="B594" s="97" t="s">
        <v>860</v>
      </c>
      <c r="C594" s="79">
        <f>VLOOKUP(GroupVertices[[#This Row],[Vertex]],Vertices[],MATCH("ID",Vertices[[#Headers],[Vertex]:[Top Word Pairs in Video1 Comment by Salience]],0),FALSE)</f>
        <v>607</v>
      </c>
    </row>
    <row r="595" spans="1:3" ht="15">
      <c r="A595" s="79" t="s">
        <v>4703</v>
      </c>
      <c r="B595" s="97" t="s">
        <v>861</v>
      </c>
      <c r="C595" s="79">
        <f>VLOOKUP(GroupVertices[[#This Row],[Vertex]],Vertices[],MATCH("ID",Vertices[[#Headers],[Vertex]:[Top Word Pairs in Video1 Comment by Salience]],0),FALSE)</f>
        <v>608</v>
      </c>
    </row>
    <row r="596" spans="1:3" ht="15">
      <c r="A596" s="79" t="s">
        <v>4703</v>
      </c>
      <c r="B596" s="97" t="s">
        <v>862</v>
      </c>
      <c r="C596" s="79">
        <f>VLOOKUP(GroupVertices[[#This Row],[Vertex]],Vertices[],MATCH("ID",Vertices[[#Headers],[Vertex]:[Top Word Pairs in Video1 Comment by Salience]],0),FALSE)</f>
        <v>609</v>
      </c>
    </row>
    <row r="597" spans="1:3" ht="15">
      <c r="A597" s="79" t="s">
        <v>4703</v>
      </c>
      <c r="B597" s="97" t="s">
        <v>863</v>
      </c>
      <c r="C597" s="79">
        <f>VLOOKUP(GroupVertices[[#This Row],[Vertex]],Vertices[],MATCH("ID",Vertices[[#Headers],[Vertex]:[Top Word Pairs in Video1 Comment by Salience]],0),FALSE)</f>
        <v>610</v>
      </c>
    </row>
    <row r="598" spans="1:3" ht="15">
      <c r="A598" s="79" t="s">
        <v>4703</v>
      </c>
      <c r="B598" s="97" t="s">
        <v>864</v>
      </c>
      <c r="C598" s="79">
        <f>VLOOKUP(GroupVertices[[#This Row],[Vertex]],Vertices[],MATCH("ID",Vertices[[#Headers],[Vertex]:[Top Word Pairs in Video1 Comment by Salience]],0),FALSE)</f>
        <v>611</v>
      </c>
    </row>
    <row r="599" spans="1:3" ht="15">
      <c r="A599" s="79" t="s">
        <v>4703</v>
      </c>
      <c r="B599" s="97" t="s">
        <v>865</v>
      </c>
      <c r="C599" s="79">
        <f>VLOOKUP(GroupVertices[[#This Row],[Vertex]],Vertices[],MATCH("ID",Vertices[[#Headers],[Vertex]:[Top Word Pairs in Video1 Comment by Salience]],0),FALSE)</f>
        <v>612</v>
      </c>
    </row>
    <row r="600" spans="1:3" ht="15">
      <c r="A600" s="79" t="s">
        <v>4703</v>
      </c>
      <c r="B600" s="97" t="s">
        <v>866</v>
      </c>
      <c r="C600" s="79">
        <f>VLOOKUP(GroupVertices[[#This Row],[Vertex]],Vertices[],MATCH("ID",Vertices[[#Headers],[Vertex]:[Top Word Pairs in Video1 Comment by Salience]],0),FALSE)</f>
        <v>613</v>
      </c>
    </row>
    <row r="601" spans="1:3" ht="15">
      <c r="A601" s="79" t="s">
        <v>4703</v>
      </c>
      <c r="B601" s="97" t="s">
        <v>867</v>
      </c>
      <c r="C601" s="79">
        <f>VLOOKUP(GroupVertices[[#This Row],[Vertex]],Vertices[],MATCH("ID",Vertices[[#Headers],[Vertex]:[Top Word Pairs in Video1 Comment by Salience]],0),FALSE)</f>
        <v>614</v>
      </c>
    </row>
    <row r="602" spans="1:3" ht="15">
      <c r="A602" s="79" t="s">
        <v>4703</v>
      </c>
      <c r="B602" s="97" t="s">
        <v>868</v>
      </c>
      <c r="C602" s="79">
        <f>VLOOKUP(GroupVertices[[#This Row],[Vertex]],Vertices[],MATCH("ID",Vertices[[#Headers],[Vertex]:[Top Word Pairs in Video1 Comment by Salience]],0),FALSE)</f>
        <v>615</v>
      </c>
    </row>
    <row r="603" spans="1:3" ht="15">
      <c r="A603" s="79" t="s">
        <v>4703</v>
      </c>
      <c r="B603" s="97" t="s">
        <v>869</v>
      </c>
      <c r="C603" s="79">
        <f>VLOOKUP(GroupVertices[[#This Row],[Vertex]],Vertices[],MATCH("ID",Vertices[[#Headers],[Vertex]:[Top Word Pairs in Video1 Comment by Salience]],0),FALSE)</f>
        <v>616</v>
      </c>
    </row>
    <row r="604" spans="1:3" ht="15">
      <c r="A604" s="79" t="s">
        <v>4703</v>
      </c>
      <c r="B604" s="97" t="s">
        <v>870</v>
      </c>
      <c r="C604" s="79">
        <f>VLOOKUP(GroupVertices[[#This Row],[Vertex]],Vertices[],MATCH("ID",Vertices[[#Headers],[Vertex]:[Top Word Pairs in Video1 Comment by Salience]],0),FALSE)</f>
        <v>617</v>
      </c>
    </row>
    <row r="605" spans="1:3" ht="15">
      <c r="A605" s="79" t="s">
        <v>4703</v>
      </c>
      <c r="B605" s="97" t="s">
        <v>871</v>
      </c>
      <c r="C605" s="79">
        <f>VLOOKUP(GroupVertices[[#This Row],[Vertex]],Vertices[],MATCH("ID",Vertices[[#Headers],[Vertex]:[Top Word Pairs in Video1 Comment by Salience]],0),FALSE)</f>
        <v>618</v>
      </c>
    </row>
    <row r="606" spans="1:3" ht="15">
      <c r="A606" s="79" t="s">
        <v>4703</v>
      </c>
      <c r="B606" s="97" t="s">
        <v>872</v>
      </c>
      <c r="C606" s="79">
        <f>VLOOKUP(GroupVertices[[#This Row],[Vertex]],Vertices[],MATCH("ID",Vertices[[#Headers],[Vertex]:[Top Word Pairs in Video1 Comment by Salience]],0),FALSE)</f>
        <v>619</v>
      </c>
    </row>
    <row r="607" spans="1:3" ht="15">
      <c r="A607" s="79" t="s">
        <v>4703</v>
      </c>
      <c r="B607" s="97" t="s">
        <v>873</v>
      </c>
      <c r="C607" s="79">
        <f>VLOOKUP(GroupVertices[[#This Row],[Vertex]],Vertices[],MATCH("ID",Vertices[[#Headers],[Vertex]:[Top Word Pairs in Video1 Comment by Salience]],0),FALSE)</f>
        <v>620</v>
      </c>
    </row>
    <row r="608" spans="1:3" ht="15">
      <c r="A608" s="79" t="s">
        <v>4703</v>
      </c>
      <c r="B608" s="97" t="s">
        <v>874</v>
      </c>
      <c r="C608" s="79">
        <f>VLOOKUP(GroupVertices[[#This Row],[Vertex]],Vertices[],MATCH("ID",Vertices[[#Headers],[Vertex]:[Top Word Pairs in Video1 Comment by Salience]],0),FALSE)</f>
        <v>621</v>
      </c>
    </row>
    <row r="609" spans="1:3" ht="15">
      <c r="A609" s="79" t="s">
        <v>4703</v>
      </c>
      <c r="B609" s="97" t="s">
        <v>875</v>
      </c>
      <c r="C609" s="79">
        <f>VLOOKUP(GroupVertices[[#This Row],[Vertex]],Vertices[],MATCH("ID",Vertices[[#Headers],[Vertex]:[Top Word Pairs in Video1 Comment by Salience]],0),FALSE)</f>
        <v>622</v>
      </c>
    </row>
    <row r="610" spans="1:3" ht="15">
      <c r="A610" s="79" t="s">
        <v>4703</v>
      </c>
      <c r="B610" s="97" t="s">
        <v>876</v>
      </c>
      <c r="C610" s="79">
        <f>VLOOKUP(GroupVertices[[#This Row],[Vertex]],Vertices[],MATCH("ID",Vertices[[#Headers],[Vertex]:[Top Word Pairs in Video1 Comment by Salience]],0),FALSE)</f>
        <v>623</v>
      </c>
    </row>
    <row r="611" spans="1:3" ht="15">
      <c r="A611" s="79" t="s">
        <v>4703</v>
      </c>
      <c r="B611" s="97" t="s">
        <v>877</v>
      </c>
      <c r="C611" s="79">
        <f>VLOOKUP(GroupVertices[[#This Row],[Vertex]],Vertices[],MATCH("ID",Vertices[[#Headers],[Vertex]:[Top Word Pairs in Video1 Comment by Salience]],0),FALSE)</f>
        <v>624</v>
      </c>
    </row>
    <row r="612" spans="1:3" ht="15">
      <c r="A612" s="79" t="s">
        <v>4703</v>
      </c>
      <c r="B612" s="97" t="s">
        <v>878</v>
      </c>
      <c r="C612" s="79">
        <f>VLOOKUP(GroupVertices[[#This Row],[Vertex]],Vertices[],MATCH("ID",Vertices[[#Headers],[Vertex]:[Top Word Pairs in Video1 Comment by Salience]],0),FALSE)</f>
        <v>625</v>
      </c>
    </row>
    <row r="613" spans="1:3" ht="15">
      <c r="A613" s="79" t="s">
        <v>4703</v>
      </c>
      <c r="B613" s="97" t="s">
        <v>879</v>
      </c>
      <c r="C613" s="79">
        <f>VLOOKUP(GroupVertices[[#This Row],[Vertex]],Vertices[],MATCH("ID",Vertices[[#Headers],[Vertex]:[Top Word Pairs in Video1 Comment by Salience]],0),FALSE)</f>
        <v>626</v>
      </c>
    </row>
    <row r="614" spans="1:3" ht="15">
      <c r="A614" s="79" t="s">
        <v>4704</v>
      </c>
      <c r="B614" s="97" t="s">
        <v>224</v>
      </c>
      <c r="C614" s="79">
        <f>VLOOKUP(GroupVertices[[#This Row],[Vertex]],Vertices[],MATCH("ID",Vertices[[#Headers],[Vertex]:[Top Word Pairs in Video1 Comment by Salience]],0),FALSE)</f>
        <v>12</v>
      </c>
    </row>
    <row r="615" spans="1:3" ht="15">
      <c r="A615" s="79" t="s">
        <v>4704</v>
      </c>
      <c r="B615" s="97" t="s">
        <v>227</v>
      </c>
      <c r="C615" s="79">
        <f>VLOOKUP(GroupVertices[[#This Row],[Vertex]],Vertices[],MATCH("ID",Vertices[[#Headers],[Vertex]:[Top Word Pairs in Video1 Comment by Salience]],0),FALSE)</f>
        <v>6</v>
      </c>
    </row>
    <row r="616" spans="1:3" ht="15">
      <c r="A616" s="79" t="s">
        <v>4704</v>
      </c>
      <c r="B616" s="97" t="s">
        <v>221</v>
      </c>
      <c r="C616" s="79">
        <f>VLOOKUP(GroupVertices[[#This Row],[Vertex]],Vertices[],MATCH("ID",Vertices[[#Headers],[Vertex]:[Top Word Pairs in Video1 Comment by Salience]],0),FALSE)</f>
        <v>5</v>
      </c>
    </row>
    <row r="617" spans="1:3" ht="15">
      <c r="A617" s="79" t="s">
        <v>4705</v>
      </c>
      <c r="B617" s="97" t="s">
        <v>222</v>
      </c>
      <c r="C617" s="79">
        <f>VLOOKUP(GroupVertices[[#This Row],[Vertex]],Vertices[],MATCH("ID",Vertices[[#Headers],[Vertex]:[Top Word Pairs in Video1 Comment by Salience]],0),FALSE)</f>
        <v>7</v>
      </c>
    </row>
    <row r="618" spans="1:3" ht="15">
      <c r="A618" s="79" t="s">
        <v>4705</v>
      </c>
      <c r="B618" s="97" t="s">
        <v>229</v>
      </c>
      <c r="C618" s="79">
        <f>VLOOKUP(GroupVertices[[#This Row],[Vertex]],Vertices[],MATCH("ID",Vertices[[#Headers],[Vertex]:[Top Word Pairs in Video1 Comment by Salience]],0),FALSE)</f>
        <v>9</v>
      </c>
    </row>
    <row r="619" spans="1:3" ht="15">
      <c r="A619" s="79" t="s">
        <v>4705</v>
      </c>
      <c r="B619" s="97" t="s">
        <v>228</v>
      </c>
      <c r="C619" s="79">
        <f>VLOOKUP(GroupVertices[[#This Row],[Vertex]],Vertices[],MATCH("ID",Vertices[[#Headers],[Vertex]:[Top Word Pairs in Video1 Comment by Salience]],0),FALSE)</f>
        <v>8</v>
      </c>
    </row>
    <row r="620" spans="1:3" ht="15">
      <c r="A620" s="79" t="s">
        <v>4706</v>
      </c>
      <c r="B620" s="97" t="s">
        <v>225</v>
      </c>
      <c r="C620" s="79">
        <f>VLOOKUP(GroupVertices[[#This Row],[Vertex]],Vertices[],MATCH("ID",Vertices[[#Headers],[Vertex]:[Top Word Pairs in Video1 Comment by Salience]],0),FALSE)</f>
        <v>13</v>
      </c>
    </row>
    <row r="621" spans="1:3" ht="15">
      <c r="A621" s="79" t="s">
        <v>4706</v>
      </c>
      <c r="B621" s="97" t="s">
        <v>231</v>
      </c>
      <c r="C621" s="79">
        <f>VLOOKUP(GroupVertices[[#This Row],[Vertex]],Vertices[],MATCH("ID",Vertices[[#Headers],[Vertex]:[Top Word Pairs in Video1 Comment by Salience]],0),FALSE)</f>
        <v>14</v>
      </c>
    </row>
    <row r="622" spans="1:3" ht="15">
      <c r="A622" s="79" t="s">
        <v>4707</v>
      </c>
      <c r="B622" s="97" t="s">
        <v>223</v>
      </c>
      <c r="C622" s="79">
        <f>VLOOKUP(GroupVertices[[#This Row],[Vertex]],Vertices[],MATCH("ID",Vertices[[#Headers],[Vertex]:[Top Word Pairs in Video1 Comment by Salience]],0),FALSE)</f>
        <v>10</v>
      </c>
    </row>
    <row r="623" spans="1:3" ht="15">
      <c r="A623" s="79" t="s">
        <v>4707</v>
      </c>
      <c r="B623" s="97" t="s">
        <v>230</v>
      </c>
      <c r="C623" s="79">
        <f>VLOOKUP(GroupVertices[[#This Row],[Vertex]],Vertices[],MATCH("ID",Vertices[[#Headers],[Vertex]:[Top Word Pairs in Video1 Comment by Salience]],0),FALSE)</f>
        <v>11</v>
      </c>
    </row>
    <row r="624" spans="1:3" ht="15">
      <c r="A624" s="79" t="s">
        <v>4708</v>
      </c>
      <c r="B624" s="97" t="s">
        <v>226</v>
      </c>
      <c r="C624" s="79">
        <f>VLOOKUP(GroupVertices[[#This Row],[Vertex]],Vertices[],MATCH("ID",Vertices[[#Headers],[Vertex]:[Top Word Pairs in Video1 Comment by Salience]],0),FALSE)</f>
        <v>4</v>
      </c>
    </row>
    <row r="625" spans="1:3" ht="15">
      <c r="A625" s="79" t="s">
        <v>4708</v>
      </c>
      <c r="B625" s="97" t="s">
        <v>220</v>
      </c>
      <c r="C625" s="79">
        <f>VLOOKUP(GroupVertices[[#This Row],[Vertex]],Vertices[],MATCH("ID",Vertices[[#Headers],[Vertex]:[Top Word Pairs in Video1 Comment by Salience]],0),FALSE)</f>
        <v>3</v>
      </c>
    </row>
  </sheetData>
  <dataValidations count="3" xWindow="58" yWindow="226">
    <dataValidation allowBlank="1" showInputMessage="1" showErrorMessage="1" promptTitle="Group Name" prompt="Enter the name of the group.  The group name must also be entered on the Groups worksheet." sqref="A2:A625"/>
    <dataValidation allowBlank="1" showInputMessage="1" showErrorMessage="1" promptTitle="Vertex Name" prompt="Enter the name of a vertex to include in the group." sqref="B2:B625"/>
    <dataValidation allowBlank="1" showInputMessage="1" promptTitle="Vertex ID" prompt="This is the value of the hidden ID cell in the Vertices worksheet.  It gets filled in by the items on the NodeXL, Analysis, Groups menu." sqref="C2:C6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4762</v>
      </c>
      <c r="B2" s="34" t="s">
        <v>31</v>
      </c>
      <c r="D2" s="31">
        <f>MIN(Vertices[Degree])</f>
        <v>0</v>
      </c>
      <c r="E2" s="3">
        <f>COUNTIF(Vertices[Degree],"&gt;= "&amp;D2)-COUNTIF(Vertices[Degree],"&gt;="&amp;D3)</f>
        <v>612</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619</v>
      </c>
      <c r="L2" s="37">
        <f>MIN(Vertices[Closeness Centrality])</f>
        <v>0</v>
      </c>
      <c r="M2" s="38">
        <f>COUNTIF(Vertices[Closeness Centrality],"&gt;= "&amp;L2)-COUNTIF(Vertices[Closeness Centrality],"&gt;="&amp;L3)</f>
        <v>612</v>
      </c>
      <c r="N2" s="37">
        <f>MIN(Vertices[Eigenvector Centrality])</f>
        <v>0</v>
      </c>
      <c r="O2" s="38">
        <f>COUNTIF(Vertices[Eigenvector Centrality],"&gt;= "&amp;N2)-COUNTIF(Vertices[Eigenvector Centrality],"&gt;="&amp;N3)</f>
        <v>614</v>
      </c>
      <c r="P2" s="37">
        <f>MIN(Vertices[PageRank])</f>
        <v>0</v>
      </c>
      <c r="Q2" s="38">
        <f>COUNTIF(Vertices[PageRank],"&gt;= "&amp;P2)-COUNTIF(Vertices[PageRank],"&gt;="&amp;P3)</f>
        <v>612</v>
      </c>
      <c r="R2" s="37">
        <f>MIN(Vertices[Clustering Coefficient])</f>
        <v>0</v>
      </c>
      <c r="S2" s="43">
        <f>COUNTIF(Vertices[Clustering Coefficient],"&gt;= "&amp;R2)-COUNTIF(Vertices[Clustering Coefficient],"&gt;="&amp;R3)</f>
        <v>0</v>
      </c>
      <c r="T2" s="37" t="e">
        <f ca="1">MIN(INDIRECT(DynamicFilterSourceColumnRange))</f>
        <v>#REF!</v>
      </c>
      <c r="U2" s="38" t="e">
        <f aca="true" t="shared" si="0" ref="U2:U48">COUNTIF(INDIRECT(DynamicFilterSourceColumnRange),"&gt;= "&amp;T2)-COUNTIF(INDIRECT(DynamicFilterSourceColumnRange),"&gt;="&amp;T3)</f>
        <v>#REF!</v>
      </c>
      <c r="W2" t="s">
        <v>125</v>
      </c>
      <c r="X2">
        <f>ROWS(HistogramBins[Degree Bin])-1</f>
        <v>48</v>
      </c>
    </row>
    <row r="3" spans="1:24" ht="15">
      <c r="A3" s="118"/>
      <c r="B3" s="118"/>
      <c r="D3" s="32">
        <f aca="true" t="shared" si="1" ref="D3:D26">D2+($D$50-$D$2)/BinDivisor</f>
        <v>0.0625</v>
      </c>
      <c r="E3" s="3">
        <f>COUNTIF(Vertices[Degree],"&gt;= "&amp;D3)-COUNTIF(Vertices[Degree],"&gt;="&amp;D4)</f>
        <v>0</v>
      </c>
      <c r="F3" s="39">
        <f aca="true" t="shared" si="2" ref="F3:F26">F2+($F$50-$F$2)/BinDivisor</f>
        <v>0</v>
      </c>
      <c r="G3" s="40">
        <f>COUNTIF(Vertices[In-Degree],"&gt;= "&amp;F3)-COUNTIF(Vertices[In-Degree],"&gt;="&amp;F4)</f>
        <v>0</v>
      </c>
      <c r="H3" s="39">
        <f aca="true" t="shared" si="3" ref="H3:H26">H2+($H$50-$H$2)/BinDivisor</f>
        <v>0</v>
      </c>
      <c r="I3" s="40">
        <f>COUNTIF(Vertices[Out-Degree],"&gt;= "&amp;H3)-COUNTIF(Vertices[Out-Degree],"&gt;="&amp;H4)</f>
        <v>0</v>
      </c>
      <c r="J3" s="39">
        <f aca="true" t="shared" si="4" ref="J3:J26">J2+($J$50-$J$2)/BinDivisor</f>
        <v>0.4791666666666667</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6</v>
      </c>
      <c r="N3" s="39">
        <f aca="true" t="shared" si="6" ref="N3:N26">N2+($N$50-$N$2)/BinDivisor</f>
        <v>0.004107208333333333</v>
      </c>
      <c r="O3" s="40">
        <f>COUNTIF(Vertices[Eigenvector Centrality],"&gt;= "&amp;N3)-COUNTIF(Vertices[Eigenvector Centrality],"&gt;="&amp;N4)</f>
        <v>0</v>
      </c>
      <c r="P3" s="39">
        <f aca="true" t="shared" si="7" ref="P3:P26">P2+($P$50-$P$2)/BinDivisor</f>
        <v>0.033944375</v>
      </c>
      <c r="Q3" s="40">
        <f>COUNTIF(Vertices[PageRank],"&gt;= "&amp;P3)-COUNTIF(Vertices[PageRank],"&gt;="&amp;P4)</f>
        <v>0</v>
      </c>
      <c r="R3" s="39">
        <f aca="true" t="shared" si="8" ref="R3:R26">R2+($R$50-$R$2)/BinDivisor</f>
        <v>0</v>
      </c>
      <c r="S3" s="44">
        <f>COUNTIF(Vertices[Clustering Coefficient],"&gt;= "&amp;R3)-COUNTIF(Vertices[Clustering Coefficient],"&gt;="&amp;R4)</f>
        <v>0</v>
      </c>
      <c r="T3" s="39" t="e">
        <f aca="true" t="shared" si="9" ref="T3:T26">T2+($T$50-$T$2)/BinDivisor</f>
        <v>#REF!</v>
      </c>
      <c r="U3" s="40" t="e">
        <f ca="1" t="shared" si="0"/>
        <v>#REF!</v>
      </c>
      <c r="W3" t="s">
        <v>126</v>
      </c>
      <c r="X3" t="s">
        <v>86</v>
      </c>
    </row>
    <row r="4" spans="1:24" ht="15">
      <c r="A4" s="34" t="s">
        <v>147</v>
      </c>
      <c r="B4" s="34">
        <v>624</v>
      </c>
      <c r="D4" s="32">
        <f t="shared" si="1"/>
        <v>0.125</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0.9583333333333334</v>
      </c>
      <c r="K4" s="38">
        <f>COUNTIF(Vertices[Betweenness Centrality],"&gt;= "&amp;J4)-COUNTIF(Vertices[Betweenness Centrality],"&gt;="&amp;J5)</f>
        <v>0</v>
      </c>
      <c r="L4" s="37">
        <f t="shared" si="5"/>
        <v>0.041666666666666664</v>
      </c>
      <c r="M4" s="38">
        <f>COUNTIF(Vertices[Closeness Centrality],"&gt;= "&amp;L4)-COUNTIF(Vertices[Closeness Centrality],"&gt;="&amp;L5)</f>
        <v>4</v>
      </c>
      <c r="N4" s="37">
        <f t="shared" si="6"/>
        <v>0.008214416666666667</v>
      </c>
      <c r="O4" s="38">
        <f>COUNTIF(Vertices[Eigenvector Centrality],"&gt;= "&amp;N4)-COUNTIF(Vertices[Eigenvector Centrality],"&gt;="&amp;N5)</f>
        <v>0</v>
      </c>
      <c r="P4" s="37">
        <f t="shared" si="7"/>
        <v>0.06788875</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127</v>
      </c>
      <c r="X4" s="12" t="s">
        <v>129</v>
      </c>
    </row>
    <row r="5" spans="1:21" ht="15">
      <c r="A5" s="118"/>
      <c r="B5" s="118"/>
      <c r="D5" s="32">
        <f t="shared" si="1"/>
        <v>0.1875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1.4375</v>
      </c>
      <c r="K5" s="40">
        <f>COUNTIF(Vertices[Betweenness Centrality],"&gt;= "&amp;J5)-COUNTIF(Vertices[Betweenness Centrality],"&gt;="&amp;J6)</f>
        <v>0</v>
      </c>
      <c r="L5" s="39">
        <f t="shared" si="5"/>
        <v>0.0625</v>
      </c>
      <c r="M5" s="40">
        <f>COUNTIF(Vertices[Closeness Centrality],"&gt;= "&amp;L5)-COUNTIF(Vertices[Closeness Centrality],"&gt;="&amp;L6)</f>
        <v>0</v>
      </c>
      <c r="N5" s="39">
        <f t="shared" si="6"/>
        <v>0.012321625</v>
      </c>
      <c r="O5" s="40">
        <f>COUNTIF(Vertices[Eigenvector Centrality],"&gt;= "&amp;N5)-COUNTIF(Vertices[Eigenvector Centrality],"&gt;="&amp;N6)</f>
        <v>0</v>
      </c>
      <c r="P5" s="39">
        <f t="shared" si="7"/>
        <v>0.101833125</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149</v>
      </c>
      <c r="B6" s="34">
        <v>6</v>
      </c>
      <c r="D6" s="32">
        <f t="shared" si="1"/>
        <v>0.25</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1.9166666666666667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0.016428833333333333</v>
      </c>
      <c r="O6" s="38">
        <f>COUNTIF(Vertices[Eigenvector Centrality],"&gt;= "&amp;N6)-COUNTIF(Vertices[Eigenvector Centrality],"&gt;="&amp;N7)</f>
        <v>0</v>
      </c>
      <c r="P6" s="37">
        <f t="shared" si="7"/>
        <v>0.1357775</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150</v>
      </c>
      <c r="B7" s="34">
        <v>9</v>
      </c>
      <c r="D7" s="32">
        <f t="shared" si="1"/>
        <v>0.3125</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2.3958333333333335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0.020536041666666668</v>
      </c>
      <c r="O7" s="40">
        <f>COUNTIF(Vertices[Eigenvector Centrality],"&gt;= "&amp;N7)-COUNTIF(Vertices[Eigenvector Centrality],"&gt;="&amp;N8)</f>
        <v>0</v>
      </c>
      <c r="P7" s="39">
        <f t="shared" si="7"/>
        <v>0.169721875</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151</v>
      </c>
      <c r="B8" s="34">
        <v>15</v>
      </c>
      <c r="D8" s="32">
        <f t="shared" si="1"/>
        <v>0.375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2.875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0.024643250000000002</v>
      </c>
      <c r="O8" s="38">
        <f>COUNTIF(Vertices[Eigenvector Centrality],"&gt;= "&amp;N8)-COUNTIF(Vertices[Eigenvector Centrality],"&gt;="&amp;N9)</f>
        <v>0</v>
      </c>
      <c r="P8" s="37">
        <f t="shared" si="7"/>
        <v>0.20366625</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18"/>
      <c r="B9" s="118"/>
      <c r="D9" s="32">
        <f t="shared" si="1"/>
        <v>0.4375</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3.3541666666666665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0.028750458333333336</v>
      </c>
      <c r="O9" s="40">
        <f>COUNTIF(Vertices[Eigenvector Centrality],"&gt;= "&amp;N9)-COUNTIF(Vertices[Eigenvector Centrality],"&gt;="&amp;N10)</f>
        <v>1</v>
      </c>
      <c r="P9" s="39">
        <f t="shared" si="7"/>
        <v>0.237610625</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152</v>
      </c>
      <c r="B10" s="34">
        <v>0</v>
      </c>
      <c r="D10" s="32">
        <f t="shared" si="1"/>
        <v>0.5</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3.833333333333333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0.03285766666666667</v>
      </c>
      <c r="O10" s="38">
        <f>COUNTIF(Vertices[Eigenvector Centrality],"&gt;= "&amp;N10)-COUNTIF(Vertices[Eigenvector Centrality],"&gt;="&amp;N11)</f>
        <v>0</v>
      </c>
      <c r="P10" s="37">
        <f t="shared" si="7"/>
        <v>0.271555</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8"/>
      <c r="B11" s="118"/>
      <c r="D11" s="32">
        <f t="shared" si="1"/>
        <v>0.5625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4.3125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0.036964875</v>
      </c>
      <c r="O11" s="40">
        <f>COUNTIF(Vertices[Eigenvector Centrality],"&gt;= "&amp;N11)-COUNTIF(Vertices[Eigenvector Centrality],"&gt;="&amp;N12)</f>
        <v>0</v>
      </c>
      <c r="P11" s="39">
        <f t="shared" si="7"/>
        <v>0.305499375</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171</v>
      </c>
      <c r="B12" s="34" t="s">
        <v>4718</v>
      </c>
      <c r="D12" s="32">
        <f t="shared" si="1"/>
        <v>0.625</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4.791666666666667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0.041072083333333335</v>
      </c>
      <c r="O12" s="38">
        <f>COUNTIF(Vertices[Eigenvector Centrality],"&gt;= "&amp;N12)-COUNTIF(Vertices[Eigenvector Centrality],"&gt;="&amp;N13)</f>
        <v>0</v>
      </c>
      <c r="P12" s="37">
        <f t="shared" si="7"/>
        <v>0.33944375000000004</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172</v>
      </c>
      <c r="B13" s="34" t="s">
        <v>4718</v>
      </c>
      <c r="D13" s="32">
        <f t="shared" si="1"/>
        <v>0.6875</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5.270833333333334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0.04517929166666667</v>
      </c>
      <c r="O13" s="40">
        <f>COUNTIF(Vertices[Eigenvector Centrality],"&gt;= "&amp;N13)-COUNTIF(Vertices[Eigenvector Centrality],"&gt;="&amp;N14)</f>
        <v>0</v>
      </c>
      <c r="P13" s="39">
        <f t="shared" si="7"/>
        <v>0.37338812500000007</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18"/>
      <c r="B14" s="118"/>
      <c r="D14" s="32">
        <f t="shared" si="1"/>
        <v>0.75</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5.750000000000001</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0.049286500000000004</v>
      </c>
      <c r="O14" s="38">
        <f>COUNTIF(Vertices[Eigenvector Centrality],"&gt;= "&amp;N14)-COUNTIF(Vertices[Eigenvector Centrality],"&gt;="&amp;N15)</f>
        <v>0</v>
      </c>
      <c r="P14" s="37">
        <f t="shared" si="7"/>
        <v>0.4073325000000001</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153</v>
      </c>
      <c r="B15" s="34">
        <v>614</v>
      </c>
      <c r="D15" s="32">
        <f t="shared" si="1"/>
        <v>0.8125</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6.229166666666668</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0.05339370833333334</v>
      </c>
      <c r="O15" s="40">
        <f>COUNTIF(Vertices[Eigenvector Centrality],"&gt;= "&amp;N15)-COUNTIF(Vertices[Eigenvector Centrality],"&gt;="&amp;N16)</f>
        <v>0</v>
      </c>
      <c r="P15" s="39">
        <f t="shared" si="7"/>
        <v>0.4412768750000001</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154</v>
      </c>
      <c r="B16" s="34">
        <v>612</v>
      </c>
      <c r="D16" s="32">
        <f t="shared" si="1"/>
        <v>0.875</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6.708333333333335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0.05750091666666667</v>
      </c>
      <c r="O16" s="38">
        <f>COUNTIF(Vertices[Eigenvector Centrality],"&gt;= "&amp;N16)-COUNTIF(Vertices[Eigenvector Centrality],"&gt;="&amp;N17)</f>
        <v>1</v>
      </c>
      <c r="P16" s="37">
        <f t="shared" si="7"/>
        <v>0.47522125000000015</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155</v>
      </c>
      <c r="B17" s="34">
        <v>10</v>
      </c>
      <c r="D17" s="32">
        <f t="shared" si="1"/>
        <v>0.9375</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7.187500000000002</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0.06160812500000001</v>
      </c>
      <c r="O17" s="40">
        <f>COUNTIF(Vertices[Eigenvector Centrality],"&gt;= "&amp;N17)-COUNTIF(Vertices[Eigenvector Centrality],"&gt;="&amp;N18)</f>
        <v>0</v>
      </c>
      <c r="P17" s="39">
        <f t="shared" si="7"/>
        <v>0.5091656250000002</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156</v>
      </c>
      <c r="B18" s="34">
        <v>13</v>
      </c>
      <c r="D18" s="32">
        <f t="shared" si="1"/>
        <v>1</v>
      </c>
      <c r="E18" s="3">
        <f>COUNTIF(Vertices[Degree],"&gt;= "&amp;D18)-COUNTIF(Vertices[Degree],"&gt;="&amp;D19)</f>
        <v>7</v>
      </c>
      <c r="F18" s="37">
        <f t="shared" si="2"/>
        <v>0</v>
      </c>
      <c r="G18" s="38">
        <f>COUNTIF(Vertices[In-Degree],"&gt;= "&amp;F18)-COUNTIF(Vertices[In-Degree],"&gt;="&amp;F19)</f>
        <v>0</v>
      </c>
      <c r="H18" s="37">
        <f t="shared" si="3"/>
        <v>0</v>
      </c>
      <c r="I18" s="38">
        <f>COUNTIF(Vertices[Out-Degree],"&gt;= "&amp;H18)-COUNTIF(Vertices[Out-Degree],"&gt;="&amp;H19)</f>
        <v>0</v>
      </c>
      <c r="J18" s="37">
        <f t="shared" si="4"/>
        <v>7.666666666666669</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0.06571533333333333</v>
      </c>
      <c r="O18" s="38">
        <f>COUNTIF(Vertices[Eigenvector Centrality],"&gt;= "&amp;N18)-COUNTIF(Vertices[Eigenvector Centrality],"&gt;="&amp;N19)</f>
        <v>0</v>
      </c>
      <c r="P18" s="37">
        <f t="shared" si="7"/>
        <v>0.5431100000000002</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18"/>
      <c r="B19" s="118"/>
      <c r="D19" s="32">
        <f t="shared" si="1"/>
        <v>1.0625</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8.145833333333336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0.06982254166666667</v>
      </c>
      <c r="O19" s="40">
        <f>COUNTIF(Vertices[Eigenvector Centrality],"&gt;= "&amp;N19)-COUNTIF(Vertices[Eigenvector Centrality],"&gt;="&amp;N20)</f>
        <v>2</v>
      </c>
      <c r="P19" s="39">
        <f t="shared" si="7"/>
        <v>0.5770543750000002</v>
      </c>
      <c r="Q19" s="40">
        <f>COUNTIF(Vertices[PageRank],"&gt;= "&amp;P19)-COUNTIF(Vertices[PageRank],"&gt;="&amp;P20)</f>
        <v>2</v>
      </c>
      <c r="R19" s="39">
        <f t="shared" si="8"/>
        <v>0</v>
      </c>
      <c r="S19" s="44">
        <f>COUNTIF(Vertices[Clustering Coefficient],"&gt;= "&amp;R19)-COUNTIF(Vertices[Clustering Coefficient],"&gt;="&amp;R20)</f>
        <v>0</v>
      </c>
      <c r="T19" s="39" t="e">
        <f ca="1" t="shared" si="9"/>
        <v>#REF!</v>
      </c>
      <c r="U19" s="40" t="e">
        <f ca="1" t="shared" si="0"/>
        <v>#REF!</v>
      </c>
    </row>
    <row r="20" spans="1:21" ht="15">
      <c r="A20" s="34" t="s">
        <v>157</v>
      </c>
      <c r="B20" s="34">
        <v>6</v>
      </c>
      <c r="D20" s="32">
        <f t="shared" si="1"/>
        <v>1.125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8.625000000000002</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0.07392975</v>
      </c>
      <c r="O20" s="38">
        <f>COUNTIF(Vertices[Eigenvector Centrality],"&gt;= "&amp;N20)-COUNTIF(Vertices[Eigenvector Centrality],"&gt;="&amp;N21)</f>
        <v>0</v>
      </c>
      <c r="P20" s="37">
        <f t="shared" si="7"/>
        <v>0.6109987500000003</v>
      </c>
      <c r="Q20" s="38">
        <f>COUNTIF(Vertices[PageRank],"&gt;= "&amp;P20)-COUNTIF(Vertices[PageRank],"&gt;="&amp;P21)</f>
        <v>3</v>
      </c>
      <c r="R20" s="37">
        <f t="shared" si="8"/>
        <v>0</v>
      </c>
      <c r="S20" s="43">
        <f>COUNTIF(Vertices[Clustering Coefficient],"&gt;= "&amp;R20)-COUNTIF(Vertices[Clustering Coefficient],"&gt;="&amp;R21)</f>
        <v>0</v>
      </c>
      <c r="T20" s="37" t="e">
        <f ca="1" t="shared" si="9"/>
        <v>#REF!</v>
      </c>
      <c r="U20" s="38" t="e">
        <f ca="1" t="shared" si="0"/>
        <v>#REF!</v>
      </c>
    </row>
    <row r="21" spans="1:21" ht="15">
      <c r="A21" s="34" t="s">
        <v>158</v>
      </c>
      <c r="B21" s="34">
        <v>2.480769</v>
      </c>
      <c r="D21" s="32">
        <f t="shared" si="1"/>
        <v>1.1875</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9.104166666666668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0.07803695833333334</v>
      </c>
      <c r="O21" s="40">
        <f>COUNTIF(Vertices[Eigenvector Centrality],"&gt;= "&amp;N21)-COUNTIF(Vertices[Eigenvector Centrality],"&gt;="&amp;N22)</f>
        <v>1</v>
      </c>
      <c r="P21" s="39">
        <f t="shared" si="7"/>
        <v>0.6449431250000003</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18"/>
      <c r="B22" s="118"/>
      <c r="D22" s="32">
        <f t="shared" si="1"/>
        <v>1.25</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9.583333333333334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0.08214416666666667</v>
      </c>
      <c r="O22" s="38">
        <f>COUNTIF(Vertices[Eigenvector Centrality],"&gt;= "&amp;N22)-COUNTIF(Vertices[Eigenvector Centrality],"&gt;="&amp;N23)</f>
        <v>1</v>
      </c>
      <c r="P22" s="37">
        <f t="shared" si="7"/>
        <v>0.6788875000000003</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159</v>
      </c>
      <c r="B23" s="34">
        <v>5.1446680660163806E-05</v>
      </c>
      <c r="D23" s="32">
        <f t="shared" si="1"/>
        <v>1.3125</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10.0625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0.086251375</v>
      </c>
      <c r="O23" s="40">
        <f>COUNTIF(Vertices[Eigenvector Centrality],"&gt;= "&amp;N23)-COUNTIF(Vertices[Eigenvector Centrality],"&gt;="&amp;N24)</f>
        <v>0</v>
      </c>
      <c r="P23" s="39">
        <f t="shared" si="7"/>
        <v>0.7128318750000003</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4763</v>
      </c>
      <c r="B24" s="34">
        <v>0.371111</v>
      </c>
      <c r="D24" s="32">
        <f t="shared" si="1"/>
        <v>1.375</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10.541666666666666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0.09035858333333334</v>
      </c>
      <c r="O24" s="38">
        <f>COUNTIF(Vertices[Eigenvector Centrality],"&gt;= "&amp;N24)-COUNTIF(Vertices[Eigenvector Centrality],"&gt;="&amp;N25)</f>
        <v>0</v>
      </c>
      <c r="P24" s="37">
        <f t="shared" si="7"/>
        <v>0.7467762500000004</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18"/>
      <c r="B25" s="118"/>
      <c r="D25" s="32">
        <f t="shared" si="1"/>
        <v>1.4375</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11.020833333333332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0.09446579166666667</v>
      </c>
      <c r="O25" s="40">
        <f>COUNTIF(Vertices[Eigenvector Centrality],"&gt;= "&amp;N25)-COUNTIF(Vertices[Eigenvector Centrality],"&gt;="&amp;N26)</f>
        <v>0</v>
      </c>
      <c r="P25" s="39">
        <f t="shared" si="7"/>
        <v>0.7807206250000004</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4764</v>
      </c>
      <c r="B26" s="34" t="s">
        <v>4778</v>
      </c>
      <c r="D26" s="32">
        <f t="shared" si="1"/>
        <v>1.5</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11.499999999999998</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0.09857300000000001</v>
      </c>
      <c r="O26" s="38">
        <f>COUNTIF(Vertices[Eigenvector Centrality],"&gt;= "&amp;N26)-COUNTIF(Vertices[Eigenvector Centrality],"&gt;="&amp;N28)</f>
        <v>0</v>
      </c>
      <c r="P26" s="37">
        <f t="shared" si="7"/>
        <v>0.8146650000000004</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-5</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-4</v>
      </c>
      <c r="L27" s="62"/>
      <c r="M27" s="63">
        <f>COUNTIF(Vertices[Closeness Centrality],"&gt;= "&amp;L27)-COUNTIF(Vertices[Closeness Centrality],"&gt;="&amp;L28)</f>
        <v>-2</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-624</v>
      </c>
      <c r="T27" s="62"/>
      <c r="U27" s="63">
        <f ca="1">COUNTIF(Vertices[Clustering Coefficient],"&gt;= "&amp;T27)-COUNTIF(Vertices[Clustering Coefficient],"&gt;="&amp;T28)</f>
        <v>0</v>
      </c>
    </row>
    <row r="28" spans="1:21" ht="15">
      <c r="A28" s="34" t="s">
        <v>4765</v>
      </c>
      <c r="B28" s="34" t="s">
        <v>4881</v>
      </c>
      <c r="D28" s="32">
        <f>D26+($D$50-$D$2)/BinDivisor</f>
        <v>1.5625</v>
      </c>
      <c r="E28" s="3">
        <f>COUNTIF(Vertices[Degree],"&gt;= "&amp;D28)-COUNTIF(Vertices[Degree],"&gt;="&amp;D42)</f>
        <v>0</v>
      </c>
      <c r="F28" s="39">
        <f>F26+($F$50-$F$2)/BinDivisor</f>
        <v>0</v>
      </c>
      <c r="G28" s="40">
        <f>COUNTIF(Vertices[In-Degree],"&gt;= "&amp;F28)-COUNTIF(Vertices[In-Degree],"&gt;="&amp;F42)</f>
        <v>0</v>
      </c>
      <c r="H28" s="39">
        <f>H26+($H$50-$H$2)/BinDivisor</f>
        <v>0</v>
      </c>
      <c r="I28" s="40">
        <f>COUNTIF(Vertices[Out-Degree],"&gt;= "&amp;H28)-COUNTIF(Vertices[Out-Degree],"&gt;="&amp;H42)</f>
        <v>0</v>
      </c>
      <c r="J28" s="39">
        <f>J26+($J$50-$J$2)/BinDivisor</f>
        <v>11.979166666666664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0.10268020833333334</v>
      </c>
      <c r="O28" s="40">
        <f>COUNTIF(Vertices[Eigenvector Centrality],"&gt;= "&amp;N28)-COUNTIF(Vertices[Eigenvector Centrality],"&gt;="&amp;N42)</f>
        <v>0</v>
      </c>
      <c r="P28" s="39">
        <f>P26+($P$50-$P$2)/BinDivisor</f>
        <v>0.8486093750000004</v>
      </c>
      <c r="Q28" s="40">
        <f>COUNTIF(Vertices[PageRank],"&gt;= "&amp;P28)-COUNTIF(Vertices[PageRank],"&gt;="&amp;P42)</f>
        <v>0</v>
      </c>
      <c r="R28" s="39">
        <f>R26+($R$50-$R$2)/BinDivisor</f>
        <v>0</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4766</v>
      </c>
      <c r="B30" s="34" t="s">
        <v>4862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4767</v>
      </c>
      <c r="B31" s="34" t="s">
        <v>4863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409.5">
      <c r="A32" s="34" t="s">
        <v>4768</v>
      </c>
      <c r="B32" s="52" t="s">
        <v>4864</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4769</v>
      </c>
      <c r="B33" s="34" t="s">
        <v>4865</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4770</v>
      </c>
      <c r="B34" s="34" t="s">
        <v>4866</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4771</v>
      </c>
      <c r="B35" s="34" t="s">
        <v>4702</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4772</v>
      </c>
      <c r="B36" s="34" t="s">
        <v>4702</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4773</v>
      </c>
      <c r="B37" s="34" t="s">
        <v>4702</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4774</v>
      </c>
      <c r="B38" s="34"/>
      <c r="D38" s="32"/>
      <c r="E38" s="3">
        <f>COUNTIF(Vertices[Degree],"&gt;= "&amp;D38)-COUNTIF(Vertices[Degree],"&gt;="&amp;D42)</f>
        <v>-5</v>
      </c>
      <c r="F38" s="62"/>
      <c r="G38" s="63">
        <f>COUNTIF(Vertices[In-Degree],"&gt;= "&amp;F38)-COUNTIF(Vertices[In-Degree],"&gt;="&amp;F42)</f>
        <v>0</v>
      </c>
      <c r="H38" s="62"/>
      <c r="I38" s="63">
        <f>COUNTIF(Vertices[Out-Degree],"&gt;= "&amp;H38)-COUNTIF(Vertices[Out-Degree],"&gt;="&amp;H42)</f>
        <v>0</v>
      </c>
      <c r="J38" s="62"/>
      <c r="K38" s="63">
        <f>COUNTIF(Vertices[Betweenness Centrality],"&gt;= "&amp;J38)-COUNTIF(Vertices[Betweenness Centrality],"&gt;="&amp;J42)</f>
        <v>-4</v>
      </c>
      <c r="L38" s="62"/>
      <c r="M38" s="63">
        <f>COUNTIF(Vertices[Closeness Centrality],"&gt;= "&amp;L38)-COUNTIF(Vertices[Closeness Centrality],"&gt;="&amp;L42)</f>
        <v>-2</v>
      </c>
      <c r="N38" s="62"/>
      <c r="O38" s="63">
        <f>COUNTIF(Vertices[Eigenvector Centrality],"&gt;= "&amp;N38)-COUNTIF(Vertices[Eigenvector Centrality],"&gt;="&amp;N42)</f>
        <v>-4</v>
      </c>
      <c r="P38" s="62"/>
      <c r="Q38" s="63">
        <f>COUNTIF(Vertices[Eigenvector Centrality],"&gt;= "&amp;P38)-COUNTIF(Vertices[Eigenvector Centrality],"&gt;="&amp;P42)</f>
        <v>0</v>
      </c>
      <c r="R38" s="62"/>
      <c r="S38" s="64">
        <f>COUNTIF(Vertices[Clustering Coefficient],"&gt;= "&amp;R38)-COUNTIF(Vertices[Clustering Coefficient],"&gt;="&amp;R42)</f>
        <v>-624</v>
      </c>
      <c r="T38" s="62"/>
      <c r="U38" s="63">
        <f ca="1">COUNTIF(Vertices[Clustering Coefficient],"&gt;= "&amp;T38)-COUNTIF(Vertices[Clustering Coefficient],"&gt;="&amp;T42)</f>
        <v>0</v>
      </c>
    </row>
    <row r="39" spans="1:21" ht="15">
      <c r="A39" s="34" t="s">
        <v>21</v>
      </c>
      <c r="B39" s="34"/>
      <c r="D39" s="32"/>
      <c r="E39" s="3">
        <f>COUNTIF(Vertices[Degree],"&gt;= "&amp;D39)-COUNTIF(Vertices[Degree],"&gt;="&amp;D42)</f>
        <v>-5</v>
      </c>
      <c r="F39" s="62"/>
      <c r="G39" s="63">
        <f>COUNTIF(Vertices[In-Degree],"&gt;= "&amp;F39)-COUNTIF(Vertices[In-Degree],"&gt;="&amp;F42)</f>
        <v>0</v>
      </c>
      <c r="H39" s="62"/>
      <c r="I39" s="63">
        <f>COUNTIF(Vertices[Out-Degree],"&gt;= "&amp;H39)-COUNTIF(Vertices[Out-Degree],"&gt;="&amp;H42)</f>
        <v>0</v>
      </c>
      <c r="J39" s="62"/>
      <c r="K39" s="63">
        <f>COUNTIF(Vertices[Betweenness Centrality],"&gt;= "&amp;J39)-COUNTIF(Vertices[Betweenness Centrality],"&gt;="&amp;J42)</f>
        <v>-4</v>
      </c>
      <c r="L39" s="62"/>
      <c r="M39" s="63">
        <f>COUNTIF(Vertices[Closeness Centrality],"&gt;= "&amp;L39)-COUNTIF(Vertices[Closeness Centrality],"&gt;="&amp;L42)</f>
        <v>-2</v>
      </c>
      <c r="N39" s="62"/>
      <c r="O39" s="63">
        <f>COUNTIF(Vertices[Eigenvector Centrality],"&gt;= "&amp;N39)-COUNTIF(Vertices[Eigenvector Centrality],"&gt;="&amp;N42)</f>
        <v>-4</v>
      </c>
      <c r="P39" s="62"/>
      <c r="Q39" s="63">
        <f>COUNTIF(Vertices[Eigenvector Centrality],"&gt;= "&amp;P39)-COUNTIF(Vertices[Eigenvector Centrality],"&gt;="&amp;P42)</f>
        <v>0</v>
      </c>
      <c r="R39" s="62"/>
      <c r="S39" s="64">
        <f>COUNTIF(Vertices[Clustering Coefficient],"&gt;= "&amp;R39)-COUNTIF(Vertices[Clustering Coefficient],"&gt;="&amp;R42)</f>
        <v>-624</v>
      </c>
      <c r="T39" s="62"/>
      <c r="U39" s="63">
        <f ca="1">COUNTIF(Vertices[Clustering Coefficient],"&gt;= "&amp;T39)-COUNTIF(Vertices[Clustering Coefficient],"&gt;="&amp;T42)</f>
        <v>0</v>
      </c>
    </row>
    <row r="40" spans="1:21" ht="15">
      <c r="A40" s="34" t="s">
        <v>4775</v>
      </c>
      <c r="B40" s="34" t="s">
        <v>885</v>
      </c>
      <c r="D40" s="32"/>
      <c r="E40" s="3">
        <f>COUNTIF(Vertices[Degree],"&gt;= "&amp;D40)-COUNTIF(Vertices[Degree],"&gt;="&amp;D42)</f>
        <v>-5</v>
      </c>
      <c r="F40" s="62"/>
      <c r="G40" s="63">
        <f>COUNTIF(Vertices[In-Degree],"&gt;= "&amp;F40)-COUNTIF(Vertices[In-Degree],"&gt;="&amp;F42)</f>
        <v>0</v>
      </c>
      <c r="H40" s="62"/>
      <c r="I40" s="63">
        <f>COUNTIF(Vertices[Out-Degree],"&gt;= "&amp;H40)-COUNTIF(Vertices[Out-Degree],"&gt;="&amp;H42)</f>
        <v>0</v>
      </c>
      <c r="J40" s="62"/>
      <c r="K40" s="63">
        <f>COUNTIF(Vertices[Betweenness Centrality],"&gt;= "&amp;J40)-COUNTIF(Vertices[Betweenness Centrality],"&gt;="&amp;J42)</f>
        <v>-4</v>
      </c>
      <c r="L40" s="62"/>
      <c r="M40" s="63">
        <f>COUNTIF(Vertices[Closeness Centrality],"&gt;= "&amp;L40)-COUNTIF(Vertices[Closeness Centrality],"&gt;="&amp;L42)</f>
        <v>-2</v>
      </c>
      <c r="N40" s="62"/>
      <c r="O40" s="63">
        <f>COUNTIF(Vertices[Eigenvector Centrality],"&gt;= "&amp;N40)-COUNTIF(Vertices[Eigenvector Centrality],"&gt;="&amp;N42)</f>
        <v>-4</v>
      </c>
      <c r="P40" s="62"/>
      <c r="Q40" s="63">
        <f>COUNTIF(Vertices[Eigenvector Centrality],"&gt;= "&amp;P40)-COUNTIF(Vertices[Eigenvector Centrality],"&gt;="&amp;P42)</f>
        <v>0</v>
      </c>
      <c r="R40" s="62"/>
      <c r="S40" s="64">
        <f>COUNTIF(Vertices[Clustering Coefficient],"&gt;= "&amp;R40)-COUNTIF(Vertices[Clustering Coefficient],"&gt;="&amp;R42)</f>
        <v>-624</v>
      </c>
      <c r="T40" s="62"/>
      <c r="U40" s="63">
        <f ca="1">COUNTIF(Vertices[Clustering Coefficient],"&gt;= "&amp;T40)-COUNTIF(Vertices[Clustering Coefficient],"&gt;="&amp;T42)</f>
        <v>0</v>
      </c>
    </row>
    <row r="41" spans="1:21" ht="15">
      <c r="A41" s="34" t="s">
        <v>4776</v>
      </c>
      <c r="B41" s="34"/>
      <c r="D41" s="32"/>
      <c r="E41" s="3">
        <f>COUNTIF(Vertices[Degree],"&gt;= "&amp;D41)-COUNTIF(Vertices[Degree],"&gt;="&amp;D42)</f>
        <v>-5</v>
      </c>
      <c r="F41" s="62"/>
      <c r="G41" s="63">
        <f>COUNTIF(Vertices[In-Degree],"&gt;= "&amp;F41)-COUNTIF(Vertices[In-Degree],"&gt;="&amp;F42)</f>
        <v>0</v>
      </c>
      <c r="H41" s="62"/>
      <c r="I41" s="63">
        <f>COUNTIF(Vertices[Out-Degree],"&gt;= "&amp;H41)-COUNTIF(Vertices[Out-Degree],"&gt;="&amp;H42)</f>
        <v>0</v>
      </c>
      <c r="J41" s="62"/>
      <c r="K41" s="63">
        <f>COUNTIF(Vertices[Betweenness Centrality],"&gt;= "&amp;J41)-COUNTIF(Vertices[Betweenness Centrality],"&gt;="&amp;J42)</f>
        <v>-4</v>
      </c>
      <c r="L41" s="62"/>
      <c r="M41" s="63">
        <f>COUNTIF(Vertices[Closeness Centrality],"&gt;= "&amp;L41)-COUNTIF(Vertices[Closeness Centrality],"&gt;="&amp;L42)</f>
        <v>-2</v>
      </c>
      <c r="N41" s="62"/>
      <c r="O41" s="63">
        <f>COUNTIF(Vertices[Eigenvector Centrality],"&gt;= "&amp;N41)-COUNTIF(Vertices[Eigenvector Centrality],"&gt;="&amp;N42)</f>
        <v>-4</v>
      </c>
      <c r="P41" s="62"/>
      <c r="Q41" s="63">
        <f>COUNTIF(Vertices[Eigenvector Centrality],"&gt;= "&amp;P41)-COUNTIF(Vertices[Eigenvector Centrality],"&gt;="&amp;P42)</f>
        <v>0</v>
      </c>
      <c r="R41" s="62"/>
      <c r="S41" s="64">
        <f>COUNTIF(Vertices[Clustering Coefficient],"&gt;= "&amp;R41)-COUNTIF(Vertices[Clustering Coefficient],"&gt;="&amp;R42)</f>
        <v>-624</v>
      </c>
      <c r="T41" s="62"/>
      <c r="U41" s="63">
        <f ca="1">COUNTIF(Vertices[Clustering Coefficient],"&gt;= "&amp;T41)-COUNTIF(Vertices[Clustering Coefficient],"&gt;="&amp;T42)</f>
        <v>0</v>
      </c>
    </row>
    <row r="42" spans="1:21" ht="15">
      <c r="A42" s="34" t="s">
        <v>4777</v>
      </c>
      <c r="B42" s="34"/>
      <c r="D42" s="32">
        <f>D28+($D$50-$D$2)/BinDivisor</f>
        <v>1.625</v>
      </c>
      <c r="E42" s="3">
        <f>COUNTIF(Vertices[Degree],"&gt;= "&amp;D42)-COUNTIF(Vertices[Degree],"&gt;="&amp;D43)</f>
        <v>0</v>
      </c>
      <c r="F42" s="37">
        <f>F28+($F$50-$F$2)/BinDivisor</f>
        <v>0</v>
      </c>
      <c r="G42" s="38">
        <f>COUNTIF(Vertices[In-Degree],"&gt;= "&amp;F42)-COUNTIF(Vertices[In-Degree],"&gt;="&amp;F43)</f>
        <v>0</v>
      </c>
      <c r="H42" s="37">
        <f>H28+($H$50-$H$2)/BinDivisor</f>
        <v>0</v>
      </c>
      <c r="I42" s="38">
        <f>COUNTIF(Vertices[Out-Degree],"&gt;= "&amp;H42)-COUNTIF(Vertices[Out-Degree],"&gt;="&amp;H43)</f>
        <v>0</v>
      </c>
      <c r="J42" s="37">
        <f>J28+($J$50-$J$2)/BinDivisor</f>
        <v>12.45833333333333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0.10678741666666668</v>
      </c>
      <c r="O42" s="38">
        <f>COUNTIF(Vertices[Eigenvector Centrality],"&gt;= "&amp;N42)-COUNTIF(Vertices[Eigenvector Centrality],"&gt;="&amp;N43)</f>
        <v>0</v>
      </c>
      <c r="P42" s="37">
        <f>P28+($P$50-$P$2)/BinDivisor</f>
        <v>0.8825537500000005</v>
      </c>
      <c r="Q42" s="38">
        <f>COUNTIF(Vertices[PageRank],"&gt;= "&amp;P42)-COUNTIF(Vertices[PageRank],"&gt;="&amp;P43)</f>
        <v>0</v>
      </c>
      <c r="R42" s="37">
        <f>R28+($R$50-$R$2)/BinDivisor</f>
        <v>0</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1.6875</v>
      </c>
      <c r="E43" s="3">
        <f>COUNTIF(Vertices[Degree],"&gt;= "&amp;D43)-COUNTIF(Vertices[Degree],"&gt;="&amp;D44)</f>
        <v>0</v>
      </c>
      <c r="F43" s="39">
        <f aca="true" t="shared" si="11" ref="F43:F49">F42+($F$50-$F$2)/BinDivisor</f>
        <v>0</v>
      </c>
      <c r="G43" s="40">
        <f>COUNTIF(Vertices[In-Degree],"&gt;= "&amp;F43)-COUNTIF(Vertices[In-Degree],"&gt;="&amp;F44)</f>
        <v>0</v>
      </c>
      <c r="H43" s="39">
        <f aca="true" t="shared" si="12" ref="H43:H49">H42+($H$50-$H$2)/BinDivisor</f>
        <v>0</v>
      </c>
      <c r="I43" s="40">
        <f>COUNTIF(Vertices[Out-Degree],"&gt;= "&amp;H43)-COUNTIF(Vertices[Out-Degree],"&gt;="&amp;H44)</f>
        <v>0</v>
      </c>
      <c r="J43" s="39">
        <f aca="true" t="shared" si="13" ref="J43:J49">J42+($J$50-$J$2)/BinDivisor</f>
        <v>12.937499999999996</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0.11089462500000001</v>
      </c>
      <c r="O43" s="40">
        <f>COUNTIF(Vertices[Eigenvector Centrality],"&gt;= "&amp;N43)-COUNTIF(Vertices[Eigenvector Centrality],"&gt;="&amp;N44)</f>
        <v>1</v>
      </c>
      <c r="P43" s="39">
        <f aca="true" t="shared" si="16" ref="P43:P49">P42+($P$50-$P$2)/BinDivisor</f>
        <v>0.9164981250000005</v>
      </c>
      <c r="Q43" s="40">
        <f>COUNTIF(Vertices[PageRank],"&gt;= "&amp;P43)-COUNTIF(Vertices[PageRank],"&gt;="&amp;P44)</f>
        <v>0</v>
      </c>
      <c r="R43" s="39">
        <f aca="true" t="shared" si="17" ref="R43:R49">R42+($R$50-$R$2)/BinDivisor</f>
        <v>0</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1.75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13.416666666666663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0.11500183333333334</v>
      </c>
      <c r="O44" s="38">
        <f>COUNTIF(Vertices[Eigenvector Centrality],"&gt;= "&amp;N44)-COUNTIF(Vertices[Eigenvector Centrality],"&gt;="&amp;N45)</f>
        <v>0</v>
      </c>
      <c r="P44" s="37">
        <f t="shared" si="16"/>
        <v>0.9504425000000005</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1.8125</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13.895833333333329</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0.11910904166666668</v>
      </c>
      <c r="O45" s="40">
        <f>COUNTIF(Vertices[Eigenvector Centrality],"&gt;= "&amp;N45)-COUNTIF(Vertices[Eigenvector Centrality],"&gt;="&amp;N46)</f>
        <v>0</v>
      </c>
      <c r="P45" s="39">
        <f t="shared" si="16"/>
        <v>0.9843868750000005</v>
      </c>
      <c r="Q45" s="40">
        <f>COUNTIF(Vertices[PageRank],"&gt;= "&amp;P45)-COUNTIF(Vertices[PageRank],"&gt;="&amp;P46)</f>
        <v>2</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1.875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14.374999999999995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0.12321625000000001</v>
      </c>
      <c r="O46" s="38">
        <f>COUNTIF(Vertices[Eigenvector Centrality],"&gt;= "&amp;N46)-COUNTIF(Vertices[Eigenvector Centrality],"&gt;="&amp;N47)</f>
        <v>0</v>
      </c>
      <c r="P46" s="37">
        <f t="shared" si="16"/>
        <v>1.0183312500000006</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1.9375</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14.85416666666666</v>
      </c>
      <c r="K47" s="40">
        <f>COUNTIF(Vertices[Betweenness Centrality],"&gt;= "&amp;J47)-COUNTIF(Vertices[Betweenness Centrality],"&gt;="&amp;J48)</f>
        <v>1</v>
      </c>
      <c r="L47" s="39">
        <f t="shared" si="14"/>
        <v>0.6458333333333334</v>
      </c>
      <c r="M47" s="40">
        <f>COUNTIF(Vertices[Closeness Centrality],"&gt;= "&amp;L47)-COUNTIF(Vertices[Closeness Centrality],"&gt;="&amp;L48)</f>
        <v>0</v>
      </c>
      <c r="N47" s="39">
        <f t="shared" si="15"/>
        <v>0.12732345833333333</v>
      </c>
      <c r="O47" s="40">
        <f>COUNTIF(Vertices[Eigenvector Centrality],"&gt;= "&amp;N47)-COUNTIF(Vertices[Eigenvector Centrality],"&gt;="&amp;N48)</f>
        <v>0</v>
      </c>
      <c r="P47" s="39">
        <f t="shared" si="16"/>
        <v>1.0522756250000005</v>
      </c>
      <c r="Q47" s="40">
        <f>COUNTIF(Vertices[PageRank],"&gt;= "&amp;P47)-COUNTIF(Vertices[PageRank],"&gt;="&amp;P48)</f>
        <v>1</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2</v>
      </c>
      <c r="E48" s="3">
        <f>COUNTIF(Vertices[Degree],"&gt;= "&amp;D48)-COUNTIF(Vertices[Degree],"&gt;="&amp;D49)</f>
        <v>2</v>
      </c>
      <c r="F48" s="37">
        <f t="shared" si="11"/>
        <v>0</v>
      </c>
      <c r="G48" s="38">
        <f>COUNTIF(Vertices[In-Degree],"&gt;= "&amp;F48)-COUNTIF(Vertices[In-Degree],"&gt;="&amp;F49)</f>
        <v>0</v>
      </c>
      <c r="H48" s="37">
        <f t="shared" si="12"/>
        <v>0</v>
      </c>
      <c r="I48" s="38">
        <f>COUNTIF(Vertices[Out-Degree],"&gt;= "&amp;H48)-COUNTIF(Vertices[Out-Degree],"&gt;="&amp;H49)</f>
        <v>0</v>
      </c>
      <c r="J48" s="37">
        <f t="shared" si="13"/>
        <v>15.333333333333327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0.13143066666666667</v>
      </c>
      <c r="O48" s="38">
        <f>COUNTIF(Vertices[Eigenvector Centrality],"&gt;= "&amp;N48)-COUNTIF(Vertices[Eigenvector Centrality],"&gt;="&amp;N49)</f>
        <v>0</v>
      </c>
      <c r="P48" s="37">
        <f t="shared" si="16"/>
        <v>1.0862200000000004</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2.0625</v>
      </c>
      <c r="E49" s="3">
        <f>COUNTIF(Vertices[Degree],"&gt;= "&amp;D49)-COUNTIF(Vertices[Degree],"&gt;="&amp;#REF!)</f>
        <v>3</v>
      </c>
      <c r="F49" s="39">
        <f t="shared" si="11"/>
        <v>0</v>
      </c>
      <c r="G49" s="40">
        <f>COUNTIF(Vertices[In-Degree],"&gt;= "&amp;F49)-COUNTIF(Vertices[In-Degree],"&gt;="&amp;#REF!)</f>
        <v>0</v>
      </c>
      <c r="H49" s="39">
        <f t="shared" si="12"/>
        <v>0</v>
      </c>
      <c r="I49" s="40">
        <f>COUNTIF(Vertices[Out-Degree],"&gt;= "&amp;H49)-COUNTIF(Vertices[Out-Degree],"&gt;="&amp;#REF!)</f>
        <v>0</v>
      </c>
      <c r="J49" s="39">
        <f t="shared" si="13"/>
        <v>15.812499999999993</v>
      </c>
      <c r="K49" s="40">
        <f>COUNTIF(Vertices[Betweenness Centrality],"&gt;= "&amp;J49)-COUNTIF(Vertices[Betweenness Centrality],"&gt;="&amp;#REF!)</f>
        <v>2</v>
      </c>
      <c r="L49" s="39">
        <f t="shared" si="14"/>
        <v>0.6875000000000001</v>
      </c>
      <c r="M49" s="40">
        <f>COUNTIF(Vertices[Closeness Centrality],"&gt;= "&amp;L49)-COUNTIF(Vertices[Closeness Centrality],"&gt;="&amp;#REF!)</f>
        <v>2</v>
      </c>
      <c r="N49" s="39">
        <f t="shared" si="15"/>
        <v>0.135537875</v>
      </c>
      <c r="O49" s="40">
        <f>COUNTIF(Vertices[Eigenvector Centrality],"&gt;= "&amp;N49)-COUNTIF(Vertices[Eigenvector Centrality],"&gt;="&amp;#REF!)</f>
        <v>3</v>
      </c>
      <c r="P49" s="39">
        <f t="shared" si="16"/>
        <v>1.1201643750000003</v>
      </c>
      <c r="Q49" s="40">
        <f>COUNTIF(Vertices[PageRank],"&gt;= "&amp;P49)-COUNTIF(Vertices[PageRank],"&gt;="&amp;#REF!)</f>
        <v>4</v>
      </c>
      <c r="R49" s="39">
        <f t="shared" si="17"/>
        <v>0</v>
      </c>
      <c r="S49" s="44">
        <f>COUNTIF(Vertices[Clustering Coefficient],"&gt;= "&amp;R49)-COUNTIF(Vertices[Clustering Coefficient],"&gt;="&amp;#REF!)</f>
        <v>624</v>
      </c>
      <c r="T49" s="39" t="e">
        <f ca="1" t="shared" si="18"/>
        <v>#REF!</v>
      </c>
      <c r="U49" s="40" t="e">
        <f ca="1">COUNTIF(INDIRECT(DynamicFilterSourceColumnRange),"&gt;= "&amp;T49)-COUNTIF(INDIRECT(DynamicFilterSourceColumnRange),"&gt;="&amp;#REF!)</f>
        <v>#REF!</v>
      </c>
    </row>
    <row r="50" spans="4:21" ht="15">
      <c r="D50" s="32">
        <f>MAX(Vertices[Degree])</f>
        <v>3</v>
      </c>
      <c r="E50" s="3">
        <f>COUNTIF(Vertices[Degree],"&gt;= "&amp;D50)-COUNTIF(Vertices[Degree],"&gt;="&amp;#REF!)</f>
        <v>3</v>
      </c>
      <c r="F50" s="41">
        <f>MAX(Vertices[In-Degree])</f>
        <v>0</v>
      </c>
      <c r="G50" s="42">
        <f>COUNTIF(Vertices[In-Degree],"&gt;= "&amp;F50)-COUNTIF(Vertices[In-Degree],"&gt;="&amp;#REF!)</f>
        <v>0</v>
      </c>
      <c r="H50" s="41">
        <f>MAX(Vertices[Out-Degree])</f>
        <v>0</v>
      </c>
      <c r="I50" s="42">
        <f>COUNTIF(Vertices[Out-Degree],"&gt;= "&amp;H50)-COUNTIF(Vertices[Out-Degree],"&gt;="&amp;#REF!)</f>
        <v>0</v>
      </c>
      <c r="J50" s="41">
        <f>MAX(Vertices[Betweenness Centrality])</f>
        <v>23</v>
      </c>
      <c r="K50" s="42">
        <f>COUNTIF(Vertices[Betweenness Centrality],"&gt;= "&amp;J50)-COUNTIF(Vertices[Betweenness Centrality],"&gt;="&amp;#REF!)</f>
        <v>2</v>
      </c>
      <c r="L50" s="41">
        <f>MAX(Vertices[Closeness Centrality])</f>
        <v>1</v>
      </c>
      <c r="M50" s="42">
        <f>COUNTIF(Vertices[Closeness Centrality],"&gt;= "&amp;L50)-COUNTIF(Vertices[Closeness Centrality],"&gt;="&amp;#REF!)</f>
        <v>2</v>
      </c>
      <c r="N50" s="41">
        <f>MAX(Vertices[Eigenvector Centrality])</f>
        <v>0.197146</v>
      </c>
      <c r="O50" s="42">
        <f>COUNTIF(Vertices[Eigenvector Centrality],"&gt;= "&amp;N50)-COUNTIF(Vertices[Eigenvector Centrality],"&gt;="&amp;#REF!)</f>
        <v>1</v>
      </c>
      <c r="P50" s="41">
        <f>MAX(Vertices[PageRank])</f>
        <v>1.62933</v>
      </c>
      <c r="Q50" s="42">
        <f>COUNTIF(Vertices[PageRank],"&gt;= "&amp;P50)-COUNTIF(Vertices[PageRank],"&gt;="&amp;#REF!)</f>
        <v>1</v>
      </c>
      <c r="R50" s="41">
        <f>MAX(Vertices[Clustering Coefficient])</f>
        <v>0</v>
      </c>
      <c r="S50" s="45">
        <f>COUNTIF(Vertices[Clustering Coefficient],"&gt;= "&amp;R50)-COUNTIF(Vertices[Clustering Coefficient],"&gt;="&amp;#REF!)</f>
        <v>624</v>
      </c>
      <c r="T50" s="41" t="e">
        <f ca="1">MAX(INDIRECT(DynamicFilterSourceColumnRange))</f>
        <v>#REF!</v>
      </c>
      <c r="U50" s="42" t="e">
        <f ca="1">COUNTIF(INDIRECT(DynamicFilterSourceColumnRange),"&gt;= "&amp;T50)-COUNTIF(INDIRECT(DynamicFilterSourceColumnRange),"&gt;="&amp;#REF!)</f>
        <v>#REF!</v>
      </c>
    </row>
    <row r="52" spans="1:2" ht="15">
      <c r="A52" t="s">
        <v>164</v>
      </c>
      <c r="B52" t="s">
        <v>17</v>
      </c>
    </row>
    <row r="53" spans="1:2" ht="15">
      <c r="A53" s="33"/>
      <c r="B53" s="33"/>
    </row>
    <row r="66" spans="1:2" ht="15">
      <c r="A66" s="33" t="s">
        <v>82</v>
      </c>
      <c r="B66" s="46">
        <f>IF(COUNT(Vertices[Degree])&gt;0,D2,NoMetricMessage)</f>
        <v>0</v>
      </c>
    </row>
    <row r="67" spans="1:2" ht="15">
      <c r="A67" s="33" t="s">
        <v>83</v>
      </c>
      <c r="B67" s="46">
        <f>IF(COUNT(Vertices[Degree])&gt;0,D50,NoMetricMessage)</f>
        <v>3</v>
      </c>
    </row>
    <row r="68" spans="1:2" ht="15">
      <c r="A68" s="33" t="s">
        <v>84</v>
      </c>
      <c r="B68" s="47">
        <f>_xlfn.IFERROR(AVERAGE(Vertices[Degree]),NoMetricMessage)</f>
        <v>0.03205128205128205</v>
      </c>
    </row>
    <row r="69" spans="1:2" ht="15">
      <c r="A69" s="33" t="s">
        <v>85</v>
      </c>
      <c r="B69" s="47">
        <f>_xlfn.IFERROR(MEDIAN(Vertices[Degree]),NoMetricMessage)</f>
        <v>0</v>
      </c>
    </row>
    <row r="80" spans="1:2" ht="15">
      <c r="A80" s="33" t="s">
        <v>89</v>
      </c>
      <c r="B80" s="46" t="str">
        <f>IF(COUNT(Vertices[In-Degree])&gt;0,F2,NoMetricMessage)</f>
        <v>Not Available</v>
      </c>
    </row>
    <row r="81" spans="1:2" ht="15">
      <c r="A81" s="33" t="s">
        <v>90</v>
      </c>
      <c r="B81" s="46" t="str">
        <f>IF(COUNT(Vertices[In-Degree])&gt;0,F50,NoMetricMessage)</f>
        <v>Not Available</v>
      </c>
    </row>
    <row r="82" spans="1:2" ht="15">
      <c r="A82" s="33" t="s">
        <v>91</v>
      </c>
      <c r="B82" s="47" t="str">
        <f>_xlfn.IFERROR(AVERAGE(Vertices[In-Degree]),NoMetricMessage)</f>
        <v>Not Available</v>
      </c>
    </row>
    <row r="83" spans="1:2" ht="15">
      <c r="A83" s="33" t="s">
        <v>92</v>
      </c>
      <c r="B83" s="47" t="str">
        <f>_xlfn.IFERROR(MEDIAN(Vertices[In-Degree]),NoMetricMessage)</f>
        <v>Not Available</v>
      </c>
    </row>
    <row r="94" spans="1:2" ht="15">
      <c r="A94" s="33" t="s">
        <v>95</v>
      </c>
      <c r="B94" s="46" t="str">
        <f>IF(COUNT(Vertices[Out-Degree])&gt;0,H2,NoMetricMessage)</f>
        <v>Not Available</v>
      </c>
    </row>
    <row r="95" spans="1:2" ht="15">
      <c r="A95" s="33" t="s">
        <v>96</v>
      </c>
      <c r="B95" s="46" t="str">
        <f>IF(COUNT(Vertices[Out-Degree])&gt;0,H50,NoMetricMessage)</f>
        <v>Not Available</v>
      </c>
    </row>
    <row r="96" spans="1:2" ht="15">
      <c r="A96" s="33" t="s">
        <v>97</v>
      </c>
      <c r="B96" s="47" t="str">
        <f>_xlfn.IFERROR(AVERAGE(Vertices[Out-Degree]),NoMetricMessage)</f>
        <v>Not Available</v>
      </c>
    </row>
    <row r="97" spans="1:2" ht="15">
      <c r="A97" s="33" t="s">
        <v>98</v>
      </c>
      <c r="B97" s="47" t="str">
        <f>_xlfn.IFERROR(MEDIAN(Vertices[Out-Degree]),NoMetricMessage)</f>
        <v>Not Available</v>
      </c>
    </row>
    <row r="108" spans="1:2" ht="15">
      <c r="A108" s="33" t="s">
        <v>101</v>
      </c>
      <c r="B108" s="47">
        <f>IF(COUNT(Vertices[Betweenness Centrality])&gt;0,J2,NoMetricMessage)</f>
        <v>0</v>
      </c>
    </row>
    <row r="109" spans="1:2" ht="15">
      <c r="A109" s="33" t="s">
        <v>102</v>
      </c>
      <c r="B109" s="47">
        <f>IF(COUNT(Vertices[Betweenness Centrality])&gt;0,J50,NoMetricMessage)</f>
        <v>23</v>
      </c>
    </row>
    <row r="110" spans="1:2" ht="15">
      <c r="A110" s="33" t="s">
        <v>103</v>
      </c>
      <c r="B110" s="47">
        <f>_xlfn.IFERROR(AVERAGE(Vertices[Betweenness Centrality]),NoMetricMessage)</f>
        <v>0.1330128205128205</v>
      </c>
    </row>
    <row r="111" spans="1:2" ht="15">
      <c r="A111" s="33" t="s">
        <v>104</v>
      </c>
      <c r="B111" s="47">
        <f>_xlfn.IFERROR(MEDIAN(Vertices[Betweenness Centrality]),NoMetricMessage)</f>
        <v>0</v>
      </c>
    </row>
    <row r="122" spans="1:2" ht="15">
      <c r="A122" s="33" t="s">
        <v>107</v>
      </c>
      <c r="B122" s="47">
        <f>IF(COUNT(Vertices[Closeness Centrality])&gt;0,L2,NoMetricMessage)</f>
        <v>0</v>
      </c>
    </row>
    <row r="123" spans="1:2" ht="15">
      <c r="A123" s="33" t="s">
        <v>108</v>
      </c>
      <c r="B123" s="47">
        <f>IF(COUNT(Vertices[Closeness Centrality])&gt;0,L50,NoMetricMessage)</f>
        <v>1</v>
      </c>
    </row>
    <row r="124" spans="1:2" ht="15">
      <c r="A124" s="33" t="s">
        <v>109</v>
      </c>
      <c r="B124" s="47">
        <f>_xlfn.IFERROR(AVERAGE(Vertices[Closeness Centrality]),NoMetricMessage)</f>
        <v>0.00386074358974359</v>
      </c>
    </row>
    <row r="125" spans="1:2" ht="15">
      <c r="A125" s="33" t="s">
        <v>110</v>
      </c>
      <c r="B125" s="47">
        <f>_xlfn.IFERROR(MEDIAN(Vertices[Closeness Centrality]),NoMetricMessage)</f>
        <v>0</v>
      </c>
    </row>
    <row r="136" spans="1:2" ht="15">
      <c r="A136" s="33" t="s">
        <v>113</v>
      </c>
      <c r="B136" s="47">
        <f>IF(COUNT(Vertices[Eigenvector Centrality])&gt;0,N2,NoMetricMessage)</f>
        <v>0</v>
      </c>
    </row>
    <row r="137" spans="1:2" ht="15">
      <c r="A137" s="33" t="s">
        <v>114</v>
      </c>
      <c r="B137" s="47">
        <f>IF(COUNT(Vertices[Eigenvector Centrality])&gt;0,N50,NoMetricMessage)</f>
        <v>0.197146</v>
      </c>
    </row>
    <row r="138" spans="1:2" ht="15">
      <c r="A138" s="33" t="s">
        <v>115</v>
      </c>
      <c r="B138" s="47">
        <f>_xlfn.IFERROR(AVERAGE(Vertices[Eigenvector Centrality]),NoMetricMessage)</f>
        <v>0.001602565705128205</v>
      </c>
    </row>
    <row r="139" spans="1:2" ht="15">
      <c r="A139" s="33" t="s">
        <v>116</v>
      </c>
      <c r="B139" s="47">
        <f>_xlfn.IFERROR(MEDIAN(Vertices[Eigenvector Centrality]),NoMetricMessage)</f>
        <v>0</v>
      </c>
    </row>
    <row r="150" spans="1:2" ht="15">
      <c r="A150" s="33" t="s">
        <v>141</v>
      </c>
      <c r="B150" s="47">
        <f>IF(COUNT(Vertices[PageRank])&gt;0,P2,NoMetricMessage)</f>
        <v>0</v>
      </c>
    </row>
    <row r="151" spans="1:2" ht="15">
      <c r="A151" s="33" t="s">
        <v>142</v>
      </c>
      <c r="B151" s="47">
        <f>IF(COUNT(Vertices[PageRank])&gt;0,P50,NoMetricMessage)</f>
        <v>1.62933</v>
      </c>
    </row>
    <row r="152" spans="1:2" ht="15">
      <c r="A152" s="33" t="s">
        <v>143</v>
      </c>
      <c r="B152" s="47">
        <f>_xlfn.IFERROR(AVERAGE(Vertices[PageRank]),NoMetricMessage)</f>
        <v>0.019229899038461538</v>
      </c>
    </row>
    <row r="153" spans="1:2" ht="15">
      <c r="A153" s="33" t="s">
        <v>144</v>
      </c>
      <c r="B153" s="47">
        <f>_xlfn.IFERROR(MEDIAN(Vertices[PageRank]),NoMetricMessage)</f>
        <v>0</v>
      </c>
    </row>
    <row r="164" spans="1:2" ht="15">
      <c r="A164" s="33" t="s">
        <v>119</v>
      </c>
      <c r="B164" s="47">
        <f>IF(COUNT(Vertices[Clustering Coefficient])&gt;0,R2,NoMetricMessage)</f>
        <v>0</v>
      </c>
    </row>
    <row r="165" spans="1:2" ht="15">
      <c r="A165" s="33" t="s">
        <v>120</v>
      </c>
      <c r="B165" s="47">
        <f>IF(COUNT(Vertices[Clustering Coefficient])&gt;0,R50,NoMetricMessage)</f>
        <v>0</v>
      </c>
    </row>
    <row r="166" spans="1:2" ht="15">
      <c r="A166" s="33" t="s">
        <v>121</v>
      </c>
      <c r="B166" s="47">
        <f>_xlfn.IFERROR(AVERAGE(Vertices[Clustering Coefficient]),NoMetricMessage)</f>
        <v>0</v>
      </c>
    </row>
    <row r="167" spans="1:2" ht="15">
      <c r="A167" s="33" t="s">
        <v>122</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192</v>
      </c>
    </row>
    <row r="6" spans="1:18" ht="409.5">
      <c r="A6">
        <v>0</v>
      </c>
      <c r="B6" s="1" t="s">
        <v>137</v>
      </c>
      <c r="C6">
        <v>1</v>
      </c>
      <c r="D6" t="s">
        <v>60</v>
      </c>
      <c r="E6" t="s">
        <v>60</v>
      </c>
      <c r="F6">
        <v>0</v>
      </c>
      <c r="H6" t="s">
        <v>72</v>
      </c>
      <c r="J6" t="s">
        <v>174</v>
      </c>
      <c r="K6" s="13" t="s">
        <v>193</v>
      </c>
      <c r="R6" t="s">
        <v>130</v>
      </c>
    </row>
    <row r="7" spans="1:11" ht="409.5">
      <c r="A7">
        <v>2</v>
      </c>
      <c r="B7">
        <v>1</v>
      </c>
      <c r="C7">
        <v>0</v>
      </c>
      <c r="D7" t="s">
        <v>61</v>
      </c>
      <c r="E7" t="s">
        <v>61</v>
      </c>
      <c r="F7">
        <v>2</v>
      </c>
      <c r="H7" t="s">
        <v>73</v>
      </c>
      <c r="J7" t="s">
        <v>175</v>
      </c>
      <c r="K7" s="13" t="s">
        <v>194</v>
      </c>
    </row>
    <row r="8" spans="1:11" ht="409.5">
      <c r="A8"/>
      <c r="B8">
        <v>2</v>
      </c>
      <c r="C8">
        <v>2</v>
      </c>
      <c r="D8" t="s">
        <v>62</v>
      </c>
      <c r="E8" t="s">
        <v>62</v>
      </c>
      <c r="H8" t="s">
        <v>74</v>
      </c>
      <c r="J8" t="s">
        <v>176</v>
      </c>
      <c r="K8" s="13" t="s">
        <v>195</v>
      </c>
    </row>
    <row r="9" spans="1:11" ht="409.5">
      <c r="A9"/>
      <c r="B9">
        <v>3</v>
      </c>
      <c r="C9">
        <v>4</v>
      </c>
      <c r="D9" t="s">
        <v>63</v>
      </c>
      <c r="E9" t="s">
        <v>63</v>
      </c>
      <c r="H9" t="s">
        <v>75</v>
      </c>
      <c r="J9" t="s">
        <v>177</v>
      </c>
      <c r="K9" s="13" t="s">
        <v>4867</v>
      </c>
    </row>
    <row r="10" spans="1:11" ht="409.5">
      <c r="A10"/>
      <c r="B10">
        <v>4</v>
      </c>
      <c r="D10" t="s">
        <v>64</v>
      </c>
      <c r="E10" t="s">
        <v>64</v>
      </c>
      <c r="H10" t="s">
        <v>76</v>
      </c>
      <c r="J10" t="s">
        <v>178</v>
      </c>
      <c r="K10" s="13" t="s">
        <v>4868</v>
      </c>
    </row>
    <row r="11" spans="1:11" ht="409.5">
      <c r="A11"/>
      <c r="B11">
        <v>5</v>
      </c>
      <c r="D11" t="s">
        <v>47</v>
      </c>
      <c r="E11">
        <v>1</v>
      </c>
      <c r="H11" t="s">
        <v>77</v>
      </c>
      <c r="J11" t="s">
        <v>179</v>
      </c>
      <c r="K11" s="13" t="s">
        <v>4869</v>
      </c>
    </row>
    <row r="12" spans="1:11" ht="409.5">
      <c r="A12"/>
      <c r="B12"/>
      <c r="D12" t="s">
        <v>65</v>
      </c>
      <c r="E12">
        <v>2</v>
      </c>
      <c r="H12">
        <v>0</v>
      </c>
      <c r="J12" t="s">
        <v>180</v>
      </c>
      <c r="K12" s="13" t="s">
        <v>4870</v>
      </c>
    </row>
    <row r="13" spans="1:11" ht="409.5">
      <c r="A13"/>
      <c r="B13"/>
      <c r="D13">
        <v>1</v>
      </c>
      <c r="E13">
        <v>3</v>
      </c>
      <c r="H13">
        <v>1</v>
      </c>
      <c r="J13" t="s">
        <v>181</v>
      </c>
      <c r="K13" s="13" t="s">
        <v>4882</v>
      </c>
    </row>
    <row r="14" spans="4:11" ht="15">
      <c r="D14">
        <v>2</v>
      </c>
      <c r="E14">
        <v>4</v>
      </c>
      <c r="H14">
        <v>2</v>
      </c>
      <c r="J14" t="s">
        <v>182</v>
      </c>
      <c r="K14" t="s">
        <v>196</v>
      </c>
    </row>
    <row r="15" spans="4:11" ht="15">
      <c r="D15">
        <v>3</v>
      </c>
      <c r="E15">
        <v>5</v>
      </c>
      <c r="H15">
        <v>3</v>
      </c>
      <c r="J15" t="s">
        <v>183</v>
      </c>
      <c r="K15" t="s">
        <v>197</v>
      </c>
    </row>
    <row r="16" spans="4:11" ht="15">
      <c r="D16">
        <v>4</v>
      </c>
      <c r="E16">
        <v>6</v>
      </c>
      <c r="H16">
        <v>4</v>
      </c>
      <c r="J16" t="s">
        <v>184</v>
      </c>
      <c r="K16" t="s">
        <v>198</v>
      </c>
    </row>
    <row r="17" spans="4:11" ht="15">
      <c r="D17">
        <v>5</v>
      </c>
      <c r="E17">
        <v>7</v>
      </c>
      <c r="H17">
        <v>5</v>
      </c>
      <c r="J17" t="s">
        <v>185</v>
      </c>
      <c r="K17" t="s">
        <v>199</v>
      </c>
    </row>
    <row r="18" spans="4:11" ht="15">
      <c r="D18">
        <v>6</v>
      </c>
      <c r="E18">
        <v>8</v>
      </c>
      <c r="H18">
        <v>6</v>
      </c>
      <c r="J18" t="s">
        <v>186</v>
      </c>
      <c r="K18" t="s">
        <v>200</v>
      </c>
    </row>
    <row r="19" spans="4:11" ht="15">
      <c r="D19">
        <v>7</v>
      </c>
      <c r="E19">
        <v>9</v>
      </c>
      <c r="H19">
        <v>7</v>
      </c>
      <c r="J19" t="s">
        <v>187</v>
      </c>
      <c r="K19" t="s">
        <v>201</v>
      </c>
    </row>
    <row r="20" spans="4:11" ht="409.5">
      <c r="D20">
        <v>8</v>
      </c>
      <c r="H20">
        <v>8</v>
      </c>
      <c r="J20" t="s">
        <v>188</v>
      </c>
      <c r="K20" s="13" t="s">
        <v>202</v>
      </c>
    </row>
    <row r="21" spans="4:11" ht="409.5">
      <c r="D21">
        <v>9</v>
      </c>
      <c r="H21">
        <v>9</v>
      </c>
      <c r="J21" t="s">
        <v>189</v>
      </c>
      <c r="K21" s="13" t="s">
        <v>203</v>
      </c>
    </row>
    <row r="22" spans="4:11" ht="409.5">
      <c r="D22">
        <v>10</v>
      </c>
      <c r="J22" t="s">
        <v>190</v>
      </c>
      <c r="K22" s="13" t="s">
        <v>204</v>
      </c>
    </row>
    <row r="23" spans="4:11" ht="15">
      <c r="D23">
        <v>11</v>
      </c>
      <c r="J23" t="s">
        <v>191</v>
      </c>
      <c r="K23">
        <v>9</v>
      </c>
    </row>
    <row r="24" spans="10:11" ht="15">
      <c r="J24" t="s">
        <v>205</v>
      </c>
      <c r="K24" t="s">
        <v>4860</v>
      </c>
    </row>
    <row r="25" spans="10:11" ht="409.5">
      <c r="J25" t="s">
        <v>206</v>
      </c>
      <c r="K25" s="13" t="s">
        <v>4861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EA510-AF90-4792-8DF4-D28C51AE44AB}">
  <dimension ref="A1:G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4719</v>
      </c>
      <c r="B1" s="13" t="s">
        <v>4733</v>
      </c>
      <c r="C1" s="13" t="s">
        <v>4734</v>
      </c>
      <c r="D1" s="13" t="s">
        <v>145</v>
      </c>
      <c r="E1" s="13" t="s">
        <v>4736</v>
      </c>
      <c r="F1" s="13" t="s">
        <v>4737</v>
      </c>
      <c r="G1" s="13" t="s">
        <v>4738</v>
      </c>
    </row>
    <row r="2" spans="1:7" ht="15">
      <c r="A2" s="79" t="s">
        <v>4720</v>
      </c>
      <c r="B2" s="79">
        <v>2</v>
      </c>
      <c r="C2" s="113">
        <v>0.009216589861751152</v>
      </c>
      <c r="D2" s="79" t="s">
        <v>4735</v>
      </c>
      <c r="E2" s="79"/>
      <c r="F2" s="79"/>
      <c r="G2" s="79"/>
    </row>
    <row r="3" spans="1:7" ht="15">
      <c r="A3" s="79" t="s">
        <v>4721</v>
      </c>
      <c r="B3" s="79">
        <v>3</v>
      </c>
      <c r="C3" s="113">
        <v>0.013824884792626729</v>
      </c>
      <c r="D3" s="79" t="s">
        <v>4735</v>
      </c>
      <c r="E3" s="79"/>
      <c r="F3" s="79"/>
      <c r="G3" s="79"/>
    </row>
    <row r="4" spans="1:7" ht="15">
      <c r="A4" s="79" t="s">
        <v>4722</v>
      </c>
      <c r="B4" s="79">
        <v>0</v>
      </c>
      <c r="C4" s="113">
        <v>0</v>
      </c>
      <c r="D4" s="79" t="s">
        <v>4735</v>
      </c>
      <c r="E4" s="79"/>
      <c r="F4" s="79"/>
      <c r="G4" s="79"/>
    </row>
    <row r="5" spans="1:7" ht="15">
      <c r="A5" s="79" t="s">
        <v>4723</v>
      </c>
      <c r="B5" s="79">
        <v>213</v>
      </c>
      <c r="C5" s="113">
        <v>0.9815668202764977</v>
      </c>
      <c r="D5" s="79" t="s">
        <v>4735</v>
      </c>
      <c r="E5" s="79"/>
      <c r="F5" s="79"/>
      <c r="G5" s="79"/>
    </row>
    <row r="6" spans="1:7" ht="15">
      <c r="A6" s="79" t="s">
        <v>4724</v>
      </c>
      <c r="B6" s="79">
        <v>217</v>
      </c>
      <c r="C6" s="113">
        <v>1</v>
      </c>
      <c r="D6" s="79" t="s">
        <v>4735</v>
      </c>
      <c r="E6" s="79"/>
      <c r="F6" s="79"/>
      <c r="G6" s="79"/>
    </row>
    <row r="7" spans="1:7" ht="15">
      <c r="A7" s="97" t="s">
        <v>256</v>
      </c>
      <c r="B7" s="79">
        <v>2</v>
      </c>
      <c r="C7" s="113">
        <v>0.00906799236675337</v>
      </c>
      <c r="D7" s="79" t="s">
        <v>4735</v>
      </c>
      <c r="E7" s="79" t="b">
        <v>0</v>
      </c>
      <c r="F7" s="79" t="b">
        <v>0</v>
      </c>
      <c r="G7" s="79" t="b">
        <v>0</v>
      </c>
    </row>
    <row r="8" spans="1:7" ht="15">
      <c r="A8" s="97" t="s">
        <v>4725</v>
      </c>
      <c r="B8" s="79">
        <v>2</v>
      </c>
      <c r="C8" s="113">
        <v>0.00906799236675337</v>
      </c>
      <c r="D8" s="79" t="s">
        <v>4735</v>
      </c>
      <c r="E8" s="79" t="b">
        <v>0</v>
      </c>
      <c r="F8" s="79" t="b">
        <v>0</v>
      </c>
      <c r="G8" s="79" t="b">
        <v>0</v>
      </c>
    </row>
    <row r="9" spans="1:7" ht="15">
      <c r="A9" s="97" t="s">
        <v>4726</v>
      </c>
      <c r="B9" s="79">
        <v>2</v>
      </c>
      <c r="C9" s="113">
        <v>0.012187474187105507</v>
      </c>
      <c r="D9" s="79" t="s">
        <v>4735</v>
      </c>
      <c r="E9" s="79" t="b">
        <v>0</v>
      </c>
      <c r="F9" s="79" t="b">
        <v>0</v>
      </c>
      <c r="G9" s="79" t="b">
        <v>0</v>
      </c>
    </row>
    <row r="10" spans="1:7" ht="15">
      <c r="A10" s="97" t="s">
        <v>4727</v>
      </c>
      <c r="B10" s="79">
        <v>2</v>
      </c>
      <c r="C10" s="113">
        <v>0.012187474187105507</v>
      </c>
      <c r="D10" s="79" t="s">
        <v>4735</v>
      </c>
      <c r="E10" s="79" t="b">
        <v>0</v>
      </c>
      <c r="F10" s="79" t="b">
        <v>0</v>
      </c>
      <c r="G10" s="79" t="b">
        <v>0</v>
      </c>
    </row>
    <row r="11" spans="1:7" ht="15">
      <c r="A11" s="97" t="s">
        <v>4728</v>
      </c>
      <c r="B11" s="79">
        <v>2</v>
      </c>
      <c r="C11" s="113">
        <v>0.012187474187105507</v>
      </c>
      <c r="D11" s="79" t="s">
        <v>4735</v>
      </c>
      <c r="E11" s="79" t="b">
        <v>0</v>
      </c>
      <c r="F11" s="79" t="b">
        <v>0</v>
      </c>
      <c r="G11" s="79" t="b">
        <v>0</v>
      </c>
    </row>
    <row r="12" spans="1:7" ht="15">
      <c r="A12" s="97" t="s">
        <v>4729</v>
      </c>
      <c r="B12" s="79">
        <v>2</v>
      </c>
      <c r="C12" s="113">
        <v>0.00906799236675337</v>
      </c>
      <c r="D12" s="79" t="s">
        <v>4735</v>
      </c>
      <c r="E12" s="79" t="b">
        <v>0</v>
      </c>
      <c r="F12" s="79" t="b">
        <v>0</v>
      </c>
      <c r="G12" s="79" t="b">
        <v>0</v>
      </c>
    </row>
    <row r="13" spans="1:7" ht="15">
      <c r="A13" s="97" t="s">
        <v>4730</v>
      </c>
      <c r="B13" s="79">
        <v>2</v>
      </c>
      <c r="C13" s="113">
        <v>0.00906799236675337</v>
      </c>
      <c r="D13" s="79" t="s">
        <v>4735</v>
      </c>
      <c r="E13" s="79" t="b">
        <v>0</v>
      </c>
      <c r="F13" s="79" t="b">
        <v>0</v>
      </c>
      <c r="G13" s="79" t="b">
        <v>0</v>
      </c>
    </row>
    <row r="14" spans="1:7" ht="15">
      <c r="A14" s="97" t="s">
        <v>4731</v>
      </c>
      <c r="B14" s="79">
        <v>2</v>
      </c>
      <c r="C14" s="113">
        <v>0.012187474187105507</v>
      </c>
      <c r="D14" s="79" t="s">
        <v>4735</v>
      </c>
      <c r="E14" s="79" t="b">
        <v>0</v>
      </c>
      <c r="F14" s="79" t="b">
        <v>0</v>
      </c>
      <c r="G14" s="79" t="b">
        <v>0</v>
      </c>
    </row>
    <row r="15" spans="1:7" ht="15">
      <c r="A15" s="97" t="s">
        <v>4732</v>
      </c>
      <c r="B15" s="79">
        <v>2</v>
      </c>
      <c r="C15" s="113">
        <v>0.012187474187105507</v>
      </c>
      <c r="D15" s="79" t="s">
        <v>4735</v>
      </c>
      <c r="E15" s="79" t="b">
        <v>0</v>
      </c>
      <c r="F15" s="79" t="b">
        <v>0</v>
      </c>
      <c r="G15" s="79" t="b">
        <v>0</v>
      </c>
    </row>
    <row r="16" spans="1:7" ht="15">
      <c r="A16" s="97" t="s">
        <v>4731</v>
      </c>
      <c r="B16" s="79">
        <v>2</v>
      </c>
      <c r="C16" s="113">
        <v>0.03440342807588356</v>
      </c>
      <c r="D16" s="79" t="s">
        <v>4704</v>
      </c>
      <c r="E16" s="79" t="b">
        <v>0</v>
      </c>
      <c r="F16" s="79" t="b">
        <v>0</v>
      </c>
      <c r="G16" s="79" t="b">
        <v>0</v>
      </c>
    </row>
    <row r="17" spans="1:7" ht="15">
      <c r="A17" s="97" t="s">
        <v>4729</v>
      </c>
      <c r="B17" s="79">
        <v>2</v>
      </c>
      <c r="C17" s="113">
        <v>0.020407179931899364</v>
      </c>
      <c r="D17" s="79" t="s">
        <v>4705</v>
      </c>
      <c r="E17" s="79" t="b">
        <v>0</v>
      </c>
      <c r="F17" s="79" t="b">
        <v>0</v>
      </c>
      <c r="G17" s="79" t="b">
        <v>0</v>
      </c>
    </row>
    <row r="18" spans="1:7" ht="15">
      <c r="A18" s="97" t="s">
        <v>4730</v>
      </c>
      <c r="B18" s="79">
        <v>2</v>
      </c>
      <c r="C18" s="113">
        <v>0.020407179931899364</v>
      </c>
      <c r="D18" s="79" t="s">
        <v>4705</v>
      </c>
      <c r="E18" s="79" t="b">
        <v>0</v>
      </c>
      <c r="F18" s="79" t="b">
        <v>0</v>
      </c>
      <c r="G18" s="79" t="b">
        <v>0</v>
      </c>
    </row>
    <row r="19" spans="1:7" ht="15">
      <c r="A19" s="97" t="s">
        <v>256</v>
      </c>
      <c r="B19" s="79">
        <v>2</v>
      </c>
      <c r="C19" s="113">
        <v>0</v>
      </c>
      <c r="D19" s="79" t="s">
        <v>4706</v>
      </c>
      <c r="E19" s="79" t="b">
        <v>0</v>
      </c>
      <c r="F19" s="79" t="b">
        <v>0</v>
      </c>
      <c r="G19" s="79" t="b">
        <v>0</v>
      </c>
    </row>
    <row r="20" spans="1:7" ht="15">
      <c r="A20" s="97" t="s">
        <v>4725</v>
      </c>
      <c r="B20" s="79">
        <v>2</v>
      </c>
      <c r="C20" s="113">
        <v>0.0031166594523129422</v>
      </c>
      <c r="D20" s="79" t="s">
        <v>4707</v>
      </c>
      <c r="E20" s="79" t="b">
        <v>0</v>
      </c>
      <c r="F20" s="79" t="b">
        <v>0</v>
      </c>
      <c r="G20" s="79" t="b">
        <v>0</v>
      </c>
    </row>
    <row r="21" spans="1:7" ht="15">
      <c r="A21" s="97" t="s">
        <v>4726</v>
      </c>
      <c r="B21" s="79">
        <v>2</v>
      </c>
      <c r="C21" s="113">
        <v>0.008444623977339158</v>
      </c>
      <c r="D21" s="79" t="s">
        <v>4707</v>
      </c>
      <c r="E21" s="79" t="b">
        <v>0</v>
      </c>
      <c r="F21" s="79" t="b">
        <v>0</v>
      </c>
      <c r="G21" s="79" t="b">
        <v>0</v>
      </c>
    </row>
    <row r="22" spans="1:7" ht="15">
      <c r="A22" s="97" t="s">
        <v>4727</v>
      </c>
      <c r="B22" s="79">
        <v>2</v>
      </c>
      <c r="C22" s="113">
        <v>0.008444623977339158</v>
      </c>
      <c r="D22" s="79" t="s">
        <v>4707</v>
      </c>
      <c r="E22" s="79" t="b">
        <v>0</v>
      </c>
      <c r="F22" s="79" t="b">
        <v>0</v>
      </c>
      <c r="G22" s="79" t="b">
        <v>0</v>
      </c>
    </row>
    <row r="23" spans="1:7" ht="15">
      <c r="A23" s="97" t="s">
        <v>4728</v>
      </c>
      <c r="B23" s="79">
        <v>2</v>
      </c>
      <c r="C23" s="113">
        <v>0.008444623977339158</v>
      </c>
      <c r="D23" s="79" t="s">
        <v>4707</v>
      </c>
      <c r="E23" s="79" t="b">
        <v>0</v>
      </c>
      <c r="F23" s="79" t="b">
        <v>0</v>
      </c>
      <c r="G23" s="79" t="b">
        <v>0</v>
      </c>
    </row>
    <row r="24" spans="1:7" ht="15">
      <c r="A24" s="97" t="s">
        <v>4732</v>
      </c>
      <c r="B24" s="79">
        <v>2</v>
      </c>
      <c r="C24" s="113">
        <v>0</v>
      </c>
      <c r="D24" s="79" t="s">
        <v>4708</v>
      </c>
      <c r="E24" s="79" t="b">
        <v>0</v>
      </c>
      <c r="F24" s="79" t="b">
        <v>0</v>
      </c>
      <c r="G24"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A1A7C-9A76-41BB-91EB-0CE9E5A157B4}">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79" t="s">
        <v>4739</v>
      </c>
      <c r="B1" s="79" t="s">
        <v>4740</v>
      </c>
      <c r="C1" s="79" t="s">
        <v>4733</v>
      </c>
      <c r="D1" s="79" t="s">
        <v>4734</v>
      </c>
      <c r="E1" s="79" t="s">
        <v>4741</v>
      </c>
      <c r="F1" s="79" t="s">
        <v>145</v>
      </c>
      <c r="G1" s="79" t="s">
        <v>4742</v>
      </c>
      <c r="H1" s="79" t="s">
        <v>4743</v>
      </c>
      <c r="I1" s="79" t="s">
        <v>4744</v>
      </c>
      <c r="J1" s="79" t="s">
        <v>4745</v>
      </c>
      <c r="K1" s="79" t="s">
        <v>4746</v>
      </c>
      <c r="L1" s="79" t="s">
        <v>4747</v>
      </c>
    </row>
    <row r="2" spans="1:12" ht="15">
      <c r="A2" s="97"/>
      <c r="B2" s="97"/>
      <c r="C2" s="97"/>
      <c r="D2" s="114"/>
      <c r="E2" s="114"/>
      <c r="F2" s="97"/>
      <c r="G2" s="97"/>
      <c r="H2" s="97"/>
      <c r="I2" s="97"/>
      <c r="J2" s="97"/>
      <c r="K2" s="97"/>
      <c r="L2" s="97"/>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1AE1FA-E982-4B49-B796-BC388A92C8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2020-04-14T15:05:40Z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