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<sst xmlns="http://schemas.openxmlformats.org/spreadsheetml/2006/main" count="4669" uniqueCount="1167">
  <si>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</si>
  <si>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</si>
  <si>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</si>
  <si>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</si>
  <si>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</si>
  <si>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</si>
  <si>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</si>
  <si>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</si>
  <si>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</si>
  <si>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</si>
  <si>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</si>
  <si>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</si>
  <si>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</si>
  <si>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</si>
  <si>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</si>
  <si>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</si>
  <si>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</si>
  <si>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</si>
  <si>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</si>
  <si>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</si>
  <si>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</si>
  <si>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</si>
  <si>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</si>
  <si>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</si>
  <si>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</si>
  <si>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</si>
  <si>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</si>
  <si>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</si>
  <si>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</si>
  <si>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</si>
  <si>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</si>
  <si>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</si>
  <si>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</si>
  <si>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</si>
  <si>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</si>
  <si>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</si>
  <si>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</si>
  <si>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</si>
  <si>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</si>
  <si>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</si>
  <si>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</si>
  <si>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</si>
  <si>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</si>
  <si>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</si>
  <si>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</si>
  <si>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</si>
  <si>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</si>
  <si>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</si>
  <si>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</si>
  <si>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</si>
  <si>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</si>
  <si>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</si>
  <si>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</si>
  <si>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</si>
  <si>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</si>
  <si>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</si>
  <si>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</si>
  <si>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</si>
  <si>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</si>
  <si>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</si>
  <si>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</si>
  <si>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</si>
  <si>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</si>
  <si>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</si>
  <si>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</si>
  <si>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</si>
  <si>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</si>
  <si>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</si>
  <si>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</si>
  <si>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</si>
  <si>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</si>
  <si>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</si>
  <si>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</si>
  <si>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</si>
  <si>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</si>
  <si>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</si>
  <si>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</si>
  <si>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</si>
  <si>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</si>
  <si>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</si>
  <si>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</si>
  <si>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</si>
  <si>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</si>
  <si>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</si>
  <si>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</si>
  <si>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</si>
  <si>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</si>
  <si>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</si>
  <si>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</si>
  <si>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</si>
  <si>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</si>
  <si>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</si>
  <si>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</si>
  <si>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</si>
  <si>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</si>
  <si>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</si>
  <si>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</si>
  <si>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</si>
  <si>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</si>
  <si>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</si>
  <si>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</si>
  <si>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</si>
  <si>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</si>
  <si>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</si>
  <si>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</si>
  <si>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</si>
  <si>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</si>
  <si>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</si>
  <si>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</si>
  <si>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</si>
  <si>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</si>
  <si>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</si>
  <si>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</si>
  <si>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</si>
  <si>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</si>
  <si>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</si>
  <si>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</si>
  <si>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</si>
  <si>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</si>
  <si>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</si>
  <si>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</si>
  <si>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</si>
  <si>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</si>
  <si>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</si>
  <si>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</si>
  <si>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</si>
  <si>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</si>
  <si>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</si>
  <si>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</si>
  <si>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</si>
  <si>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</si>
  <si>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</si>
  <si>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</si>
  <si>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</si>
  <si>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</si>
  <si>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</si>
  <si>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</si>
  <si>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</si>
  <si>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</si>
  <si>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</si>
  <si>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</si>
  <si>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</si>
  <si>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</si>
  <si>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</si>
  <si>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</si>
  <si>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</si>
  <si>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</si>
  <si>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</si>
  <si>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</si>
  <si>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</si>
  <si>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</si>
  <si>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</si>
  <si>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</si>
  <si>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</si>
  <si>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</si>
  <si>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</si>
  <si>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</si>
  <si>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</si>
  <si>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</si>
  <si>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</si>
  <si>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</si>
  <si>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</si>
  <si>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</si>
  <si>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</si>
  <si>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</si>
  <si>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</si>
  <si>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</si>
  <si>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</si>
  <si>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</si>
  <si>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</si>
  <si>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</si>
  <si>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</si>
  <si>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</si>
  <si>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</si>
  <si>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</si>
  <si>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</si>
  <si>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</si>
  <si>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</si>
  <si>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</si>
  <si>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</si>
  <si>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</si>
  <si>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</si>
  <si>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</si>
  <si>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</si>
  <si>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</si>
  <si>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</si>
  <si>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</si>
  <si>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</si>
  <si>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</si>
  <si>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</si>
  <si>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</si>
  <si>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</si>
  <si>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</si>
  <si>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</si>
  <si>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</si>
  <si>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</si>
  <si>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</si>
  <si>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</si>
  <si>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</si>
  <si>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</si>
  <si>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</si>
  <si>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</si>
  <si>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</si>
  <si>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</si>
  <si>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</si>
  <si>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</si>
  <si>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</si>
  <si>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</si>
  <si>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</si>
  <si>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</si>
  <si>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</si>
  <si>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</si>
  <si>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</si>
  <si>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</si>
  <si>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</si>
  <si>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</si>
  <si>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</si>
  <si>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</si>
  <si>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</si>
  <si>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</si>
  <si>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</si>
  <si>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</si>
  <si>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</si>
  <si>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</si>
  <si>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</si>
  <si>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</si>
  <si>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</si>
  <si>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</si>
  <si>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</si>
  <si>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</si>
  <si>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</si>
  <si>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</si>
  <si>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</si>
  <si>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</si>
  <si>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mskazedo</t>
  </si>
  <si>
    <t>digtalhumanatee</t>
  </si>
  <si>
    <t>iloaguiar</t>
  </si>
  <si>
    <t>digiones</t>
  </si>
  <si>
    <t>dani_sanches</t>
  </si>
  <si>
    <t>iprinova</t>
  </si>
  <si>
    <t>ihc_fcsh</t>
  </si>
  <si>
    <t>nova_fcsh</t>
  </si>
  <si>
    <t>marc_smith</t>
  </si>
  <si>
    <t>nodexl_mktng</t>
  </si>
  <si>
    <t>anniem11</t>
  </si>
  <si>
    <t>was3210</t>
  </si>
  <si>
    <t>emppuliittus</t>
  </si>
  <si>
    <t>fadlan_anam</t>
  </si>
  <si>
    <t>nodexl</t>
  </si>
  <si>
    <t>jannajoceli</t>
  </si>
  <si>
    <t>johnnatan_me</t>
  </si>
  <si>
    <t>inovamedialab</t>
  </si>
  <si>
    <t>miuxapop</t>
  </si>
  <si>
    <t>cristiancjruiz</t>
  </si>
  <si>
    <t>elena_aversa</t>
  </si>
  <si>
    <t>seredelnero</t>
  </si>
  <si>
    <t>danielavgeenen</t>
  </si>
  <si>
    <t>riederb</t>
  </si>
  <si>
    <t>patrick_hayes2</t>
  </si>
  <si>
    <t>inesccarv</t>
  </si>
  <si>
    <t>notusasr</t>
  </si>
  <si>
    <t>ametic_es</t>
  </si>
  <si>
    <t>joanantoniserr2</t>
  </si>
  <si>
    <t>j_k_nunes</t>
  </si>
  <si>
    <t>crisbri</t>
  </si>
  <si>
    <t>tais_so</t>
  </si>
  <si>
    <t>vivianfrancos</t>
  </si>
  <si>
    <t>meindl_benjamin</t>
  </si>
  <si>
    <t>tommasoventurin</t>
  </si>
  <si>
    <t>novafcsh</t>
  </si>
  <si>
    <t>novaunl</t>
  </si>
  <si>
    <t>giacomoflaim</t>
  </si>
  <si>
    <t>beatricegobbo92</t>
  </si>
  <si>
    <t>Retweet</t>
  </si>
  <si>
    <t>MentionsInRetweet</t>
  </si>
  <si>
    <t>Mentions</t>
  </si>
  <si>
    <t>Heading towards Lisbon for #smartdatasprint and this guy among other great digital ♀️♂️researchers ⬇️ https://t.co/IDzvthdCwP</t>
  </si>
  <si>
    <t>Getting ready! #aau @ #smartdatasprint #givemealltheimages #downthemall #digitalmethods  #digitalhumanities #humaninthedigitalage https://t.co/BCHT0j9X3J</t>
  </si>
  <si>
    <t>“Mapping Values in AI/ Mapping YouTube: Probes into deep mediazation” @RiederB is kicking off #SMARTDataSprint  questioning how can we think technologies as media (and vice-versa)? https://t.co/bveH6AyaQB</t>
  </si>
  <si>
    <t>First keynote by @RiederB on Mapping Values in AI @iNOVAmedialab #SMARTdatasprint https://t.co/tUgyxlz9oF</t>
  </si>
  <si>
    <t>The next edition of #SMARTDataSprint is going to focus on #DigitalMethods from a theoretical, practical and critical perspective. Remember to save the date: 27-31, January, 2020!
Read all the details here: https://t.co/0JwBll9Qti https://t.co/SVFmvHQKtC</t>
  </si>
  <si>
    <t>nova_fcsh via NodeXL https://t.co/5YDvg4fleJ
@nova_fcsh
@ihc_fcsh
@iprinova
@j_k_nunes
@joanantoniserr2
@ametic_es
@notusasr
@inesccarv
@crisbri
@patrick_hayes2
Top hashtags:
#lisbon
#smartdatasprint
#igd
#trabajadoresvirtuales
#virtualwork
#faos
#forba
#research</t>
  </si>
  <si>
    <t>#SmartDataSprint via NodeXL https://t.co/pBZkuUEavX
@vivianfrancos
@inovamedialab
@marc_smith
@riederb
@nova_fcsh
@jannajoceli
@ihc_fcsh
@iprinova
@tais_so
@crisbri
Top hashtags:
#smartdatasprint
#digitalmethods
#nodexl
#aau
#givemealltheimages
#downthemall</t>
  </si>
  <si>
    <t>In the second round of practical labs at #SMARTDataSprint, we’re welcoming @marc_smith @nodexl w/ Creating maps and measures with #NodeXL &amp;amp; @meindl_benjamin w/ Using natural language processing tools for data analysis and extraction. @iNOVAmedialab https://t.co/qLPfi1XUBR</t>
  </si>
  <si>
    <t>Great presentation by @johnnatan_me about Mis)Information Dissemination in WhatsApp at #SMARTDataSprint</t>
  </si>
  <si>
    <t>Learning about @nodexl with @marc_smith at #SMARTDataSprint :)</t>
  </si>
  <si>
    <t>Playing with networks at #Smartdatasprint https://t.co/qe6GQ9SBQs</t>
  </si>
  <si>
    <t>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t>
  </si>
  <si>
    <t>Some literature recommendations #situatingNetworkPractices #SMARTdatasprint by @TommasoVenturin https://t.co/CMdLnTAkGC</t>
  </si>
  <si>
    <t>I want to thank @iNOVAmedialab and @JannaJoceli for the invitation. It was awesome to discuss misinformation at #SMARTDataSprint this year. Thank you ;)
My slides are available at https://t.co/rJW9Pvn4L3 https://t.co/DXfSzJmovH</t>
  </si>
  <si>
    <t>Masterclass with @johnnatan_me on “Countering Misinformation on Social Media Platforms” #SMARTDataSprint https://t.co/0nAQxcpOfw</t>
  </si>
  <si>
    <t>Now at #SMARTDataSprint we’re welcome Tommaso Venturini who’s addressing a keynote on “What do we see when we look at networks?” 
⁦@iNOVAmedialab⁩ ⁦@NOVAunl⁩ ⁦@novafcsh⁩ https://t.co/DdcEvHaoCX</t>
  </si>
  <si>
    <t>“When dataviz is ugly - or bad - w/ @beatricegobbo92 &amp;amp; @giacomoflaim Their practical lab aims to avoid errors in visualizations by providing a theoretical introduction and practical exercises.#SMARTdatasprint @iNOVAmedialab https://t.co/gwKw6ClZtM</t>
  </si>
  <si>
    <t>starting the day, we receive @JannaJoceli with the talk “unpacking digital methods” #SMARTDataSprint https://t.co/EpIHmIaNL2</t>
  </si>
  <si>
    <t>The keynote of Bernhard Rieder turn our attention to reflect on “the networks of technicities, practices, value (s), and ‘knowledge’ that inform machine behavior and interface arrangements”. #SMARTDataSprint #DigitalMethods</t>
  </si>
  <si>
    <t>#SMARTDataSprint It’s time for project pitches! https://t.co/YwGlWuBXXU</t>
  </si>
  <si>
    <t>Starting the pitches of projects to work during the #SMARTDataSprint! check the projects:</t>
  </si>
  <si>
    <t>Third day &amp;amp; MoRE practical Labs!  #SMARTDataSprint https://t.co/e0c4Fu69ST</t>
  </si>
  <si>
    <t>Can one spot errors in a collection of visializations? Can one trace back the phase of the design process which may have caused such error? #SMARTDataSprint @iNOVAmedialab @nova_fcsh</t>
  </si>
  <si>
    <t>Are you coming for #SMARTDataSprint?
Next week @nova_fcsh will be hosting experts from all over the world to work on projects and research together! Welcome to Lisbon! Read more about our schedule, keynote talks and practical labs at https://t.co/0JwBll9Qti https://t.co/OWuaPzPWPs</t>
  </si>
  <si>
    <t>Full room to watch the masterclass “Countering Misinformation on Social Media Platforms” by Johnnatan Messias right now, at @nova_fcsh #SMARTDataSprint https://t.co/KiCceTH6fP</t>
  </si>
  <si>
    <t>All set for the fourth edition of #SMARTDataSprint! Follow the tag for updates during the week _xD83D__xDC69__xD83C__xDFFB_‍_xD83D__xDCBB__xD83D__xDC68__xD83C__xDFFB_‍_xD83D__xDCBB_ https://t.co/ytbmC2l3OR</t>
  </si>
  <si>
    <t>#SMARTDataSprint presents now Tommaso Venturini's (@TommasoVenturin) keynote on “What do we see when we look at networks?” https://t.co/IyXogrjIvF</t>
  </si>
  <si>
    <t>starting now we have the keynote “Mapping YouTube” with @RiederB #SMARTDataSprint https://t.co/9U05qrzKQH</t>
  </si>
  <si>
    <t>Next key note @iNOVAmedialab #SMARTdatasprint 2020 “what do we see when we look at networks” by @TommasoVenturin (note also the network of coffee image) https://t.co/t8txFCC0Wn</t>
  </si>
  <si>
    <t>See for more info, slides and the related paper “what do we see when we look at networks” @TommasoVenturin #SMARTdatasprint https://t.co/xsPxUucni8 https://t.co/KXMMD2GdFD</t>
  </si>
  <si>
    <t>And points of critique in conflating diverse types of networks (1) #SMARTdatasprint https://t.co/L9ukXeNCh6</t>
  </si>
  <si>
    <t>And (more) points of critique in conflating diverse types of networks (2) #SMARTdatasprint https://t.co/I5bXDTR2bS</t>
  </si>
  <si>
    <t>Slipped out during lunch time #SMARTdatasprint to visit the nearby Gulbenkian Museum.. which first felt a little bit like ditching parts of the program, but eventually cleared my head and helped me to formulate new ideas and approaches https://t.co/CKrDTfmvut</t>
  </si>
  <si>
    <t>https://twitter.com/RiederB/status/1221017901576130560</t>
  </si>
  <si>
    <t>https://nodexlgraphgallery.org/Pages/Graph.aspx?graphID=220292</t>
  </si>
  <si>
    <t>https://nodexlgraphgallery.org/Pages/Graph.aspx?graphID=220333</t>
  </si>
  <si>
    <t>https://people.mpi-sws.org/~johnme/slides/misinformation-sds-2020-lisbon.pdf https://twitter.com/iNOVAmedialab/status/1222154789020192768</t>
  </si>
  <si>
    <t>https://twitter.com/inovamedialab/status/1222154789020192768</t>
  </si>
  <si>
    <t>https://smart.inovamedialab.org/2020-digital-methods/</t>
  </si>
  <si>
    <t>http://www.tommasoventurini.it</t>
  </si>
  <si>
    <t>twitter.com</t>
  </si>
  <si>
    <t>nodexlgraphgallery.org</t>
  </si>
  <si>
    <t>mpi-sws.org twitter.com</t>
  </si>
  <si>
    <t>inovamedialab.org</t>
  </si>
  <si>
    <t>tommasoventurini.it</t>
  </si>
  <si>
    <t>smartdatasprint</t>
  </si>
  <si>
    <t>aau smartdatasprint givemealltheimages downthemall digitalmethods digitalhumanities humaninthedigitalage</t>
  </si>
  <si>
    <t>aau smartdatasprint givemealltheimages downthemall digitalmethods digitalhumanities</t>
  </si>
  <si>
    <t>smartdatasprint digitalmethods</t>
  </si>
  <si>
    <t>lisbon smartdatasprint igd trabajadoresvirtuales virtualwork faos forba research</t>
  </si>
  <si>
    <t>smartdatasprint smartdatasprint digitalmethods nodexl aau givemealltheimages downthemall</t>
  </si>
  <si>
    <t>situatingnetworkpractices smartdatasprint</t>
  </si>
  <si>
    <t>smartdatasprint nodexl</t>
  </si>
  <si>
    <t>smartdatasprint imgnets</t>
  </si>
  <si>
    <t>https://pbs.twimg.com/media/EPRyWv-XkA4OFbq.jpg</t>
  </si>
  <si>
    <t>https://pbs.twimg.com/media/EPR-v8MXUAASeEm.jpg</t>
  </si>
  <si>
    <t>https://pbs.twimg.com/media/EPcSn3OWkAEU2nf.jpg</t>
  </si>
  <si>
    <t>https://pbs.twimg.com/media/EPcoImQXsAEI8tl.jpg</t>
  </si>
  <si>
    <t>https://pbs.twimg.com/media/EPXZPcTWAAEDyxT.jpg</t>
  </si>
  <si>
    <t>https://pbs.twimg.com/media/EPcj-pdXsAA7Nnc.jpg</t>
  </si>
  <si>
    <t>https://pbs.twimg.com/media/EPdL9ZQXkAAwP11.jpg</t>
  </si>
  <si>
    <t>https://pbs.twimg.com/media/EPR3MnQWsAASYCT.jpg</t>
  </si>
  <si>
    <t>https://pbs.twimg.com/media/EPR_QkmW4AIXfK1.jpg</t>
  </si>
  <si>
    <t>https://pbs.twimg.com/media/EPTSTYWWAAA38Eb.jpg</t>
  </si>
  <si>
    <t>https://pbs.twimg.com/media/EPXKPZsXkAIu_E_.jpg</t>
  </si>
  <si>
    <t>https://pbs.twimg.com/media/EPcNfotWoAAUmE5.jpg</t>
  </si>
  <si>
    <t>https://pbs.twimg.com/media/EOuEE3EXUAAkOYa.jpg</t>
  </si>
  <si>
    <t>https://pbs.twimg.com/media/EPX3TLeXUAEnSnv.jpg</t>
  </si>
  <si>
    <t>https://pbs.twimg.com/media/EPR-aJeWoAAKkM_.jpg</t>
  </si>
  <si>
    <t>https://pbs.twimg.com/media/EGT4HWmXkAAHgVF.jpg</t>
  </si>
  <si>
    <t>https://pbs.twimg.com/media/EPR1syzXsAE0ppT.jpg</t>
  </si>
  <si>
    <t>https://pbs.twimg.com/media/EPcmt1IWAAIpQKq.jpg</t>
  </si>
  <si>
    <t>https://pbs.twimg.com/media/EPcjptnW4AMCuCx.jpg</t>
  </si>
  <si>
    <t>https://pbs.twimg.com/media/EPc0dEqXkAA7Jzd.jpg</t>
  </si>
  <si>
    <t>https://pbs.twimg.com/media/EPcorm9XkAIoX2e.jpg</t>
  </si>
  <si>
    <t>https://pbs.twimg.com/media/EPco5bqWsAA24pM.jpg</t>
  </si>
  <si>
    <t>https://pbs.twimg.com/media/EPdorrIWAAAVa2s.jpg</t>
  </si>
  <si>
    <t>http://pbs.twimg.com/profile_images/1182909289758896128/p8myhzz9_normal.jpg</t>
  </si>
  <si>
    <t>http://abs.twimg.com/sticky/default_profile_images/default_profile_normal.png</t>
  </si>
  <si>
    <t>http://pbs.twimg.com/profile_images/596277637347151872/5HL_VNzc_normal.jpg</t>
  </si>
  <si>
    <t>http://pbs.twimg.com/profile_images/1153615039842201600/GS6zVQ2k_normal.jpg</t>
  </si>
  <si>
    <t>http://pbs.twimg.com/profile_images/1148947539158294529/gK8w9FwC_normal.jpg</t>
  </si>
  <si>
    <t>http://pbs.twimg.com/profile_images/905760824379281410/u3xGsIe__normal.jpg</t>
  </si>
  <si>
    <t>http://pbs.twimg.com/profile_images/1079882900538081286/oNPH80Qs_normal.jpg</t>
  </si>
  <si>
    <t>http://pbs.twimg.com/profile_images/943596894831255552/cMOzkc5i_normal.jpg</t>
  </si>
  <si>
    <t>http://pbs.twimg.com/profile_images/864997760621174784/AUqwmm07_normal.jpg</t>
  </si>
  <si>
    <t>http://pbs.twimg.com/profile_images/2672561609/34a674e2ae59f98e52cdc2db070716c4_normal.jpeg</t>
  </si>
  <si>
    <t>http://pbs.twimg.com/profile_images/1102940827075203073/3Ywj3wKa_normal.png</t>
  </si>
  <si>
    <t>http://pbs.twimg.com/profile_images/709277334034059264/gPJJ0-mH_normal.jpg</t>
  </si>
  <si>
    <t>http://pbs.twimg.com/profile_images/724853119574769665/cQAq1z4r_normal.jpg</t>
  </si>
  <si>
    <t>http://pbs.twimg.com/profile_images/849132774661308416/pa2Uplq1_normal.jpg</t>
  </si>
  <si>
    <t>http://pbs.twimg.com/profile_images/1038765775568420866/a7AtXdgH_normal.jpg</t>
  </si>
  <si>
    <t>http://pbs.twimg.com/profile_images/801724817418440704/iaTcBsC6_normal.jpg</t>
  </si>
  <si>
    <t>http://pbs.twimg.com/profile_images/1218697766966181892/nOnHCxfx_normal.jpg</t>
  </si>
  <si>
    <t>http://pbs.twimg.com/profile_images/952666878878605314/OnE-lQPz_normal.jpg</t>
  </si>
  <si>
    <t>http://pbs.twimg.com/profile_images/1122421774229151744/aG4-XVk8_normal.jpg</t>
  </si>
  <si>
    <t>http://pbs.twimg.com/profile_images/1009157021822832640/yl4O9nR6_normal.jpg</t>
  </si>
  <si>
    <t>http://pbs.twimg.com/profile_images/1197854372383854594/MxVBLOwV_normal.jpg</t>
  </si>
  <si>
    <t>http://pbs.twimg.com/profile_images/378800000566654878/92f056d8b7ab8f48dbb4cc75d8965933_normal.jpeg</t>
  </si>
  <si>
    <t>11:56:34</t>
  </si>
  <si>
    <t>09:30:25</t>
  </si>
  <si>
    <t>10:22:51</t>
  </si>
  <si>
    <t>10:37:55</t>
  </si>
  <si>
    <t>19:44:22</t>
  </si>
  <si>
    <t>12:17:26</t>
  </si>
  <si>
    <t>11:47:45</t>
  </si>
  <si>
    <t>14:13:48</t>
  </si>
  <si>
    <t>16:36:57</t>
  </si>
  <si>
    <t>11:41:42</t>
  </si>
  <si>
    <t>20:16:29</t>
  </si>
  <si>
    <t>14:20:53</t>
  </si>
  <si>
    <t>14:34:52</t>
  </si>
  <si>
    <t>16:02:09</t>
  </si>
  <si>
    <t>19:54:58</t>
  </si>
  <si>
    <t>10:41:19</t>
  </si>
  <si>
    <t>10:27:36</t>
  </si>
  <si>
    <t>11:22:58</t>
  </si>
  <si>
    <t>11:26:49</t>
  </si>
  <si>
    <t>12:31:05</t>
  </si>
  <si>
    <t>14:16:45</t>
  </si>
  <si>
    <t>12:16:02</t>
  </si>
  <si>
    <t>11:38:23</t>
  </si>
  <si>
    <t>19:40:36</t>
  </si>
  <si>
    <t>13:52:39</t>
  </si>
  <si>
    <t>11:43:29</t>
  </si>
  <si>
    <t>14:38:17</t>
  </si>
  <si>
    <t>09:51:33</t>
  </si>
  <si>
    <t>10:26:46</t>
  </si>
  <si>
    <t>10:40:26</t>
  </si>
  <si>
    <t>16:29:36</t>
  </si>
  <si>
    <t>23:21:27</t>
  </si>
  <si>
    <t>10:32:54</t>
  </si>
  <si>
    <t>10:05:11</t>
  </si>
  <si>
    <t>14:39:25</t>
  </si>
  <si>
    <t>11:01:28</t>
  </si>
  <si>
    <t>13:49:42</t>
  </si>
  <si>
    <t>11:25:03</t>
  </si>
  <si>
    <t>22:42:50</t>
  </si>
  <si>
    <t>23:50:02</t>
  </si>
  <si>
    <t>14:52:49</t>
  </si>
  <si>
    <t>12:28:22</t>
  </si>
  <si>
    <t>14:20:19</t>
  </si>
  <si>
    <t>10:36:22</t>
  </si>
  <si>
    <t>11:13:44</t>
  </si>
  <si>
    <t>11:31:49</t>
  </si>
  <si>
    <t>10:23:03</t>
  </si>
  <si>
    <t>10:33:17</t>
  </si>
  <si>
    <t>10:24:32</t>
  </si>
  <si>
    <t>10:43:18</t>
  </si>
  <si>
    <t>12:50:50</t>
  </si>
  <si>
    <t>22:57:35</t>
  </si>
  <si>
    <t>09:45:00</t>
  </si>
  <si>
    <t>16:54:03</t>
  </si>
  <si>
    <t>11:55:21</t>
  </si>
  <si>
    <t>11:56:39</t>
  </si>
  <si>
    <t>11:42:00</t>
  </si>
  <si>
    <t>12:01:34</t>
  </si>
  <si>
    <t>12:55:25</t>
  </si>
  <si>
    <t>12:03:57</t>
  </si>
  <si>
    <t>12:04:54</t>
  </si>
  <si>
    <t>16:43:50</t>
  </si>
  <si>
    <t>https://twitter.com/mskazedo/status/1221039154303291392</t>
  </si>
  <si>
    <t>https://twitter.com/mskazedo/status/1221727147775184896</t>
  </si>
  <si>
    <t>https://twitter.com/digtalhumanatee/status/1221740341965066240</t>
  </si>
  <si>
    <t>https://twitter.com/iloaguiar/status/1221744135809445889</t>
  </si>
  <si>
    <t>https://twitter.com/digiones/status/1221881654492483586</t>
  </si>
  <si>
    <t>https://twitter.com/dani_sanches/status/1222131569000960000</t>
  </si>
  <si>
    <t>https://twitter.com/iprinova/status/1221761710735921152</t>
  </si>
  <si>
    <t>https://twitter.com/ihc_fcsh/status/1221798464180424710</t>
  </si>
  <si>
    <t>https://twitter.com/nova_fcsh/status/1221834490089263104</t>
  </si>
  <si>
    <t>https://twitter.com/marc_smith/status/1221760186404233216</t>
  </si>
  <si>
    <t>https://twitter.com/marc_smith/status/1221889736672972803</t>
  </si>
  <si>
    <t>https://twitter.com/nodexl_mktng/status/1222162635942060037</t>
  </si>
  <si>
    <t>https://twitter.com/anniem11/status/1222166154032099329</t>
  </si>
  <si>
    <t>https://twitter.com/anniem11/status/1222188119614795783</t>
  </si>
  <si>
    <t>https://twitter.com/was3210/status/1222246710900076545</t>
  </si>
  <si>
    <t>https://twitter.com/emppuliittus/status/1221744991296421888</t>
  </si>
  <si>
    <t>https://twitter.com/emppuliittus/status/1222466313223884800</t>
  </si>
  <si>
    <t>https://twitter.com/fadlan_anam/status/1221755474929864704</t>
  </si>
  <si>
    <t>https://twitter.com/fadlan_anam/status/1222118828286431233</t>
  </si>
  <si>
    <t>https://twitter.com/fadlan_anam/status/1222497390776614913</t>
  </si>
  <si>
    <t>https://twitter.com/marc_smith/status/1222161593410244619</t>
  </si>
  <si>
    <t>https://twitter.com/nodexl/status/1222493601730572288</t>
  </si>
  <si>
    <t>https://twitter.com/jannajoceli/status/1222121741306290177</t>
  </si>
  <si>
    <t>https://twitter.com/johnnatan_me/status/1222243096299286535</t>
  </si>
  <si>
    <t>https://twitter.com/jannajoceli/status/1222155528182337537</t>
  </si>
  <si>
    <t>https://twitter.com/jannajoceli/status/1222485412679241729</t>
  </si>
  <si>
    <t>https://twitter.com/jannajoceli/status/1222529403479117825</t>
  </si>
  <si>
    <t>https://twitter.com/inovamedialab/status/1221732467557720064</t>
  </si>
  <si>
    <t>https://twitter.com/jannajoceli/status/1221741328532414464</t>
  </si>
  <si>
    <t>https://twitter.com/jannajoceli/status/1221744769552080897</t>
  </si>
  <si>
    <t>https://twitter.com/jannajoceli/status/1221832637783867394</t>
  </si>
  <si>
    <t>https://twitter.com/jannajoceli/status/1221936283435642880</t>
  </si>
  <si>
    <t>https://twitter.com/jannajoceli/status/1222105262858952705</t>
  </si>
  <si>
    <t>https://twitter.com/jannajoceli/status/1222460673873059840</t>
  </si>
  <si>
    <t>https://twitter.com/jannajoceli/status/1222529688175816705</t>
  </si>
  <si>
    <t>https://twitter.com/inovamedialab/status/1219213345687031809</t>
  </si>
  <si>
    <t>https://twitter.com/miuxapop/status/1219944057608253441</t>
  </si>
  <si>
    <t>https://twitter.com/cristiancjruiz/status/1222288953769910272</t>
  </si>
  <si>
    <t>https://twitter.com/cristiancjruiz/status/1221943477535158273</t>
  </si>
  <si>
    <t>https://twitter.com/cristiancjruiz/status/1222533057787416576</t>
  </si>
  <si>
    <t>https://twitter.com/elena_aversa/status/1222134318782386177</t>
  </si>
  <si>
    <t>https://twitter.com/seredelnero/status/1222162491771379713</t>
  </si>
  <si>
    <t>https://twitter.com/inovamedialab/status/1222106133172752384</t>
  </si>
  <si>
    <t>https://twitter.com/miuxapop/status/1222115535665745921</t>
  </si>
  <si>
    <t>https://twitter.com/danielavgeenen/status/1222120087773241344</t>
  </si>
  <si>
    <t>https://twitter.com/inovamedialab/status/1221740395874476033</t>
  </si>
  <si>
    <t>https://twitter.com/inovamedialab/status/1221742969117605889</t>
  </si>
  <si>
    <t>https://twitter.com/danielavgeenen/status/1221740768492212227</t>
  </si>
  <si>
    <t>https://twitter.com/miuxapop/status/1221745488686395392</t>
  </si>
  <si>
    <t>https://twitter.com/miuxapop/status/1222502358992719879</t>
  </si>
  <si>
    <t>https://twitter.com/inovamedialab/status/1181342839139176453</t>
  </si>
  <si>
    <t>https://twitter.com/inovamedialab/status/1221730819062013953</t>
  </si>
  <si>
    <t>https://twitter.com/inovamedialab/status/1221838794334392320</t>
  </si>
  <si>
    <t>https://twitter.com/inovamedialab/status/1222488398302236672</t>
  </si>
  <si>
    <t>https://twitter.com/inovamedialab/status/1222488723222335492</t>
  </si>
  <si>
    <t>https://twitter.com/danielavgeenen/status/1222485039545552896</t>
  </si>
  <si>
    <t>https://twitter.com/danielavgeenen/status/1222489960999202816</t>
  </si>
  <si>
    <t>https://twitter.com/danielavgeenen/status/1222503515760791552</t>
  </si>
  <si>
    <t>https://twitter.com/danielavgeenen/status/1222490564446343168</t>
  </si>
  <si>
    <t>https://twitter.com/danielavgeenen/status/1222490799604146176</t>
  </si>
  <si>
    <t>https://twitter.com/danielavgeenen/status/1222560997338157057</t>
  </si>
  <si>
    <t>1221039154303291392</t>
  </si>
  <si>
    <t>1221727147775184896</t>
  </si>
  <si>
    <t>1221740341965066240</t>
  </si>
  <si>
    <t>1221744135809445889</t>
  </si>
  <si>
    <t>1221881654492483586</t>
  </si>
  <si>
    <t>1222131569000960000</t>
  </si>
  <si>
    <t>1221761710735921152</t>
  </si>
  <si>
    <t>1221798464180424710</t>
  </si>
  <si>
    <t>1221834490089263104</t>
  </si>
  <si>
    <t>1221760186404233216</t>
  </si>
  <si>
    <t>1221889736672972803</t>
  </si>
  <si>
    <t>1222162635942060037</t>
  </si>
  <si>
    <t>1222166154032099329</t>
  </si>
  <si>
    <t>1222188119614795783</t>
  </si>
  <si>
    <t>1222246710900076545</t>
  </si>
  <si>
    <t>1221744991296421888</t>
  </si>
  <si>
    <t>1222466313223884800</t>
  </si>
  <si>
    <t>1221755474929864704</t>
  </si>
  <si>
    <t>1222118828286431233</t>
  </si>
  <si>
    <t>1222497390776614913</t>
  </si>
  <si>
    <t>1222161593410244619</t>
  </si>
  <si>
    <t>1222493601730572288</t>
  </si>
  <si>
    <t>1222121741306290177</t>
  </si>
  <si>
    <t>1222243096299286535</t>
  </si>
  <si>
    <t>1222155528182337537</t>
  </si>
  <si>
    <t>1222485412679241729</t>
  </si>
  <si>
    <t>1222529403479117825</t>
  </si>
  <si>
    <t>1221732467557720064</t>
  </si>
  <si>
    <t>1221741328532414464</t>
  </si>
  <si>
    <t>1221744769552080897</t>
  </si>
  <si>
    <t>1221832637783867394</t>
  </si>
  <si>
    <t>1221936283435642880</t>
  </si>
  <si>
    <t>1222105262858952705</t>
  </si>
  <si>
    <t>1222460673873059840</t>
  </si>
  <si>
    <t>1222529688175816705</t>
  </si>
  <si>
    <t>1219213345687031809</t>
  </si>
  <si>
    <t>1222154789020192768</t>
  </si>
  <si>
    <t>1219944057608253441</t>
  </si>
  <si>
    <t>1222288953769910272</t>
  </si>
  <si>
    <t>1221943477535158273</t>
  </si>
  <si>
    <t>1222533057787416576</t>
  </si>
  <si>
    <t>1222134318782386177</t>
  </si>
  <si>
    <t>1222162491771379713</t>
  </si>
  <si>
    <t>1222106133172752384</t>
  </si>
  <si>
    <t>1222115535665745921</t>
  </si>
  <si>
    <t>1222120087773241344</t>
  </si>
  <si>
    <t>1221740395874476033</t>
  </si>
  <si>
    <t>1221742969117605889</t>
  </si>
  <si>
    <t>1221740768492212227</t>
  </si>
  <si>
    <t>1221745488686395392</t>
  </si>
  <si>
    <t>1222502358992719879</t>
  </si>
  <si>
    <t>1181342839139176453</t>
  </si>
  <si>
    <t>1221730819062013953</t>
  </si>
  <si>
    <t>1221838794334392320</t>
  </si>
  <si>
    <t>1222488398302236672</t>
  </si>
  <si>
    <t>1222488723222335492</t>
  </si>
  <si>
    <t>1222485039545552896</t>
  </si>
  <si>
    <t>1222489960999202816</t>
  </si>
  <si>
    <t>1222503515760791552</t>
  </si>
  <si>
    <t>1222490564446343168</t>
  </si>
  <si>
    <t>1222490799604146176</t>
  </si>
  <si>
    <t>1222560997338157057</t>
  </si>
  <si>
    <t/>
  </si>
  <si>
    <t>106236526</t>
  </si>
  <si>
    <t>288078578</t>
  </si>
  <si>
    <t>en</t>
  </si>
  <si>
    <t>de</t>
  </si>
  <si>
    <t>1221017901576130560</t>
  </si>
  <si>
    <t>Twitter for Android</t>
  </si>
  <si>
    <t>K. White</t>
  </si>
  <si>
    <t>Twitter Web App</t>
  </si>
  <si>
    <t>TweetDeck</t>
  </si>
  <si>
    <t>Twitter for iPhone</t>
  </si>
  <si>
    <t>Twitter Web Client</t>
  </si>
  <si>
    <t>Hootsuite Inc.</t>
  </si>
  <si>
    <t>-9.2298264,38.6913748 
-9.0901639,38.6913748 
-9.0901639,38.7958529 
-9.2298264,38.7958529</t>
  </si>
  <si>
    <t>Portugal</t>
  </si>
  <si>
    <t>PT</t>
  </si>
  <si>
    <t>Lisbon, Portugal</t>
  </si>
  <si>
    <t>c1430b24da8e9229</t>
  </si>
  <si>
    <t>Lisbon</t>
  </si>
  <si>
    <t>city</t>
  </si>
  <si>
    <t>https://api.twitter.com/1.1/geo/id/c1430b24da8e9229.json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</si>
  <si>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</si>
  <si>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</si>
  <si>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</si>
  <si>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</si>
  <si>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</si>
  <si>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</si>
  <si>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</si>
  <si>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</si>
  <si>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</si>
  <si>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</si>
  <si>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</si>
  <si>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</si>
  <si>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</si>
  <si>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</si>
  <si>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</si>
  <si>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</si>
  <si>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</si>
  <si>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</si>
  <si>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</si>
  <si>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</si>
  <si>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</si>
  <si>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Ilo Aguiar</t>
  </si>
  <si>
    <t>Bernhard Rieder</t>
  </si>
  <si>
    <t>Nikolaus Pöchhacker</t>
  </si>
  <si>
    <t>iNOVA Media Lab</t>
  </si>
  <si>
    <t>Danielle Sanches</t>
  </si>
  <si>
    <t>IPRI-NOVA</t>
  </si>
  <si>
    <t>Patrick Hayes</t>
  </si>
  <si>
    <t>IHC</t>
  </si>
  <si>
    <t>NOVA FCSH</t>
  </si>
  <si>
    <t>Marc Smith</t>
  </si>
  <si>
    <t>Ines Carvalho</t>
  </si>
  <si>
    <t>notus-asr</t>
  </si>
  <si>
    <t>AMETIC</t>
  </si>
  <si>
    <t>Joan Antoni Serra</t>
  </si>
  <si>
    <t>João Carlos Nunes</t>
  </si>
  <si>
    <t>Cristina Brito</t>
  </si>
  <si>
    <t>Taís Oliveira</t>
  </si>
  <si>
    <t>#SEOhashtag HOY visitamos #CybertechGlobal</t>
  </si>
  <si>
    <t>NodeXL Pro</t>
  </si>
  <si>
    <t>Benjamin Meindl</t>
  </si>
  <si>
    <t>NodeXL Project</t>
  </si>
  <si>
    <t>Ana Pinto Martinho</t>
  </si>
  <si>
    <t>Johnnatan Messias</t>
  </si>
  <si>
    <t>Dr. Wasim Ahmed</t>
  </si>
  <si>
    <t>Elisa Kannasto</t>
  </si>
  <si>
    <t>Fadlan khaerul Anam</t>
  </si>
  <si>
    <t>Elena Aversa</t>
  </si>
  <si>
    <t>Serena Del Nero</t>
  </si>
  <si>
    <t>Ana Marta M. Flores</t>
  </si>
  <si>
    <t>Tommaso Venturini</t>
  </si>
  <si>
    <t>Omena</t>
  </si>
  <si>
    <t>NOVA</t>
  </si>
  <si>
    <t>Giacomo Flaim</t>
  </si>
  <si>
    <t>Beatrice Gobbo</t>
  </si>
  <si>
    <t>Cristian Ruiz</t>
  </si>
  <si>
    <t>Daniela van Geenen</t>
  </si>
  <si>
    <t>This is a bot created during the "Our Digital Humanity" conference in April 2018. The real digital librarian behind the bot will post here. Occasionally.</t>
  </si>
  <si>
    <t>PhD Researcher in Digital Media at UT Austin|Portugal Program. Formerly @g1ceara, @tvverdesmares. Em busca de uma vida-lazer. #ddj #dataviz</t>
  </si>
  <si>
    <t>amsterdam univ; lisboa; history &amp; politics of software &amp; algorithms; mechanology; _xD83C__xDDEA__xD83C__xDDFA_ platform observatory; digital methods; systematic doubt; en/fr/de/pt/nl</t>
  </si>
  <si>
    <t>PhD candidate, Technical University of Munich | working on big data and information infrastructures from an STS perspective | interested in almost everything</t>
  </si>
  <si>
    <t>An applied research laboratory at @NovaUnl | @nova_fcsh devoted to an interdisciplinary convergence of digital media and emerging technologies.</t>
  </si>
  <si>
    <t>Historiadora/ Humanista Digital no @ihc_fcsh
#DigitalHumanities #DeepMapping #QSR
#HGIS #SpatialHumanities</t>
  </si>
  <si>
    <t>Portuguese Institute of International Relations | Research Centre focused on Political Science &amp; International Relations. Tweets in _xD83C__xDDF5__xD83C__xDDF9_ &amp; _xD83C__xDDEC__xD83C__xDDE7_</t>
  </si>
  <si>
    <t>Environmental &amp; Digital historian studying the marine &amp; maritime history of the North Atlantic @TCEHTCD
Blog &amp; cartography portfolio: https://t.co/sGGipKQfXt</t>
  </si>
  <si>
    <t>IHC - Institute of Contemporary History. Multidisciplinary research in modern and contemporary history. At @nova_fcsh and 
@univdeevora. Founded in 1990.</t>
  </si>
  <si>
    <t>Twitter oficial da NOVA FCSH - Faculdade de Ciências de Sociais e Humanas da Universidade NOVA de Lisboa</t>
  </si>
  <si>
    <t>Sociologist of computer-mediated collective action @ Connected Action http://t.co/5dRFa89a
Director: Social Media Research Foundation http://t.co/KPxyHajJ</t>
  </si>
  <si>
    <t>cetaceans conservation_xD83D__xDC2C__xD83D__xDC0B_genetics, ecology, 
science communication. 
Postdoctoral Research Fellow at @IGCiencia|</t>
  </si>
  <si>
    <t>Asociación independiente y sin ánimo de lucro dedicada a la investigación social aplicada</t>
  </si>
  <si>
    <t>Asociación de empresas de electrónica, tecnologías de la información, telecomunicaciones y contenidos digitales #TIC</t>
  </si>
  <si>
    <t>Eivissenc/Ibicenco/From Ibiza. Geògraf/Geógrafo/Geographer. Investigador social/Social researcher.</t>
  </si>
  <si>
    <t>21 | NOVA FCSH | Licenciado em CPRI | Mestrado em Estudos Europeus | A minha vida é a novela mais longa e dramática que já existiu. Não percam nenhum episódio!</t>
  </si>
  <si>
    <t>_xD83D__xDC0B_ Investigadora. Historiadora do Ambiente. _xD83D__xDC0B_
_xD83D__xDC99_ Mãe. Poeta. Viajante. Oceânica. _xD83D__xDC1A_</t>
  </si>
  <si>
    <t>PR, teacher, Master and PhD student at @ufabc (Humanities and Social Sciences) / Social Listening, Monitoring and BI on sector third.  ✊_xD83C__xDFFE__xD83D__xDCDA_</t>
  </si>
  <si>
    <t>Agencia #Marketing Digital Member @smr_foundation @NodeXL
Crea tu #HASHTAG #⃣ #SEOHashtag Official Sponsor #NODEXL #Metricool #CybertechGlobal</t>
  </si>
  <si>
    <t>For research : @NodeXL
NodeXL PRO - for Brands &amp; Digital Marketers. Social listening, brand monitoring,  sentiment, content  &amp; Influencer analysis, &amp; more .</t>
  </si>
  <si>
    <t>Researching the impact of technology on work as a PhD student of MIT Portugal, at Técnico Lisboa. Consultant @McKinsey. #FutureOfWork #Industrie40</t>
  </si>
  <si>
    <t>#Socialmedia network analysis and visualization #influencer analysis #marketing Get #NodeXL https://t.co/CAYK8AJLMv</t>
  </si>
  <si>
    <t>Portuguese editor of the European Journalism Observatory. Journalist. Data journalism,Social Networks, Digital Media,Open Data. Journalism teacher and trainner.</t>
  </si>
  <si>
    <t>Ph.D Student at MPI-SWS (https://t.co/VQuYd0bKma ) @socialMPI  | Researcher | Computer Scientist | Data Scientist</t>
  </si>
  <si>
    <t>Lecturer in Digital Business | Specialism in Social Media Research | Best Selling Author Incl 20+ Peer Reviewed Outputs | Speaker with 80+ talks | BA, MSc &amp; PhD</t>
  </si>
  <si>
    <t>Senior Lecturer at #SeAMK and a traveller, ambition for self-development, projects, writing, international issues, culture and social media. Tweeting own views</t>
  </si>
  <si>
    <t>Sociology student and pianist</t>
  </si>
  <si>
    <t>MSc in communication design with @densitydesign + BSc in architecture / Previously dataviz intern @accuratstudio / Passionate about dataviz and disinformation</t>
  </si>
  <si>
    <t>communication designer</t>
  </si>
  <si>
    <t>▹▹▹▹
PhD in journalism interested in trends studies, fashion, innovation and digital methods// researcher at @iNOVAmedialab</t>
  </si>
  <si>
    <t>Lecturer @ King's College https://t.co/HlprxHkHeF</t>
  </si>
  <si>
    <t>Social Media Technicity ˚ Digital Methods ˚ Visual Network Analysis I Doctoral Researcher @fcshunl @NovaUnl @UTAustin I New Media Researcher at @iNOVAmedialab</t>
  </si>
  <si>
    <t>Twitter oficial da Universidade NOVA de Lisboa. http://t.co/B5yVoDU6dW</t>
  </si>
  <si>
    <t>Interaction &amp; Information Designer @oblotips</t>
  </si>
  <si>
    <t>PhD Student, Politecnico di Milano @DensityDesign Research Lab - Information Design and Data visualization</t>
  </si>
  <si>
    <t>A Humanist becoming a Complexity Scientist _xD83D__xDE31__xD83D__xDC93_ SMART Research Member at @iNOVAmedialab, FCSH/UNL. Lisbon.</t>
  </si>
  <si>
    <t>PhD Candidate @LocatingMedia @UniSiegen | Teaching @HU_FCJ | Affiliated @DatafiedSociety | critical technical practice &amp; design in/of public sensor tech</t>
  </si>
  <si>
    <t>Fortaleza-Lisboa-Austin</t>
  </si>
  <si>
    <t>Lisbon, Amsterdam, Klagenfurt</t>
  </si>
  <si>
    <t>Munich</t>
  </si>
  <si>
    <t>Lisboa</t>
  </si>
  <si>
    <t>Dublin City, Ireland</t>
  </si>
  <si>
    <t>Belmont, CA, USA</t>
  </si>
  <si>
    <t>Barcelona, Spain</t>
  </si>
  <si>
    <t>Madrid</t>
  </si>
  <si>
    <t>Lisboa, Portugal</t>
  </si>
  <si>
    <t>Brasil</t>
  </si>
  <si>
    <t>España</t>
  </si>
  <si>
    <t>Redwood City, CA</t>
  </si>
  <si>
    <t>Saarbrücken, Germany</t>
  </si>
  <si>
    <t>Newcastle Upon Tyne, England</t>
  </si>
  <si>
    <t>Indonesia</t>
  </si>
  <si>
    <t>Milano, Lombardia</t>
  </si>
  <si>
    <t>Milan, Lombardy</t>
  </si>
  <si>
    <t>https://t.co/DhyKVBXmys</t>
  </si>
  <si>
    <t>https://t.co/pKXJCm7sih</t>
  </si>
  <si>
    <t>https://t.co/8pWA9l8qqd</t>
  </si>
  <si>
    <t>http://t.co/pVaDyqqB9Z</t>
  </si>
  <si>
    <t>https://t.co/Vsa6sooLa0</t>
  </si>
  <si>
    <t>http://t.co/X1s40eTq9M</t>
  </si>
  <si>
    <t>https://t.co/sv7lirR8G9</t>
  </si>
  <si>
    <t>http://t.co/oViFvvYK8K</t>
  </si>
  <si>
    <t>http://t.co/4RlifUNWUI</t>
  </si>
  <si>
    <t>https://t.co/nBFw7YHwb1</t>
  </si>
  <si>
    <t>https://t.co/0uGtZiRVbo</t>
  </si>
  <si>
    <t>https://t.co/8oGk8IxRiL</t>
  </si>
  <si>
    <t>https://t.co/b6ey2HY6iZ</t>
  </si>
  <si>
    <t>https://t.co/xNaNFEMqth</t>
  </si>
  <si>
    <t>https://t.co/eUJLtrtePs</t>
  </si>
  <si>
    <t>https://t.co/0BGeBbzDDE</t>
  </si>
  <si>
    <t>https://t.co/qSLcCTjaON</t>
  </si>
  <si>
    <t>https://t.co/bHtrxZ1gTt</t>
  </si>
  <si>
    <t>https://t.co/p0Pyaqo033</t>
  </si>
  <si>
    <t>https://t.co/6XUZkDPvIL</t>
  </si>
  <si>
    <t>https://t.co/NSE0yhezKa</t>
  </si>
  <si>
    <t>http://t.co/B5yVoDU6dW</t>
  </si>
  <si>
    <t>https://t.co/K0pJqFVLBg</t>
  </si>
  <si>
    <t>https://pbs.twimg.com/profile_banners/11054292/1399487058</t>
  </si>
  <si>
    <t>https://pbs.twimg.com/profile_banners/76027241/1515850950</t>
  </si>
  <si>
    <t>https://pbs.twimg.com/profile_banners/2177528101/1383721682</t>
  </si>
  <si>
    <t>https://pbs.twimg.com/profile_banners/705772915615211520/1574427559</t>
  </si>
  <si>
    <t>https://pbs.twimg.com/profile_banners/1153612563483103232/1563878234</t>
  </si>
  <si>
    <t>https://pbs.twimg.com/profile_banners/1054667186567024640/1570457498</t>
  </si>
  <si>
    <t>https://pbs.twimg.com/profile_banners/469425702/1556880418</t>
  </si>
  <si>
    <t>https://pbs.twimg.com/profile_banners/2832562473/1465227153</t>
  </si>
  <si>
    <t>https://pbs.twimg.com/profile_banners/249748466/1546514256</t>
  </si>
  <si>
    <t>https://pbs.twimg.com/profile_banners/12160482/1423267766</t>
  </si>
  <si>
    <t>https://pbs.twimg.com/profile_banners/890188723706630144/1572883572</t>
  </si>
  <si>
    <t>https://pbs.twimg.com/profile_banners/2563301918/1526037524</t>
  </si>
  <si>
    <t>https://pbs.twimg.com/profile_banners/226893634/1542977469</t>
  </si>
  <si>
    <t>https://pbs.twimg.com/profile_banners/1001900761033388033/1527707985</t>
  </si>
  <si>
    <t>https://pbs.twimg.com/profile_banners/1079757766342922241/1577458281</t>
  </si>
  <si>
    <t>https://pbs.twimg.com/profile_banners/35279885/1575457722</t>
  </si>
  <si>
    <t>https://pbs.twimg.com/profile_banners/52634100/1580178366</t>
  </si>
  <si>
    <t>https://pbs.twimg.com/profile_banners/76935934/1580314540</t>
  </si>
  <si>
    <t>https://pbs.twimg.com/profile_banners/864995845673897984/1495066628</t>
  </si>
  <si>
    <t>https://pbs.twimg.com/profile_banners/837363752135757826/1510327012</t>
  </si>
  <si>
    <t>https://pbs.twimg.com/profile_banners/87606674/1405285356</t>
  </si>
  <si>
    <t>https://pbs.twimg.com/profile_banners/19648518/1353924884</t>
  </si>
  <si>
    <t>https://pbs.twimg.com/profile_banners/45710939/1499998272</t>
  </si>
  <si>
    <t>https://pbs.twimg.com/profile_banners/2176358690/1555151295</t>
  </si>
  <si>
    <t>https://pbs.twimg.com/profile_banners/1726537944/1457939965</t>
  </si>
  <si>
    <t>https://pbs.twimg.com/profile_banners/2914605289/1461653423</t>
  </si>
  <si>
    <t>https://pbs.twimg.com/profile_banners/935842993998835713/1511977369</t>
  </si>
  <si>
    <t>https://pbs.twimg.com/profile_banners/14316289/1572978618</t>
  </si>
  <si>
    <t>https://pbs.twimg.com/profile_banners/988320878/1456492845</t>
  </si>
  <si>
    <t>https://pbs.twimg.com/profile_banners/106236526/1398359741</t>
  </si>
  <si>
    <t>https://pbs.twimg.com/profile_banners/467373252/1578478341</t>
  </si>
  <si>
    <t>https://pbs.twimg.com/profile_banners/835782096534777856/1511949558</t>
  </si>
  <si>
    <t>https://pbs.twimg.com/profile_banners/2846596260/1539984239</t>
  </si>
  <si>
    <t>https://pbs.twimg.com/profile_banners/950809614832033793/1518291533</t>
  </si>
  <si>
    <t>https://pbs.twimg.com/profile_banners/288078578/1381232890</t>
  </si>
  <si>
    <t>http://abs.twimg.com/images/themes/theme1/bg.png</t>
  </si>
  <si>
    <t>http://abs.twimg.com/images/themes/theme18/bg.gif</t>
  </si>
  <si>
    <t>http://abs.twimg.com/images/themes/theme3/bg.gif</t>
  </si>
  <si>
    <t>http://abs.twimg.com/images/themes/theme11/bg.gif</t>
  </si>
  <si>
    <t>http://abs.twimg.com/images/themes/theme10/bg.gif</t>
  </si>
  <si>
    <t>http://abs.twimg.com/images/themes/theme19/bg.gif</t>
  </si>
  <si>
    <t>http://abs.twimg.com/images/themes/theme14/bg.gif</t>
  </si>
  <si>
    <t>http://abs.twimg.com/images/themes/theme2/bg.gif</t>
  </si>
  <si>
    <t>http://pbs.twimg.com/profile_images/1195697910522007554/CqF8hseA_normal.jpg</t>
  </si>
  <si>
    <t>http://pbs.twimg.com/profile_images/378800000701633550/cdc757ab895ea1bebf39f3eb3ef050e6_normal.jpeg</t>
  </si>
  <si>
    <t>http://pbs.twimg.com/profile_images/1158765952655417344/CH8-R6M7_normal.jpg</t>
  </si>
  <si>
    <t>http://pbs.twimg.com/profile_images/1125423609965682688/lad5CIiI_normal.png</t>
  </si>
  <si>
    <t>http://pbs.twimg.com/profile_images/973580417780547584/2MguWzOC_normal.jpg</t>
  </si>
  <si>
    <t>http://pbs.twimg.com/profile_images/1197796389310337024/7iHnj2Am_normal.jpg</t>
  </si>
  <si>
    <t>http://pbs.twimg.com/profile_images/1001911203738898432/CnmgOkb0_normal.jpg</t>
  </si>
  <si>
    <t>http://pbs.twimg.com/profile_images/1205550472100294661/1uXWSN94_normal.jpg</t>
  </si>
  <si>
    <t>http://pbs.twimg.com/profile_images/1161369774154235904/tAhOPGWL_normal.jpg</t>
  </si>
  <si>
    <t>http://pbs.twimg.com/profile_images/1200885470269464582/CJFN9mx8_normal.jpg</t>
  </si>
  <si>
    <t>http://pbs.twimg.com/profile_images/1184702192336490499/xiuYhert_normal.jpg</t>
  </si>
  <si>
    <t>http://pbs.twimg.com/profile_images/928996928741871616/zLk2b4tp_normal.jpg</t>
  </si>
  <si>
    <t>http://pbs.twimg.com/profile_images/703207870834167809/3wiJTyZn_normal.jpg</t>
  </si>
  <si>
    <t>http://pbs.twimg.com/profile_images/1083723365414780932/12BOTOdd_normal.jpg</t>
  </si>
  <si>
    <t>http://pbs.twimg.com/profile_images/884024704947949569/D_g2kLQV_normal.jpg</t>
  </si>
  <si>
    <t>http://pbs.twimg.com/profile_images/1053395704675270658/9DkWdFiN_normal.jpg</t>
  </si>
  <si>
    <t>Open Twitter Page for This Person</t>
  </si>
  <si>
    <t>https://twitter.com/mskazedo</t>
  </si>
  <si>
    <t>https://twitter.com/digtalhumanatee</t>
  </si>
  <si>
    <t>https://twitter.com/iloaguiar</t>
  </si>
  <si>
    <t>https://twitter.com/riederb</t>
  </si>
  <si>
    <t>https://twitter.com/digiones</t>
  </si>
  <si>
    <t>https://twitter.com/inovamedialab</t>
  </si>
  <si>
    <t>https://twitter.com/dani_sanches</t>
  </si>
  <si>
    <t>https://twitter.com/iprinova</t>
  </si>
  <si>
    <t>https://twitter.com/patrick_hayes2</t>
  </si>
  <si>
    <t>https://twitter.com/ihc_fcsh</t>
  </si>
  <si>
    <t>https://twitter.com/nova_fcsh</t>
  </si>
  <si>
    <t>https://twitter.com/marc_smith</t>
  </si>
  <si>
    <t>https://twitter.com/inesccarv</t>
  </si>
  <si>
    <t>https://twitter.com/notusasr</t>
  </si>
  <si>
    <t>https://twitter.com/ametic_es</t>
  </si>
  <si>
    <t>https://twitter.com/joanantoniserr2</t>
  </si>
  <si>
    <t>https://twitter.com/j_k_nunes</t>
  </si>
  <si>
    <t>https://twitter.com/crisbri</t>
  </si>
  <si>
    <t>https://twitter.com/tais_so</t>
  </si>
  <si>
    <t>https://twitter.com/vivianfrancos</t>
  </si>
  <si>
    <t>https://twitter.com/nodexl_mktng</t>
  </si>
  <si>
    <t>https://twitter.com/meindl_benjamin</t>
  </si>
  <si>
    <t>https://twitter.com/nodexl</t>
  </si>
  <si>
    <t>https://twitter.com/anniem11</t>
  </si>
  <si>
    <t>https://twitter.com/johnnatan_me</t>
  </si>
  <si>
    <t>https://twitter.com/was3210</t>
  </si>
  <si>
    <t>https://twitter.com/emppuliittus</t>
  </si>
  <si>
    <t>https://twitter.com/fadlan_anam</t>
  </si>
  <si>
    <t>https://twitter.com/elena_aversa</t>
  </si>
  <si>
    <t>https://twitter.com/seredelnero</t>
  </si>
  <si>
    <t>https://twitter.com/miuxapop</t>
  </si>
  <si>
    <t>https://twitter.com/tommasoventurin</t>
  </si>
  <si>
    <t>https://twitter.com/jannajoceli</t>
  </si>
  <si>
    <t>https://twitter.com/novafcsh</t>
  </si>
  <si>
    <t>https://twitter.com/novaunl</t>
  </si>
  <si>
    <t>https://twitter.com/giacomoflaim</t>
  </si>
  <si>
    <t>https://twitter.com/beatricegobbo92</t>
  </si>
  <si>
    <t>https://twitter.com/cristiancjruiz</t>
  </si>
  <si>
    <t>https://twitter.com/danielavgeenen</t>
  </si>
  <si>
    <t>mskazedo
Getting ready! #aau @ #smartdatasprint
#givemealltheimages #downthemall
#digitalmethods #digitalhumanities
#humaninthedigitalage https://t.co/BCHT0j9X3J</t>
  </si>
  <si>
    <t>digtalhumanatee
Getting ready! #aau @ #smartdatasprint
#givemealltheimages #downthemall
#digitalmethods #digitalhumanities
#humaninthedigitalage https://t.co/BCHT0j9X3J</t>
  </si>
  <si>
    <t>iloaguiar
“Mapping Values in AI/ Mapping
YouTube: Probes into deep mediazation”
@RiederB is kicking off #SMARTDataSprint
questioning how can we think technologies
as media (and vice-versa)? https://t.co/bveH6AyaQB</t>
  </si>
  <si>
    <t xml:space="preserve">riederb
</t>
  </si>
  <si>
    <t>digiones
First keynote by @RiederB on Mapping
Values in AI @iNOVAmedialab #SMARTdatasprint
https://t.co/tUgyxlz9oF</t>
  </si>
  <si>
    <t>inovamedialab
Next key note @iNOVAmedialab #SMARTdatasprint
2020 “what do we see when we look
at networks” by @TommasoVenturin
(note also the network of coffee
image) https://t.co/t8txFCC0Wn</t>
  </si>
  <si>
    <t>dani_sanches
The next edition of #SMARTDataSprint
is going to focus on #DigitalMethods
from a theoretical, practical and
critical perspective. Remember
to save the date: 27-31, January,
2020! Read all the details here:
https://t.co/0JwBll9Qti https://t.co/SVFmvHQKtC</t>
  </si>
  <si>
    <t>iprinova
nova_fcsh via NodeXL https://t.co/5YDvg4fleJ
@nova_fcsh @ihc_fcsh @iprinova
@j_k_nunes @joanantoniserr2 @ametic_es
@notusasr @inesccarv @crisbri @patrick_hayes2
Top hashtags: #lisbon #smartdatasprint
#igd #trabajadoresvirtuales #virtualwork
#faos #forba #research</t>
  </si>
  <si>
    <t xml:space="preserve">patrick_hayes2
</t>
  </si>
  <si>
    <t>ihc_fcsh
nova_fcsh via NodeXL https://t.co/5YDvg4fleJ
@nova_fcsh @ihc_fcsh @iprinova
@j_k_nunes @joanantoniserr2 @ametic_es
@notusasr @inesccarv @crisbri @patrick_hayes2
Top hashtags: #lisbon #smartdatasprint
#igd #trabajadoresvirtuales #virtualwork
#faos #forba #research</t>
  </si>
  <si>
    <t>nova_fcsh
nova_fcsh via NodeXL https://t.co/5YDvg4fleJ
@nova_fcsh @ihc_fcsh @iprinova
@j_k_nunes @joanantoniserr2 @ametic_es
@notusasr @inesccarv @crisbri @patrick_hayes2
Top hashtags: #lisbon #smartdatasprint
#igd #trabajadoresvirtuales #virtualwork
#faos #forba #research</t>
  </si>
  <si>
    <t>marc_smith
In the second round of practical
labs at #SMARTDataSprint, we’re
welcoming @marc_smith @nodexl w/
Creating maps and measures with
#NodeXL &amp;amp; @meindl_benjamin
w/ Using natural language processing
tools for data analysis and extraction.
@iNOVAmedialab https://t.co/qLPfi1XUBR</t>
  </si>
  <si>
    <t xml:space="preserve">inesccarv
</t>
  </si>
  <si>
    <t xml:space="preserve">notusasr
</t>
  </si>
  <si>
    <t xml:space="preserve">ametic_es
</t>
  </si>
  <si>
    <t xml:space="preserve">joanantoniserr2
</t>
  </si>
  <si>
    <t xml:space="preserve">j_k_nunes
</t>
  </si>
  <si>
    <t xml:space="preserve">crisbri
</t>
  </si>
  <si>
    <t xml:space="preserve">tais_so
</t>
  </si>
  <si>
    <t xml:space="preserve">vivianfrancos
</t>
  </si>
  <si>
    <t>nodexl_mktng
In the second round of practical
labs at #SMARTDataSprint, we’re
welcoming @marc_smith @nodexl w/
Creating maps and measures with
#NodeXL &amp;amp; @meindl_benjamin
w/ Using natural language processing
tools for data analysis and extraction.
@iNOVAmedialab https://t.co/qLPfi1XUBR</t>
  </si>
  <si>
    <t xml:space="preserve">meindl_benjamin
</t>
  </si>
  <si>
    <t>nodexl
In the second round of practical
labs at #SMARTDataSprint, we’re
welcoming @marc_smith @nodexl w/
Creating maps and measures with
#NodeXL &amp;amp; @meindl_benjamin
w/ Using natural language processing
tools for data analysis and extraction.
@iNOVAmedialab https://t.co/qLPfi1XUBR</t>
  </si>
  <si>
    <t>anniem11
Learning about @nodexl with @marc_smith
at #SMARTDataSprint :)</t>
  </si>
  <si>
    <t>johnnatan_me
I want to thank @iNOVAmedialab
and @JannaJoceli for the invitation.
It was awesome to discuss misinformation
at #SMARTDataSprint this year.
Thank you ;) My slides are available
at https://t.co/rJW9Pvn4L3 https://t.co/DXfSzJmovH</t>
  </si>
  <si>
    <t>was3210
In the second round of practical
labs at #SMARTDataSprint, we’re
welcoming @marc_smith @nodexl w/
Creating maps and measures with
#NodeXL &amp;amp; @meindl_benjamin
w/ Using natural language processing
tools for data analysis and extraction.
@iNOVAmedialab https://t.co/qLPfi1XUBR</t>
  </si>
  <si>
    <t>emppuliittus
Playing with networks at #Smartdatasprint
https://t.co/qe6GQ9SBQs</t>
  </si>
  <si>
    <t>fadlan_anam
Some literature recommendations
#situatingNetworkPractices #SMARTdatasprint
by @TommasoVenturin https://t.co/CMdLnTAkGC</t>
  </si>
  <si>
    <t>elena_aversa
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t>
  </si>
  <si>
    <t>seredelnero
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t>
  </si>
  <si>
    <t>miuxapop
#SMARTDataSprint presents now Tommaso
Venturini's (@TommasoVenturin)
keynote on “What do we see when
we look at networks?” https://t.co/IyXogrjIvF</t>
  </si>
  <si>
    <t xml:space="preserve">tommasoventurin
</t>
  </si>
  <si>
    <t>jannajoceli
Can one spot errors in a collection
of visializations? Can one trace
back the phase of the design process
which may have caused such error?
#SMARTDataSprint @iNOVAmedialab
@nova_fcsh</t>
  </si>
  <si>
    <t xml:space="preserve">novafcsh
</t>
  </si>
  <si>
    <t xml:space="preserve">novaunl
</t>
  </si>
  <si>
    <t xml:space="preserve">giacomoflaim
</t>
  </si>
  <si>
    <t xml:space="preserve">beatricegobbo92
</t>
  </si>
  <si>
    <t>cristiancjruiz
#SMARTDataSprint presents now Tommaso
Venturini's (@TommasoVenturin)
keynote on “What do we see when
we look at networks?” https://t.co/IyXogrjIvF</t>
  </si>
  <si>
    <t>danielavgeenen
Slipped out during lunch time #SMARTdatasprint
to visit the nearby Gulbenkian
Museum.. which first felt a little
bit like ditching parts of the
program, but eventually cleared
my head and helped me to formulate
new ideas and approaches https://t.co/CKrDTfmvut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</si>
  <si>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</si>
  <si>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</si>
  <si>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</si>
  <si>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t>
  </si>
  <si>
    <t>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t>
  </si>
  <si>
    <t>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t>
  </si>
  <si>
    <t>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t>
  </si>
  <si>
    <t>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t>
  </si>
  <si>
    <t xml:space="preserve">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t>
  </si>
  <si>
    <t>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t>
  </si>
  <si>
    <t xml:space="preserve">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t>
  </si>
  <si>
    <t>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t>
  </si>
  <si>
    <t>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t>
  </si>
  <si>
    <t>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t>
  </si>
  <si>
    <t>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t>
  </si>
  <si>
    <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t>
  </si>
  <si>
    <t xml:space="preserve">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</si>
  <si>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</si>
  <si>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</si>
  <si>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</si>
  <si>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</si>
  <si>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</si>
  <si>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</si>
  <si>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</si>
  <si>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</si>
  <si>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</si>
  <si>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</si>
  <si>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</si>
  <si>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</si>
  <si>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</si>
  <si>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</si>
  <si>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</si>
  <si>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</si>
  <si>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</si>
  <si>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</si>
  <si>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</si>
  <si>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</si>
  <si>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</si>
  <si>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</si>
  <si>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</si>
  <si>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</si>
  <si>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</si>
  <si>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</si>
  <si>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</si>
  <si>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</si>
  <si>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</si>
  <si>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</si>
  <si>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</si>
  <si>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</si>
  <si>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</si>
  <si>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</si>
  <si>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</si>
  <si>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</si>
  <si>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</si>
  <si>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</si>
  <si>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</si>
  <si>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</si>
  <si>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</si>
  <si>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</si>
  <si>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</si>
  <si>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</si>
  <si>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</si>
  <si>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</si>
  <si>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</si>
  <si>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</si>
  <si>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https://people.mpi-sws.org/~johnme/slides/misinformation-sds-2020-lisbon.pdf</t>
  </si>
  <si>
    <t>https://twitter.com/iNOVAmedialab/status/1222154789020192768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</si>
  <si>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</si>
  <si>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</si>
  <si>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</si>
  <si>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</si>
  <si>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</si>
  <si>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</si>
  <si>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</si>
  <si>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</si>
  <si>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</si>
  <si>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</si>
  <si>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</si>
  <si>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</si>
  <si>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https://smart.inovamedialab.org/2020-digital-methods/ http://www.tommasoventurini.it</t>
  </si>
  <si>
    <t>https://people.mpi-sws.org/~johnme/slides/misinformation-sds-2020-lisbon.pdf https://twitter.com/iNOVAmedialab/status/1222154789020192768 https://nodexlgraphgallery.org/Pages/Graph.aspx?graphID=220333 https://nodexlgraphgallery.org/Pages/Graph.aspx?graphID=220292</t>
  </si>
  <si>
    <t>Top Domains in Tweet in Entire Graph</t>
  </si>
  <si>
    <t>mpi-sws.org</t>
  </si>
  <si>
    <t>Top Domains in Tweet in G1</t>
  </si>
  <si>
    <t>Top Domains in Tweet in G2</t>
  </si>
  <si>
    <t>Top Domains in Tweet in G3</t>
  </si>
  <si>
    <t>Top Domains in Tweet in G4</t>
  </si>
  <si>
    <t>Top Domains in Tweet in G5</t>
  </si>
  <si>
    <t>Top Domains in Tweet</t>
  </si>
  <si>
    <t>inovamedialab.org tommasoventurini.it</t>
  </si>
  <si>
    <t>nodexlgraphgallery.org mpi-sws.org twitter.com</t>
  </si>
  <si>
    <t>Top Hashtags in Tweet in Entire Graph</t>
  </si>
  <si>
    <t>digitalmethods</t>
  </si>
  <si>
    <t>aau</t>
  </si>
  <si>
    <t>givemealltheimages</t>
  </si>
  <si>
    <t>downthemall</t>
  </si>
  <si>
    <t>situatingnetworkpractices</t>
  </si>
  <si>
    <t>digitalhumanities</t>
  </si>
  <si>
    <t>imgnets</t>
  </si>
  <si>
    <t>lisbon</t>
  </si>
  <si>
    <t>Top Hashtags in Tweet in G1</t>
  </si>
  <si>
    <t>Top Hashtags in Tweet in G2</t>
  </si>
  <si>
    <t>Top Hashtags in Tweet in G3</t>
  </si>
  <si>
    <t>igd</t>
  </si>
  <si>
    <t>trabajadoresvirtuales</t>
  </si>
  <si>
    <t>virtualwork</t>
  </si>
  <si>
    <t>Top Hashtags in Tweet in G4</t>
  </si>
  <si>
    <t>Top Hashtags in Tweet in G5</t>
  </si>
  <si>
    <t>humaninthedigitalage</t>
  </si>
  <si>
    <t>Top Hashtags in Tweet</t>
  </si>
  <si>
    <t>smartdatasprint situatingnetworkpractices digitalmethods</t>
  </si>
  <si>
    <t>smartdatasprint digitalmethods nodexl aau givemealltheimages downthemall lisbon igd trabajadoresvirtuales virtualwork</t>
  </si>
  <si>
    <t>smartdatasprint digitalmethods imgnets nodexl</t>
  </si>
  <si>
    <t>smartdatasprint aau givemealltheimages downthemall digitalmethods digitalhumanities humaninthedigitalage</t>
  </si>
  <si>
    <t>Top Words in Tweet in Entire Graph</t>
  </si>
  <si>
    <t>Words in Sentiment List#1: Positive</t>
  </si>
  <si>
    <t>Words in Sentiment List#2: Negative</t>
  </si>
  <si>
    <t>Words in Sentiment List#3: Angry/Violent</t>
  </si>
  <si>
    <t>Non-categorized Words</t>
  </si>
  <si>
    <t>Total Words</t>
  </si>
  <si>
    <t>#smartdatasprint</t>
  </si>
  <si>
    <t>practical</t>
  </si>
  <si>
    <t>networks</t>
  </si>
  <si>
    <t>Top Words in Tweet in G1</t>
  </si>
  <si>
    <t>youtube</t>
  </si>
  <si>
    <t>mapping</t>
  </si>
  <si>
    <t>starting</t>
  </si>
  <si>
    <t>tommaso</t>
  </si>
  <si>
    <t>keynote</t>
  </si>
  <si>
    <t>labs</t>
  </si>
  <si>
    <t>Top Words in Tweet in G2</t>
  </si>
  <si>
    <t>Top Words in Tweet in G3</t>
  </si>
  <si>
    <t>#nodexl</t>
  </si>
  <si>
    <t>second</t>
  </si>
  <si>
    <t>round</t>
  </si>
  <si>
    <t>re</t>
  </si>
  <si>
    <t>Top Words in Tweet in G4</t>
  </si>
  <si>
    <t>amp</t>
  </si>
  <si>
    <t>errors</t>
  </si>
  <si>
    <t>media</t>
  </si>
  <si>
    <t>Top Words in Tweet in G5</t>
  </si>
  <si>
    <t>getting</t>
  </si>
  <si>
    <t>ready</t>
  </si>
  <si>
    <t>#aau</t>
  </si>
  <si>
    <t>#givemealltheimages</t>
  </si>
  <si>
    <t>#downthemall</t>
  </si>
  <si>
    <t>#digitalmethods</t>
  </si>
  <si>
    <t>#digitalhumanities</t>
  </si>
  <si>
    <t>#humaninthedigitalage</t>
  </si>
  <si>
    <t>Top Words in Tweet</t>
  </si>
  <si>
    <t>#smartdatasprint networks riederb practical youtube mapping starting tommaso keynote labs</t>
  </si>
  <si>
    <t>nova_fcsh nodexl ihc_fcsh iprinova j_k_nunes joanantoniserr2 ametic_es notusasr inesccarv crisbri</t>
  </si>
  <si>
    <t>#smartdatasprint nodexl inovamedialab marc_smith #nodexl second round practical labs re</t>
  </si>
  <si>
    <t>#smartdatasprint practical amp inovamedialab networks labs errors media mapping youtube</t>
  </si>
  <si>
    <t>#smartdatasprint getting ready #aau #givemealltheimages #downthemall #digitalmethods #digitalhumanities #humaninthedigitalage</t>
  </si>
  <si>
    <t>Top Word Pairs in Tweet in Entire Graph</t>
  </si>
  <si>
    <t>practical,labs</t>
  </si>
  <si>
    <t>youtube,riederb</t>
  </si>
  <si>
    <t>see,look</t>
  </si>
  <si>
    <t>look,networks</t>
  </si>
  <si>
    <t>mapping,values</t>
  </si>
  <si>
    <t>values,ai</t>
  </si>
  <si>
    <t>starting,2º</t>
  </si>
  <si>
    <t>2º,day</t>
  </si>
  <si>
    <t>day,#smartdatasprint</t>
  </si>
  <si>
    <t>#smartdatasprint,practical</t>
  </si>
  <si>
    <t>Top Word Pairs in Tweet in G1</t>
  </si>
  <si>
    <t>labs,visual</t>
  </si>
  <si>
    <t>visual,networks</t>
  </si>
  <si>
    <t>networks,analysis</t>
  </si>
  <si>
    <t>analysis,tommaso</t>
  </si>
  <si>
    <t>Top Word Pairs in Tweet in G2</t>
  </si>
  <si>
    <t>nova_fcsh,nodexl</t>
  </si>
  <si>
    <t>nodexl,nova_fcsh</t>
  </si>
  <si>
    <t>nova_fcsh,ihc_fcsh</t>
  </si>
  <si>
    <t>ihc_fcsh,iprinova</t>
  </si>
  <si>
    <t>iprinova,j_k_nunes</t>
  </si>
  <si>
    <t>j_k_nunes,joanantoniserr2</t>
  </si>
  <si>
    <t>joanantoniserr2,ametic_es</t>
  </si>
  <si>
    <t>ametic_es,notusasr</t>
  </si>
  <si>
    <t>notusasr,inesccarv</t>
  </si>
  <si>
    <t>inesccarv,crisbri</t>
  </si>
  <si>
    <t>Top Word Pairs in Tweet in G3</t>
  </si>
  <si>
    <t>second,round</t>
  </si>
  <si>
    <t>round,practical</t>
  </si>
  <si>
    <t>labs,#smartdatasprint</t>
  </si>
  <si>
    <t>#smartdatasprint,re</t>
  </si>
  <si>
    <t>re,welcoming</t>
  </si>
  <si>
    <t>welcoming,marc_smith</t>
  </si>
  <si>
    <t>marc_smith,nodexl</t>
  </si>
  <si>
    <t>nodexl,creating</t>
  </si>
  <si>
    <t>creating,maps</t>
  </si>
  <si>
    <t>Top Word Pairs in Tweet in G4</t>
  </si>
  <si>
    <t>#smartdatasprint,inovamedialab</t>
  </si>
  <si>
    <t>Top Word Pairs in Tweet in G5</t>
  </si>
  <si>
    <t>getting,ready</t>
  </si>
  <si>
    <t>ready,#aau</t>
  </si>
  <si>
    <t>#aau,#smartdatasprint</t>
  </si>
  <si>
    <t>#smartdatasprint,#givemealltheimages</t>
  </si>
  <si>
    <t>#givemealltheimages,#downthemall</t>
  </si>
  <si>
    <t>#downthemall,#digitalmethods</t>
  </si>
  <si>
    <t>#digitalmethods,#digitalhumanities</t>
  </si>
  <si>
    <t>#digitalhumanities,#humaninthedigitalage</t>
  </si>
  <si>
    <t>Top Word Pairs in Tweet</t>
  </si>
  <si>
    <t>practical,labs  youtube,riederb  starting,2º  2º,day  day,#smartdatasprint  #smartdatasprint,practical  labs,visual  visual,networks  networks,analysis  analysis,tommaso</t>
  </si>
  <si>
    <t>nova_fcsh,nodexl  nodexl,nova_fcsh  nova_fcsh,ihc_fcsh  ihc_fcsh,iprinova  iprinova,j_k_nunes  j_k_nunes,joanantoniserr2  joanantoniserr2,ametic_es  ametic_es,notusasr  notusasr,inesccarv  inesccarv,crisbri</t>
  </si>
  <si>
    <t>second,round  round,practical  practical,labs  labs,#smartdatasprint  #smartdatasprint,re  re,welcoming  welcoming,marc_smith  marc_smith,nodexl  nodexl,creating  creating,maps</t>
  </si>
  <si>
    <t>practical,labs  #smartdatasprint,inovamedialab  labs,#smartdatasprint  #smartdatasprint,re</t>
  </si>
  <si>
    <t>getting,ready  ready,#aau  #aau,#smartdatasprint  #smartdatasprint,#givemealltheimages  #givemealltheimages,#downthemall  #downthemall,#digitalmethods  #digitalmethods,#digitalhumanities  #digitalhumanities,#humaninthedigitalage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</si>
  <si>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</si>
  <si>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</si>
  <si>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</si>
  <si>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</si>
  <si>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</si>
  <si>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</si>
  <si>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</si>
  <si>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</si>
  <si>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</si>
  <si>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</si>
  <si>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</si>
  <si>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</si>
  <si>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</si>
  <si>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</si>
  <si>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riederb tommasoventurin miuxapop seredelnero elena_aversa inovamedialab nova_fcsh jannajoceli</t>
  </si>
  <si>
    <t>nova_fcsh ihc_fcsh iprinova j_k_nunes joanantoniserr2 ametic_es notusasr inesccarv crisbri patrick_hayes2</t>
  </si>
  <si>
    <t>inovamedialab marc_smith nodexl meindl_benjamin jannajoceli nova_fcsh ihc_fcsh iprinova crisbri vivianfrancos</t>
  </si>
  <si>
    <t>inovamedialab riederb beatricegobbo92 giacomoflaim johnnatan_me miuxapop seredelnero elena_aversa marc_smith nodexl</t>
  </si>
  <si>
    <t>Top Tweeters in Entire Graph</t>
  </si>
  <si>
    <t>Top Tweeters in G1</t>
  </si>
  <si>
    <t>Top Tweeters in G2</t>
  </si>
  <si>
    <t>Top Tweeters in G3</t>
  </si>
  <si>
    <t>Top Tweeters in G4</t>
  </si>
  <si>
    <t>Top Tweeters in G5</t>
  </si>
  <si>
    <t>Top Tweeters</t>
  </si>
  <si>
    <t>miuxapop iloaguiar riederb fadlan_anam digiones danielavgeenen emppuliittus cristiancjruiz inovamedialab elena_aversa</t>
  </si>
  <si>
    <t>ametic_es ihc_fcsh nova_fcsh j_k_nunes iprinova inesccarv crisbri notusasr joanantoniserr2 patrick_hayes2</t>
  </si>
  <si>
    <t>tais_so vivianfrancos was3210 marc_smith nodexl johnnatan_me anniem11 nodexl_mktng meindl_benjamin</t>
  </si>
  <si>
    <t>novaunl jannajoceli beatricegobbo92 giacomoflaim novafcsh</t>
  </si>
  <si>
    <t>digtalhumanatee mskazedo</t>
  </si>
  <si>
    <t>URLs in Tweet by Count</t>
  </si>
  <si>
    <t>https://nodexlgraphgallery.org/Pages/Graph.aspx?graphID=220333 https://nodexlgraphgallery.org/Pages/Graph.aspx?graphID=220292</t>
  </si>
  <si>
    <t>URLs in Tweet by Salience</t>
  </si>
  <si>
    <t>Domains in Tweet by Count</t>
  </si>
  <si>
    <t>Domains in Tweet by Salience</t>
  </si>
  <si>
    <t>Hashtags in Tweet by Count</t>
  </si>
  <si>
    <t>smartdatasprint situatingnetworkpractices</t>
  </si>
  <si>
    <t>smartdatasprint nodexl imgnets digitalmethods</t>
  </si>
  <si>
    <t>Hashtags in Tweet by Salience</t>
  </si>
  <si>
    <t>aau givemealltheimages downthemall digitalmethods digitalhumanities humaninthedigitalage smartdatasprint</t>
  </si>
  <si>
    <t>digitalmethods smartdatasprint</t>
  </si>
  <si>
    <t>digitalmethods nodexl aau givemealltheimages downthemall lisbon igd trabajadoresvirtuales virtualwork faos</t>
  </si>
  <si>
    <t>nodexl imgnets digitalmethods smartdatasprint</t>
  </si>
  <si>
    <t>Top Words in Tweet by Count</t>
  </si>
  <si>
    <t>#smartdatasprint getting ready #aau #givemealltheimages #downthemall #digitalmethods #digitalhumanities #humaninthedigitalage heading</t>
  </si>
  <si>
    <t>getting ready #aau #smartdatasprint #givemealltheimages #downthemall #digitalmethods #digitalhumanities #humaninthedigitalage</t>
  </si>
  <si>
    <t>mapping values ai youtube probes deep mediazation riederb kicking #smartdatasprint</t>
  </si>
  <si>
    <t>first keynote riederb mapping values ai inovamedialab #smartdatasprint</t>
  </si>
  <si>
    <t>#smartdatasprint starting next networks keynote practical youtube riederb projects mapping</t>
  </si>
  <si>
    <t>next edition #smartdatasprint going focus #digitalmethods theoretical practical critical perspective</t>
  </si>
  <si>
    <t>#smartdatasprint nodexl nova_fcsh inovamedialab marc_smith ihc_fcsh iprinova crisbri top hashtags</t>
  </si>
  <si>
    <t>second round practical labs #smartdatasprint re welcoming marc_smith nodexl creating</t>
  </si>
  <si>
    <t>#smartdatasprint great presentation johnnatan_me mis information dissemination whatsapp learning nodexl</t>
  </si>
  <si>
    <t>thank inovamedialab jannajoceli invitation awesome discuss misinformation #smartdatasprint year slides</t>
  </si>
  <si>
    <t>#smartdatasprint mapping playing networks values ai youtube probes deep mediazation</t>
  </si>
  <si>
    <t>#smartdatasprint riederb literature recommendations #situatingnetworkpractices tommasoventurin starting 2º day practical</t>
  </si>
  <si>
    <t>starting 2º day #smartdatasprint practical labs visual networks analysis tommaso</t>
  </si>
  <si>
    <t>#smartdatasprint tommaso keynote networks week practical labs research presents venturini's</t>
  </si>
  <si>
    <t>#smartdatasprint practical amp inovamedialab networks labs errors re tommaso keynote</t>
  </si>
  <si>
    <t>#smartdatasprint presents tommaso venturini's tommasoventurin keynote see look networks set</t>
  </si>
  <si>
    <t>#smartdatasprint networks see tommasoventurin first more points critique conflating diverse</t>
  </si>
  <si>
    <t>Top Words in Tweet by Salience</t>
  </si>
  <si>
    <t>getting ready #aau #givemealltheimages #downthemall #digitalmethods #digitalhumanities #humaninthedigitalage heading towards</t>
  </si>
  <si>
    <t>projects mapping note starting next networks keynote practical youtube riederb</t>
  </si>
  <si>
    <t>nova_fcsh vivianfrancos riederb jannajoceli tais_so #digitalmethods #aau #givemealltheimages #downthemall second</t>
  </si>
  <si>
    <t>great presentation johnnatan_me mis information dissemination whatsapp learning nodexl marc_smith</t>
  </si>
  <si>
    <t>mapping playing networks values ai youtube probes deep mediazation riederb</t>
  </si>
  <si>
    <t>literature recommendations #situatingnetworkpractices tommasoventurin starting 2º day practical labs visual</t>
  </si>
  <si>
    <t>tommaso keynote networks week practical labs research presents venturini's tommasoventurin</t>
  </si>
  <si>
    <t>practical one projects mapping amp inovamedialab networks labs errors re</t>
  </si>
  <si>
    <t>presents tommaso venturini's tommasoventurin keynote see look networks set fourth</t>
  </si>
  <si>
    <t>see note tommasoventurin first more points critique conflating diverse types</t>
  </si>
  <si>
    <t>Top Word Pairs in Tweet by Count</t>
  </si>
  <si>
    <t>getting,ready  ready,#aau  #aau,#smartdatasprint  #smartdatasprint,#givemealltheimages  #givemealltheimages,#downthemall  #downthemall,#digitalmethods  #digitalmethods,#digitalhumanities  #digitalhumanities,#humaninthedigitalage  heading,towards  towards,lisbon</t>
  </si>
  <si>
    <t>mapping,values  values,ai  ai,mapping  mapping,youtube  youtube,probes  probes,deep  deep,mediazation  mediazation,riederb  riederb,kicking  kicking,#smartdatasprint</t>
  </si>
  <si>
    <t>first,keynote  keynote,riederb  riederb,mapping  mapping,values  values,ai  ai,inovamedialab  inovamedialab,#smartdatasprint</t>
  </si>
  <si>
    <t>see,look  look,networks  practical,labs  youtube,riederb  edition,#smartdatasprint  mapping,youtube  starting,day  day,receive  receive,jannajoceli  jannajoceli,talk</t>
  </si>
  <si>
    <t>next,edition  edition,#smartdatasprint  #smartdatasprint,going  going,focus  focus,#digitalmethods  #digitalmethods,theoretical  theoretical,practical  practical,critical  critical,perspective  perspective,remember</t>
  </si>
  <si>
    <t>ihc_fcsh,iprinova  top,hashtags  #smartdatasprint,nodexl  nodexl,vivianfrancos  vivianfrancos,inovamedialab  inovamedialab,marc_smith  marc_smith,riederb  riederb,nova_fcsh  nova_fcsh,jannajoceli  jannajoceli,ihc_fcsh</t>
  </si>
  <si>
    <t>great,presentation  presentation,johnnatan_me  johnnatan_me,mis  mis,information  information,dissemination  dissemination,whatsapp  whatsapp,#smartdatasprint  learning,nodexl  nodexl,marc_smith  marc_smith,#smartdatasprint</t>
  </si>
  <si>
    <t>thank,inovamedialab  inovamedialab,jannajoceli  jannajoceli,invitation  invitation,awesome  awesome,discuss  discuss,misinformation  misinformation,#smartdatasprint  #smartdatasprint,year  year,thank  thank,slides</t>
  </si>
  <si>
    <t>playing,networks  networks,#smartdatasprint  mapping,values  values,ai  ai,mapping  mapping,youtube  youtube,probes  probes,deep  deep,mediazation  mediazation,riederb</t>
  </si>
  <si>
    <t>literature,recommendations  recommendations,#situatingnetworkpractices  #situatingnetworkpractices,#smartdatasprint  #smartdatasprint,tommasoventurin  starting,2º  2º,day  day,#smartdatasprint  #smartdatasprint,practical  practical,labs  labs,visual</t>
  </si>
  <si>
    <t>starting,2º  2º,day  day,#smartdatasprint  #smartdatasprint,practical  practical,labs  labs,visual  visual,networks  networks,analysis  analysis,tommaso  tommaso,venturi</t>
  </si>
  <si>
    <t>practical,labs  #smartdatasprint,presents  presents,tommaso  tommaso,venturini's  venturini's,tommasoventurin  tommasoventurin,keynote  keynote,see  see,look  look,networks  set,fourth</t>
  </si>
  <si>
    <t>practical,labs  #smartdatasprint,inovamedialab  #smartdatasprint,re  labs,#smartdatasprint  dataviz,ugly  ugly,bad  bad,beatricegobbo92  beatricegobbo92,amp  amp,giacomoflaim  giacomoflaim,practical</t>
  </si>
  <si>
    <t>#smartdatasprint,presents  presents,tommaso  tommaso,venturini's  venturini's,tommasoventurin  tommasoventurin,keynote  keynote,see  see,look  look,networks  set,fourth  fourth,edition</t>
  </si>
  <si>
    <t>points,critique  critique,conflating  conflating,diverse  diverse,types  types,networks  networks,#smartdatasprint  see,look  look,networks  networks,tommasoventurin  inovamedialab,#smartdatasprint</t>
  </si>
  <si>
    <t>Top Word Pairs in Tweet by Salience</t>
  </si>
  <si>
    <t>#smartdatasprint,nodexl  nodexl,vivianfrancos  vivianfrancos,inovamedialab  inovamedialab,marc_smith  marc_smith,riederb  riederb,nova_fcsh  nova_fcsh,jannajoceli  jannajoceli,ihc_fcsh  iprinova,tais_so  tais_so,crisbri</t>
  </si>
  <si>
    <t>Red</t>
  </si>
  <si>
    <t>192, 192, 192</t>
  </si>
  <si>
    <t>G1: #smartdatasprint networks riederb practical youtube mapping starting tommaso keynote labs</t>
  </si>
  <si>
    <t>G2: nova_fcsh nodexl ihc_fcsh iprinova j_k_nunes joanantoniserr2 ametic_es notusasr inesccarv crisbri</t>
  </si>
  <si>
    <t>G3: #smartdatasprint nodexl inovamedialab marc_smith #nodexl second round practical labs re</t>
  </si>
  <si>
    <t>G4: #smartdatasprint practical amp inovamedialab networks labs errors media mapping youtube</t>
  </si>
  <si>
    <t>G5: #smartdatasprint getting ready #aau #givemealltheimages #downthemall #digitalmethods #digitalhumanities #humaninthedigitalage</t>
  </si>
  <si>
    <t>Edge Weight▓1▓2▓0▓True▓Silver▓Red▓▓Edge Weight▓1▓2▓0▓3▓10▓False▓Edge Weight▓1▓2▓0▓32▓10▓False▓▓0▓0▓0▓True▓Black▓Black▓▓In-Degree▓1▓6▓0▓70▓1000▓False▓▓0▓0▓0▓0▓0▓False▓▓0▓0▓0▓0▓0▓False▓▓0▓0▓0▓0▓0▓False</t>
  </si>
  <si>
    <t>GraphSource░TwitterSearch▓GraphTerm░smartdatasprint▓ImportDescription░The graph represents a network of 39 Twitter users whose recent tweets contained "smartdatasprint", or who were replied to or mentioned in those tweets, taken from a data set limited to a maximum of 18,000 tweets.  The network was obtained from Twitter on Wednesday, 29 January 2020 at 20:17 UTC.
The tweets in the network were tweeted over the 4-day, 4-hour, 47-minute period from Saturday, 25 January 2020 at 11:56 UTC to Wednesday, 29 January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"mentions".▓ImportSuggestedTitle░smartdatasprint Twitter NodeXL SNA Map and Report for Wednesday, 29 January 2020 at 20:17 UTC▓ImportSuggestedFileNameNoExtension░2020-01-29 20-17-15 NodeXL Twitter Search smartdatasprint▓GroupingDescription░The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</si>
  <si>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</si>
  <si>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39 Twitter users whose recent tweets contained "smartdatasprint", or who were replied to or mentioned in those tweets, taken from a data set limited to a maximum of 18,000 tweets.  The network was obtained from Twitter on Wednesday, 29 January 2020 at 20:17 UTC.
The tweets in the network were tweeted over the 4-day, 4-hour, 47-minute period from Saturday, 25 January 2020 at 11:56 UTC to Wednesday, 29 January 2020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</si>
  <si>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</si>
  <si>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</si>
  <si>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https://nodexlgraphgallery.org/Pages/Graph.aspx?graphID=220392</t>
  </si>
  <si>
    <t>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</si>
</sst>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6"/>
      <tableStyleElement type="headerRow" dxfId="305"/>
    </tableStyle>
    <tableStyle name="NodeXL Table" pivot="0" count="1">
      <tableStyleElement type="headerRow" dxfId="3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893249"/>
        <c:axId val="23494922"/>
      </c:barChart>
      <c:catAx>
        <c:axId val="398932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94922"/>
        <c:crosses val="autoZero"/>
        <c:auto val="1"/>
        <c:lblOffset val="100"/>
        <c:noMultiLvlLbl val="0"/>
      </c:catAx>
      <c:valAx>
        <c:axId val="2349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3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0127707"/>
        <c:axId val="24040500"/>
      </c:barChart>
      <c:catAx>
        <c:axId val="10127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40500"/>
        <c:crosses val="autoZero"/>
        <c:auto val="1"/>
        <c:lblOffset val="100"/>
        <c:noMultiLvlLbl val="0"/>
      </c:catAx>
      <c:valAx>
        <c:axId val="2404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27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037909"/>
        <c:axId val="1123454"/>
      </c:barChart>
      <c:catAx>
        <c:axId val="150379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3454"/>
        <c:crosses val="autoZero"/>
        <c:auto val="1"/>
        <c:lblOffset val="100"/>
        <c:noMultiLvlLbl val="0"/>
      </c:catAx>
      <c:valAx>
        <c:axId val="112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879889"/>
        <c:axId val="56048090"/>
      </c:barChart>
      <c:catAx>
        <c:axId val="65879889"/>
        <c:scaling>
          <c:orientation val="minMax"/>
        </c:scaling>
        <c:axPos val="b"/>
        <c:delete val="1"/>
        <c:majorTickMark val="out"/>
        <c:minorTickMark val="none"/>
        <c:tickLblPos val="none"/>
        <c:crossAx val="56048090"/>
        <c:crosses val="autoZero"/>
        <c:auto val="1"/>
        <c:lblOffset val="100"/>
        <c:noMultiLvlLbl val="0"/>
      </c:catAx>
      <c:valAx>
        <c:axId val="56048090"/>
        <c:scaling>
          <c:orientation val="minMax"/>
        </c:scaling>
        <c:axPos val="l"/>
        <c:delete val="1"/>
        <c:majorTickMark val="out"/>
        <c:minorTickMark val="none"/>
        <c:tickLblPos val="none"/>
        <c:crossAx val="65879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E147" totalsRowShown="0" headerRowDxfId="303" dataDxfId="267">
  <autoFilter ref="A2:BE147"/>
  <tableColumns count="57">
    <tableColumn id="1" name="Vertex 1" dataDxfId="252"/>
    <tableColumn id="2" name="Vertex 2" dataDxfId="250"/>
    <tableColumn id="3" name="Color" dataDxfId="251"/>
    <tableColumn id="4" name="Width" dataDxfId="276"/>
    <tableColumn id="11" name="Style" dataDxfId="275"/>
    <tableColumn id="5" name="Opacity" dataDxfId="274"/>
    <tableColumn id="6" name="Visibility" dataDxfId="273"/>
    <tableColumn id="10" name="Label" dataDxfId="272"/>
    <tableColumn id="12" name="Label Text Color" dataDxfId="271"/>
    <tableColumn id="13" name="Label Font Size" dataDxfId="270"/>
    <tableColumn id="14" name="Reciprocated?" dataDxfId="156"/>
    <tableColumn id="7" name="ID" dataDxfId="269"/>
    <tableColumn id="9" name="Dynamic Filter" dataDxfId="268"/>
    <tableColumn id="8" name="Add Your Own Columns Here" dataDxfId="249"/>
    <tableColumn id="15" name="Relationship" dataDxfId="248"/>
    <tableColumn id="16" name="Relationship Date (UTC)" dataDxfId="247"/>
    <tableColumn id="17" name="Tweet" dataDxfId="246"/>
    <tableColumn id="18" name="URLs in Tweet" dataDxfId="245"/>
    <tableColumn id="19" name="Domains in Tweet" dataDxfId="244"/>
    <tableColumn id="20" name="Hashtags in Tweet" dataDxfId="243"/>
    <tableColumn id="21" name="Media in Tweet" dataDxfId="242"/>
    <tableColumn id="22" name="Tweet Image File" dataDxfId="241"/>
    <tableColumn id="23" name="Tweet Date (UTC)" dataDxfId="240"/>
    <tableColumn id="24" name="Date" dataDxfId="239"/>
    <tableColumn id="25" name="Time" dataDxfId="238"/>
    <tableColumn id="26" name="Twitter Page for Tweet" dataDxfId="237"/>
    <tableColumn id="27" name="Latitude" dataDxfId="236"/>
    <tableColumn id="28" name="Longitude" dataDxfId="235"/>
    <tableColumn id="29" name="Imported ID" dataDxfId="234"/>
    <tableColumn id="30" name="In-Reply-To Tweet ID" dataDxfId="233"/>
    <tableColumn id="31" name="Favorited" dataDxfId="232"/>
    <tableColumn id="32" name="Favorite Count" dataDxfId="231"/>
    <tableColumn id="33" name="In-Reply-To User ID" dataDxfId="230"/>
    <tableColumn id="34" name="Is Quote Status" dataDxfId="229"/>
    <tableColumn id="35" name="Language" dataDxfId="228"/>
    <tableColumn id="36" name="Possibly Sensitive" dataDxfId="227"/>
    <tableColumn id="37" name="Quoted Status ID" dataDxfId="226"/>
    <tableColumn id="38" name="Retweeted" dataDxfId="225"/>
    <tableColumn id="39" name="Retweet Count" dataDxfId="224"/>
    <tableColumn id="40" name="Retweet ID" dataDxfId="223"/>
    <tableColumn id="41" name="Source" dataDxfId="222"/>
    <tableColumn id="42" name="Truncated" dataDxfId="221"/>
    <tableColumn id="43" name="Unified Twitter ID" dataDxfId="220"/>
    <tableColumn id="44" name="Imported Tweet Type" dataDxfId="219"/>
    <tableColumn id="45" name="Added By Extended Analysis" dataDxfId="218"/>
    <tableColumn id="46" name="Corrected By Extended Analysis" dataDxfId="217"/>
    <tableColumn id="47" name="Place Bounding Box" dataDxfId="216"/>
    <tableColumn id="48" name="Place Country" dataDxfId="215"/>
    <tableColumn id="49" name="Place Country Code" dataDxfId="214"/>
    <tableColumn id="50" name="Place Full Name" dataDxfId="213"/>
    <tableColumn id="51" name="Place ID" dataDxfId="212"/>
    <tableColumn id="52" name="Place Name" dataDxfId="211"/>
    <tableColumn id="53" name="Place Type" dataDxfId="210"/>
    <tableColumn id="54" name="Place URL" dataDxfId="209"/>
    <tableColumn id="55" name="Edge Weight"/>
    <tableColumn id="56" name="Vertex 1 Group" dataDxfId="172">
      <calculatedColumnFormula>REPLACE(INDEX(GroupVertices[Group], MATCH(Edges[[#This Row],[Vertex 1]],GroupVertices[Vertex],0)),1,1,"")</calculatedColumnFormula>
    </tableColumn>
    <tableColumn id="57" name="Vertex 2 Group" dataDxfId="17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155" dataDxfId="154">
  <autoFilter ref="A2:C15"/>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L9" totalsRowShown="0" headerRowDxfId="131" dataDxfId="130">
  <autoFilter ref="A1:L9"/>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2:L17" totalsRowShown="0" headerRowDxfId="116" dataDxfId="115">
  <autoFilter ref="A12:L17"/>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0:L30" totalsRowShown="0" headerRowDxfId="101" dataDxfId="100">
  <autoFilter ref="A20:L30"/>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33:L43" totalsRowShown="0" headerRowDxfId="86" dataDxfId="85">
  <autoFilter ref="A33:L43"/>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6:L56" totalsRowShown="0" headerRowDxfId="71" dataDxfId="70">
  <autoFilter ref="A46:L56"/>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59:L60" totalsRowShown="0" headerRowDxfId="56" dataDxfId="55">
  <autoFilter ref="A59:L60"/>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41" totalsRowShown="0" headerRowDxfId="302" dataDxfId="253">
  <autoFilter ref="A2:BJ41"/>
  <tableColumns count="62">
    <tableColumn id="1" name="Vertex" dataDxfId="266"/>
    <tableColumn id="2" name="Color" dataDxfId="265"/>
    <tableColumn id="5" name="Shape" dataDxfId="264"/>
    <tableColumn id="6" name="Size" dataDxfId="263"/>
    <tableColumn id="4" name="Opacity" dataDxfId="189"/>
    <tableColumn id="7" name="Image File" dataDxfId="187"/>
    <tableColumn id="3" name="Visibility" dataDxfId="188"/>
    <tableColumn id="10" name="Label" dataDxfId="262"/>
    <tableColumn id="16" name="Label Fill Color" dataDxfId="261"/>
    <tableColumn id="9" name="Label Position" dataDxfId="183"/>
    <tableColumn id="8" name="Tooltip" dataDxfId="181"/>
    <tableColumn id="18" name="Layout Order" dataDxfId="182"/>
    <tableColumn id="13" name="X" dataDxfId="260"/>
    <tableColumn id="14" name="Y" dataDxfId="259"/>
    <tableColumn id="12" name="Locked?" dataDxfId="258"/>
    <tableColumn id="19" name="Polar R" dataDxfId="257"/>
    <tableColumn id="20" name="Polar Angle" dataDxfId="256"/>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255"/>
    <tableColumn id="28" name="Dynamic Filter" dataDxfId="254"/>
    <tableColumn id="17" name="Add Your Own Columns Here" dataDxfId="208"/>
    <tableColumn id="30" name="Name" dataDxfId="207"/>
    <tableColumn id="31" name="Followed" dataDxfId="206"/>
    <tableColumn id="32" name="Followers" dataDxfId="205"/>
    <tableColumn id="33" name="Tweets" dataDxfId="204"/>
    <tableColumn id="34" name="Favorites" dataDxfId="203"/>
    <tableColumn id="35" name="Time Zone UTC Offset (Seconds)" dataDxfId="202"/>
    <tableColumn id="36" name="Description" dataDxfId="201"/>
    <tableColumn id="37" name="Location" dataDxfId="200"/>
    <tableColumn id="38" name="Web" dataDxfId="199"/>
    <tableColumn id="39" name="Time Zone" dataDxfId="198"/>
    <tableColumn id="40" name="Joined Twitter Date (UTC)" dataDxfId="197"/>
    <tableColumn id="41" name="Profile Banner Url" dataDxfId="196"/>
    <tableColumn id="42" name="Default Profile" dataDxfId="195"/>
    <tableColumn id="43" name="Default Profile Image" dataDxfId="194"/>
    <tableColumn id="44" name="Geo Enabled" dataDxfId="193"/>
    <tableColumn id="45" name="Language" dataDxfId="192"/>
    <tableColumn id="46" name="Listed Count" dataDxfId="191"/>
    <tableColumn id="47" name="Profile Background Image Url" dataDxfId="190"/>
    <tableColumn id="48" name="Verified" dataDxfId="186"/>
    <tableColumn id="49" name="Custom Menu Item Text" dataDxfId="185"/>
    <tableColumn id="50" name="Custom Menu Item Action" dataDxfId="184"/>
    <tableColumn id="51" name="Tweeted Search Term?" dataDxfId="173"/>
    <tableColumn id="52" name="Vertex Group" dataDxfId="10">
      <calculatedColumnFormula>REPLACE(INDEX(GroupVertices[Group], MATCH(Vertices[[#This Row],[Vertex]],GroupVertices[Vertex],0)),1,1,"")</calculatedColumnFormula>
    </tableColumn>
    <tableColumn id="53" name="URLs in Tweet by Count" dataDxfId="9"/>
    <tableColumn id="54" name="URLs in Tweet by Salience" dataDxfId="8"/>
    <tableColumn id="55" name="Domains in Tweet by Count" dataDxfId="7"/>
    <tableColumn id="56" name="Domains in Tweet by Salience" dataDxfId="6"/>
    <tableColumn id="57" name="Hashtags in Tweet by Count" dataDxfId="5"/>
    <tableColumn id="58" name="Hashtags in Tweet by Salience" dataDxfId="4"/>
    <tableColumn id="59" name="Top Words in Tweet by Count" dataDxfId="3"/>
    <tableColumn id="60" name="Top Words in Tweet by Salience" dataDxfId="2"/>
    <tableColumn id="61" name="Top Word Pairs in Tweet by Count" dataDxfId="1"/>
    <tableColumn id="6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62:L72" totalsRowShown="0" headerRowDxfId="53" dataDxfId="52">
  <autoFilter ref="A62:L72"/>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75:L85" totalsRowShown="0" headerRowDxfId="26" dataDxfId="25">
  <autoFilter ref="A75:L85"/>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7" totalsRowShown="0" headerRowDxfId="301">
  <autoFilter ref="A2:AF7"/>
  <tableColumns count="32">
    <tableColumn id="1" name="Group" dataDxfId="180"/>
    <tableColumn id="2" name="Vertex Color" dataDxfId="179"/>
    <tableColumn id="3" name="Vertex Shape" dataDxfId="177"/>
    <tableColumn id="22" name="Visibility" dataDxfId="178"/>
    <tableColumn id="4" name="Collapsed?"/>
    <tableColumn id="18" name="Label" dataDxfId="300"/>
    <tableColumn id="20" name="Collapsed X"/>
    <tableColumn id="21" name="Collapsed Y"/>
    <tableColumn id="6" name="ID" dataDxfId="299"/>
    <tableColumn id="19" name="Collapsed Properties" dataDxfId="170"/>
    <tableColumn id="5" name="Vertices" dataDxfId="169"/>
    <tableColumn id="7" name="Unique Edges" dataDxfId="168"/>
    <tableColumn id="8" name="Edges With Duplicates" dataDxfId="167"/>
    <tableColumn id="9" name="Total Edges" dataDxfId="166"/>
    <tableColumn id="10" name="Self-Loops" dataDxfId="165"/>
    <tableColumn id="24" name="Reciprocated Vertex Pair Ratio" dataDxfId="164"/>
    <tableColumn id="25" name="Reciprocated Edge Ratio" dataDxfId="163"/>
    <tableColumn id="11" name="Connected Components" dataDxfId="162"/>
    <tableColumn id="12" name="Single-Vertex Connected Components" dataDxfId="161"/>
    <tableColumn id="13" name="Maximum Vertices in a Connected Component" dataDxfId="160"/>
    <tableColumn id="14" name="Maximum Edges in a Connected Component" dataDxfId="159"/>
    <tableColumn id="15" name="Maximum Geodesic Distance (Diameter)" dataDxfId="158"/>
    <tableColumn id="16" name="Average Geodesic Distance" dataDxfId="157"/>
    <tableColumn id="17" name="Graph Density" dataDxfId="117"/>
    <tableColumn id="23" name="Top URLs in Tweet" dataDxfId="102"/>
    <tableColumn id="26" name="Top Domains in Tweet" dataDxfId="87"/>
    <tableColumn id="27" name="Top Hashtags in Tweet" dataDxfId="72"/>
    <tableColumn id="28" name="Top Words in Tweet" dataDxfId="57"/>
    <tableColumn id="29" name="Top Word Pairs in Tweet" dataDxfId="28"/>
    <tableColumn id="30" name="Top Replied-To in Tweet" dataDxfId="27"/>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298" dataDxfId="297">
  <autoFilter ref="A1:C40"/>
  <tableColumns count="3">
    <tableColumn id="1" name="Group" dataDxfId="176"/>
    <tableColumn id="2" name="Vertex" dataDxfId="175"/>
    <tableColumn id="3" name="Vertex ID" dataDxfId="1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6"/>
    <tableColumn id="2" name="Degree Frequency" dataDxfId="295">
      <calculatedColumnFormula>COUNTIF(Vertices[Degree], "&gt;= " &amp; D2) - COUNTIF(Vertices[Degree], "&gt;=" &amp; D3)</calculatedColumnFormula>
    </tableColumn>
    <tableColumn id="3" name="In-Degree Bin" dataDxfId="294"/>
    <tableColumn id="4" name="In-Degree Frequency" dataDxfId="293">
      <calculatedColumnFormula>COUNTIF(Vertices[In-Degree], "&gt;= " &amp; F2) - COUNTIF(Vertices[In-Degree], "&gt;=" &amp; F3)</calculatedColumnFormula>
    </tableColumn>
    <tableColumn id="5" name="Out-Degree Bin" dataDxfId="292"/>
    <tableColumn id="6" name="Out-Degree Frequency" dataDxfId="291">
      <calculatedColumnFormula>COUNTIF(Vertices[Out-Degree], "&gt;= " &amp; H2) - COUNTIF(Vertices[Out-Degree], "&gt;=" &amp; H3)</calculatedColumnFormula>
    </tableColumn>
    <tableColumn id="7" name="Betweenness Centrality Bin" dataDxfId="290"/>
    <tableColumn id="8" name="Betweenness Centrality Frequency" dataDxfId="289">
      <calculatedColumnFormula>COUNTIF(Vertices[Betweenness Centrality], "&gt;= " &amp; J2) - COUNTIF(Vertices[Betweenness Centrality], "&gt;=" &amp; J3)</calculatedColumnFormula>
    </tableColumn>
    <tableColumn id="9" name="Closeness Centrality Bin" dataDxfId="288"/>
    <tableColumn id="10" name="Closeness Centrality Frequency" dataDxfId="287">
      <calculatedColumnFormula>COUNTIF(Vertices[Closeness Centrality], "&gt;= " &amp; L2) - COUNTIF(Vertices[Closeness Centrality], "&gt;=" &amp; L3)</calculatedColumnFormula>
    </tableColumn>
    <tableColumn id="11" name="Eigenvector Centrality Bin" dataDxfId="286"/>
    <tableColumn id="12" name="Eigenvector Centrality Frequency" dataDxfId="285">
      <calculatedColumnFormula>COUNTIF(Vertices[Eigenvector Centrality], "&gt;= " &amp; N2) - COUNTIF(Vertices[Eigenvector Centrality], "&gt;=" &amp; N3)</calculatedColumnFormula>
    </tableColumn>
    <tableColumn id="18" name="PageRank Bin" dataDxfId="284"/>
    <tableColumn id="17" name="PageRank Frequency" dataDxfId="283">
      <calculatedColumnFormula>COUNTIF(Vertices[Eigenvector Centrality], "&gt;= " &amp; P2) - COUNTIF(Vertices[Eigenvector Centrality], "&gt;=" &amp; P3)</calculatedColumnFormula>
    </tableColumn>
    <tableColumn id="13" name="Clustering Coefficient Bin" dataDxfId="282"/>
    <tableColumn id="14" name="Clustering Coefficient Frequency" dataDxfId="281">
      <calculatedColumnFormula>COUNTIF(Vertices[Clustering Coefficient], "&gt;= " &amp; R2) - COUNTIF(Vertices[Clustering Coefficient], "&gt;=" &amp; R3)</calculatedColumnFormula>
    </tableColumn>
    <tableColumn id="15" name="Dynamic Filter Bin" dataDxfId="280"/>
    <tableColumn id="16" name="Dynamic Filter Frequency" dataDxfId="2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iederB/status/1221017901576130560" TargetMode="External" /><Relationship Id="rId2" Type="http://schemas.openxmlformats.org/officeDocument/2006/relationships/hyperlink" Target="https://nodexlgraphgallery.org/Pages/Graph.aspx?graphID=220292" TargetMode="External" /><Relationship Id="rId3" Type="http://schemas.openxmlformats.org/officeDocument/2006/relationships/hyperlink" Target="https://nodexlgraphgallery.org/Pages/Graph.aspx?graphID=220292" TargetMode="External" /><Relationship Id="rId4" Type="http://schemas.openxmlformats.org/officeDocument/2006/relationships/hyperlink" Target="https://nodexlgraphgallery.org/Pages/Graph.aspx?graphID=220292" TargetMode="External" /><Relationship Id="rId5" Type="http://schemas.openxmlformats.org/officeDocument/2006/relationships/hyperlink" Target="https://nodexlgraphgallery.org/Pages/Graph.aspx?graphID=220292" TargetMode="External" /><Relationship Id="rId6" Type="http://schemas.openxmlformats.org/officeDocument/2006/relationships/hyperlink" Target="https://nodexlgraphgallery.org/Pages/Graph.aspx?graphID=220292" TargetMode="External" /><Relationship Id="rId7" Type="http://schemas.openxmlformats.org/officeDocument/2006/relationships/hyperlink" Target="https://nodexlgraphgallery.org/Pages/Graph.aspx?graphID=220292" TargetMode="External" /><Relationship Id="rId8" Type="http://schemas.openxmlformats.org/officeDocument/2006/relationships/hyperlink" Target="https://nodexlgraphgallery.org/Pages/Graph.aspx?graphID=220292" TargetMode="External" /><Relationship Id="rId9" Type="http://schemas.openxmlformats.org/officeDocument/2006/relationships/hyperlink" Target="https://nodexlgraphgallery.org/Pages/Graph.aspx?graphID=220292" TargetMode="External" /><Relationship Id="rId10" Type="http://schemas.openxmlformats.org/officeDocument/2006/relationships/hyperlink" Target="https://nodexlgraphgallery.org/Pages/Graph.aspx?graphID=220292" TargetMode="External" /><Relationship Id="rId11" Type="http://schemas.openxmlformats.org/officeDocument/2006/relationships/hyperlink" Target="https://nodexlgraphgallery.org/Pages/Graph.aspx?graphID=220292" TargetMode="External" /><Relationship Id="rId12" Type="http://schemas.openxmlformats.org/officeDocument/2006/relationships/hyperlink" Target="https://nodexlgraphgallery.org/Pages/Graph.aspx?graphID=220292" TargetMode="External" /><Relationship Id="rId13" Type="http://schemas.openxmlformats.org/officeDocument/2006/relationships/hyperlink" Target="https://nodexlgraphgallery.org/Pages/Graph.aspx?graphID=220292" TargetMode="External" /><Relationship Id="rId14" Type="http://schemas.openxmlformats.org/officeDocument/2006/relationships/hyperlink" Target="https://nodexlgraphgallery.org/Pages/Graph.aspx?graphID=220292" TargetMode="External" /><Relationship Id="rId15" Type="http://schemas.openxmlformats.org/officeDocument/2006/relationships/hyperlink" Target="https://nodexlgraphgallery.org/Pages/Graph.aspx?graphID=220292" TargetMode="External" /><Relationship Id="rId16" Type="http://schemas.openxmlformats.org/officeDocument/2006/relationships/hyperlink" Target="https://nodexlgraphgallery.org/Pages/Graph.aspx?graphID=220292" TargetMode="External" /><Relationship Id="rId17" Type="http://schemas.openxmlformats.org/officeDocument/2006/relationships/hyperlink" Target="https://nodexlgraphgallery.org/Pages/Graph.aspx?graphID=220292" TargetMode="External" /><Relationship Id="rId18" Type="http://schemas.openxmlformats.org/officeDocument/2006/relationships/hyperlink" Target="https://nodexlgraphgallery.org/Pages/Graph.aspx?graphID=220292" TargetMode="External" /><Relationship Id="rId19" Type="http://schemas.openxmlformats.org/officeDocument/2006/relationships/hyperlink" Target="https://nodexlgraphgallery.org/Pages/Graph.aspx?graphID=220292" TargetMode="External" /><Relationship Id="rId20" Type="http://schemas.openxmlformats.org/officeDocument/2006/relationships/hyperlink" Target="https://nodexlgraphgallery.org/Pages/Graph.aspx?graphID=220292" TargetMode="External" /><Relationship Id="rId21" Type="http://schemas.openxmlformats.org/officeDocument/2006/relationships/hyperlink" Target="https://nodexlgraphgallery.org/Pages/Graph.aspx?graphID=220292" TargetMode="External" /><Relationship Id="rId22" Type="http://schemas.openxmlformats.org/officeDocument/2006/relationships/hyperlink" Target="https://nodexlgraphgallery.org/Pages/Graph.aspx?graphID=220292" TargetMode="External" /><Relationship Id="rId23" Type="http://schemas.openxmlformats.org/officeDocument/2006/relationships/hyperlink" Target="https://nodexlgraphgallery.org/Pages/Graph.aspx?graphID=220292" TargetMode="External" /><Relationship Id="rId24" Type="http://schemas.openxmlformats.org/officeDocument/2006/relationships/hyperlink" Target="https://nodexlgraphgallery.org/Pages/Graph.aspx?graphID=220292" TargetMode="External" /><Relationship Id="rId25" Type="http://schemas.openxmlformats.org/officeDocument/2006/relationships/hyperlink" Target="https://nodexlgraphgallery.org/Pages/Graph.aspx?graphID=220292" TargetMode="External" /><Relationship Id="rId26" Type="http://schemas.openxmlformats.org/officeDocument/2006/relationships/hyperlink" Target="https://nodexlgraphgallery.org/Pages/Graph.aspx?graphID=220292" TargetMode="External" /><Relationship Id="rId27" Type="http://schemas.openxmlformats.org/officeDocument/2006/relationships/hyperlink" Target="https://nodexlgraphgallery.org/Pages/Graph.aspx?graphID=220292" TargetMode="External" /><Relationship Id="rId28" Type="http://schemas.openxmlformats.org/officeDocument/2006/relationships/hyperlink" Target="https://nodexlgraphgallery.org/Pages/Graph.aspx?graphID=220292" TargetMode="External" /><Relationship Id="rId29" Type="http://schemas.openxmlformats.org/officeDocument/2006/relationships/hyperlink" Target="https://nodexlgraphgallery.org/Pages/Graph.aspx?graphID=220292" TargetMode="External" /><Relationship Id="rId30" Type="http://schemas.openxmlformats.org/officeDocument/2006/relationships/hyperlink" Target="https://nodexlgraphgallery.org/Pages/Graph.aspx?graphID=220333" TargetMode="External" /><Relationship Id="rId31" Type="http://schemas.openxmlformats.org/officeDocument/2006/relationships/hyperlink" Target="https://nodexlgraphgallery.org/Pages/Graph.aspx?graphID=220333" TargetMode="External" /><Relationship Id="rId32" Type="http://schemas.openxmlformats.org/officeDocument/2006/relationships/hyperlink" Target="https://nodexlgraphgallery.org/Pages/Graph.aspx?graphID=220292" TargetMode="External" /><Relationship Id="rId33" Type="http://schemas.openxmlformats.org/officeDocument/2006/relationships/hyperlink" Target="https://nodexlgraphgallery.org/Pages/Graph.aspx?graphID=220292" TargetMode="External" /><Relationship Id="rId34" Type="http://schemas.openxmlformats.org/officeDocument/2006/relationships/hyperlink" Target="https://nodexlgraphgallery.org/Pages/Graph.aspx?graphID=220292" TargetMode="External" /><Relationship Id="rId35" Type="http://schemas.openxmlformats.org/officeDocument/2006/relationships/hyperlink" Target="https://nodexlgraphgallery.org/Pages/Graph.aspx?graphID=220292" TargetMode="External" /><Relationship Id="rId36" Type="http://schemas.openxmlformats.org/officeDocument/2006/relationships/hyperlink" Target="https://nodexlgraphgallery.org/Pages/Graph.aspx?graphID=220292" TargetMode="External" /><Relationship Id="rId37" Type="http://schemas.openxmlformats.org/officeDocument/2006/relationships/hyperlink" Target="https://nodexlgraphgallery.org/Pages/Graph.aspx?graphID=220333" TargetMode="External" /><Relationship Id="rId38" Type="http://schemas.openxmlformats.org/officeDocument/2006/relationships/hyperlink" Target="https://nodexlgraphgallery.org/Pages/Graph.aspx?graphID=220292" TargetMode="External" /><Relationship Id="rId39" Type="http://schemas.openxmlformats.org/officeDocument/2006/relationships/hyperlink" Target="https://nodexlgraphgallery.org/Pages/Graph.aspx?graphID=220292" TargetMode="External" /><Relationship Id="rId40" Type="http://schemas.openxmlformats.org/officeDocument/2006/relationships/hyperlink" Target="https://nodexlgraphgallery.org/Pages/Graph.aspx?graphID=220292" TargetMode="External" /><Relationship Id="rId41" Type="http://schemas.openxmlformats.org/officeDocument/2006/relationships/hyperlink" Target="https://nodexlgraphgallery.org/Pages/Graph.aspx?graphID=220333" TargetMode="External" /><Relationship Id="rId42" Type="http://schemas.openxmlformats.org/officeDocument/2006/relationships/hyperlink" Target="https://nodexlgraphgallery.org/Pages/Graph.aspx?graphID=220333" TargetMode="External" /><Relationship Id="rId43" Type="http://schemas.openxmlformats.org/officeDocument/2006/relationships/hyperlink" Target="https://nodexlgraphgallery.org/Pages/Graph.aspx?graphID=220292" TargetMode="External" /><Relationship Id="rId44" Type="http://schemas.openxmlformats.org/officeDocument/2006/relationships/hyperlink" Target="https://nodexlgraphgallery.org/Pages/Graph.aspx?graphID=220333" TargetMode="External" /><Relationship Id="rId45" Type="http://schemas.openxmlformats.org/officeDocument/2006/relationships/hyperlink" Target="https://nodexlgraphgallery.org/Pages/Graph.aspx?graphID=220333" TargetMode="External" /><Relationship Id="rId46" Type="http://schemas.openxmlformats.org/officeDocument/2006/relationships/hyperlink" Target="https://nodexlgraphgallery.org/Pages/Graph.aspx?graphID=220333" TargetMode="External" /><Relationship Id="rId47" Type="http://schemas.openxmlformats.org/officeDocument/2006/relationships/hyperlink" Target="https://nodexlgraphgallery.org/Pages/Graph.aspx?graphID=220333" TargetMode="External" /><Relationship Id="rId48" Type="http://schemas.openxmlformats.org/officeDocument/2006/relationships/hyperlink" Target="https://twitter.com/inovamedialab/status/1222154789020192768" TargetMode="External" /><Relationship Id="rId49" Type="http://schemas.openxmlformats.org/officeDocument/2006/relationships/hyperlink" Target="https://smart.inovamedialab.org/2020-digital-methods/" TargetMode="External" /><Relationship Id="rId50" Type="http://schemas.openxmlformats.org/officeDocument/2006/relationships/hyperlink" Target="https://smart.inovamedialab.org/2020-digital-methods/" TargetMode="External" /><Relationship Id="rId51" Type="http://schemas.openxmlformats.org/officeDocument/2006/relationships/hyperlink" Target="http://www.tommasoventurini.it/" TargetMode="External" /><Relationship Id="rId52" Type="http://schemas.openxmlformats.org/officeDocument/2006/relationships/hyperlink" Target="https://pbs.twimg.com/media/EPRyWv-XkA4OFbq.jpg" TargetMode="External" /><Relationship Id="rId53" Type="http://schemas.openxmlformats.org/officeDocument/2006/relationships/hyperlink" Target="https://pbs.twimg.com/media/EPR-v8MXUAASeEm.jpg" TargetMode="External" /><Relationship Id="rId54" Type="http://schemas.openxmlformats.org/officeDocument/2006/relationships/hyperlink" Target="https://pbs.twimg.com/media/EPR-v8MXUAASeEm.jpg" TargetMode="External" /><Relationship Id="rId55" Type="http://schemas.openxmlformats.org/officeDocument/2006/relationships/hyperlink" Target="https://pbs.twimg.com/media/EPcSn3OWkAEU2nf.jpg" TargetMode="External" /><Relationship Id="rId56" Type="http://schemas.openxmlformats.org/officeDocument/2006/relationships/hyperlink" Target="https://pbs.twimg.com/media/EPR-v8MXUAASeEm.jpg" TargetMode="External" /><Relationship Id="rId57" Type="http://schemas.openxmlformats.org/officeDocument/2006/relationships/hyperlink" Target="https://pbs.twimg.com/media/EPR-v8MXUAASeEm.jpg" TargetMode="External" /><Relationship Id="rId58" Type="http://schemas.openxmlformats.org/officeDocument/2006/relationships/hyperlink" Target="https://pbs.twimg.com/media/EPcoImQXsAEI8tl.jpg" TargetMode="External" /><Relationship Id="rId59" Type="http://schemas.openxmlformats.org/officeDocument/2006/relationships/hyperlink" Target="https://pbs.twimg.com/media/EPXZPcTWAAEDyxT.jpg" TargetMode="External" /><Relationship Id="rId60" Type="http://schemas.openxmlformats.org/officeDocument/2006/relationships/hyperlink" Target="https://pbs.twimg.com/media/EPXZPcTWAAEDyxT.jpg" TargetMode="External" /><Relationship Id="rId61" Type="http://schemas.openxmlformats.org/officeDocument/2006/relationships/hyperlink" Target="https://pbs.twimg.com/media/EPXZPcTWAAEDyxT.jpg" TargetMode="External" /><Relationship Id="rId62" Type="http://schemas.openxmlformats.org/officeDocument/2006/relationships/hyperlink" Target="https://pbs.twimg.com/media/EPcj-pdXsAA7Nnc.jpg" TargetMode="External" /><Relationship Id="rId63" Type="http://schemas.openxmlformats.org/officeDocument/2006/relationships/hyperlink" Target="https://pbs.twimg.com/media/EPcj-pdXsAA7Nnc.jpg" TargetMode="External" /><Relationship Id="rId64" Type="http://schemas.openxmlformats.org/officeDocument/2006/relationships/hyperlink" Target="https://pbs.twimg.com/media/EPdL9ZQXkAAwP11.jpg" TargetMode="External" /><Relationship Id="rId65" Type="http://schemas.openxmlformats.org/officeDocument/2006/relationships/hyperlink" Target="https://pbs.twimg.com/media/EPdL9ZQXkAAwP11.jpg" TargetMode="External" /><Relationship Id="rId66" Type="http://schemas.openxmlformats.org/officeDocument/2006/relationships/hyperlink" Target="https://pbs.twimg.com/media/EPR3MnQWsAASYCT.jpg" TargetMode="External" /><Relationship Id="rId67" Type="http://schemas.openxmlformats.org/officeDocument/2006/relationships/hyperlink" Target="https://pbs.twimg.com/media/EPR_QkmW4AIXfK1.jpg" TargetMode="External" /><Relationship Id="rId68" Type="http://schemas.openxmlformats.org/officeDocument/2006/relationships/hyperlink" Target="https://pbs.twimg.com/media/EPTSTYWWAAA38Eb.jpg" TargetMode="External" /><Relationship Id="rId69" Type="http://schemas.openxmlformats.org/officeDocument/2006/relationships/hyperlink" Target="https://pbs.twimg.com/media/EPXKPZsXkAIu_E_.jpg" TargetMode="External" /><Relationship Id="rId70" Type="http://schemas.openxmlformats.org/officeDocument/2006/relationships/hyperlink" Target="https://pbs.twimg.com/media/EPXKPZsXkAIu_E_.jpg" TargetMode="External" /><Relationship Id="rId71" Type="http://schemas.openxmlformats.org/officeDocument/2006/relationships/hyperlink" Target="https://pbs.twimg.com/media/EPXKPZsXkAIu_E_.jpg" TargetMode="External" /><Relationship Id="rId72" Type="http://schemas.openxmlformats.org/officeDocument/2006/relationships/hyperlink" Target="https://pbs.twimg.com/media/EPXKPZsXkAIu_E_.jpg" TargetMode="External" /><Relationship Id="rId73" Type="http://schemas.openxmlformats.org/officeDocument/2006/relationships/hyperlink" Target="https://pbs.twimg.com/media/EPXZPcTWAAEDyxT.jpg" TargetMode="External" /><Relationship Id="rId74" Type="http://schemas.openxmlformats.org/officeDocument/2006/relationships/hyperlink" Target="https://pbs.twimg.com/media/EPcNfotWoAAUmE5.jpg" TargetMode="External" /><Relationship Id="rId75" Type="http://schemas.openxmlformats.org/officeDocument/2006/relationships/hyperlink" Target="https://pbs.twimg.com/media/EPcj-pdXsAA7Nnc.jpg" TargetMode="External" /><Relationship Id="rId76" Type="http://schemas.openxmlformats.org/officeDocument/2006/relationships/hyperlink" Target="https://pbs.twimg.com/media/EPdL9ZQXkAAwP11.jpg" TargetMode="External" /><Relationship Id="rId77" Type="http://schemas.openxmlformats.org/officeDocument/2006/relationships/hyperlink" Target="https://pbs.twimg.com/media/EOuEE3EXUAAkOYa.jpg" TargetMode="External" /><Relationship Id="rId78" Type="http://schemas.openxmlformats.org/officeDocument/2006/relationships/hyperlink" Target="https://pbs.twimg.com/media/EPX3TLeXUAEnSnv.jpg" TargetMode="External" /><Relationship Id="rId79" Type="http://schemas.openxmlformats.org/officeDocument/2006/relationships/hyperlink" Target="https://pbs.twimg.com/media/EPR-aJeWoAAKkM_.jpg" TargetMode="External" /><Relationship Id="rId80" Type="http://schemas.openxmlformats.org/officeDocument/2006/relationships/hyperlink" Target="https://pbs.twimg.com/media/EPR-v8MXUAASeEm.jpg" TargetMode="External" /><Relationship Id="rId81" Type="http://schemas.openxmlformats.org/officeDocument/2006/relationships/hyperlink" Target="https://pbs.twimg.com/media/EGT4HWmXkAAHgVF.jpg" TargetMode="External" /><Relationship Id="rId82" Type="http://schemas.openxmlformats.org/officeDocument/2006/relationships/hyperlink" Target="https://pbs.twimg.com/media/EPR1syzXsAE0ppT.jpg" TargetMode="External" /><Relationship Id="rId83" Type="http://schemas.openxmlformats.org/officeDocument/2006/relationships/hyperlink" Target="https://pbs.twimg.com/media/EPcmt1IWAAIpQKq.jpg" TargetMode="External" /><Relationship Id="rId84" Type="http://schemas.openxmlformats.org/officeDocument/2006/relationships/hyperlink" Target="https://pbs.twimg.com/media/EPR-v8MXUAASeEm.jpg" TargetMode="External" /><Relationship Id="rId85" Type="http://schemas.openxmlformats.org/officeDocument/2006/relationships/hyperlink" Target="https://pbs.twimg.com/media/EPcjptnW4AMCuCx.jpg" TargetMode="External" /><Relationship Id="rId86" Type="http://schemas.openxmlformats.org/officeDocument/2006/relationships/hyperlink" Target="https://pbs.twimg.com/media/EPcjptnW4AMCuCx.jpg" TargetMode="External" /><Relationship Id="rId87" Type="http://schemas.openxmlformats.org/officeDocument/2006/relationships/hyperlink" Target="https://pbs.twimg.com/media/EPcoImQXsAEI8tl.jpg" TargetMode="External" /><Relationship Id="rId88" Type="http://schemas.openxmlformats.org/officeDocument/2006/relationships/hyperlink" Target="https://pbs.twimg.com/media/EPc0dEqXkAA7Jzd.jpg" TargetMode="External" /><Relationship Id="rId89" Type="http://schemas.openxmlformats.org/officeDocument/2006/relationships/hyperlink" Target="https://pbs.twimg.com/media/EPcorm9XkAIoX2e.jpg" TargetMode="External" /><Relationship Id="rId90" Type="http://schemas.openxmlformats.org/officeDocument/2006/relationships/hyperlink" Target="https://pbs.twimg.com/media/EPco5bqWsAA24pM.jpg" TargetMode="External" /><Relationship Id="rId91" Type="http://schemas.openxmlformats.org/officeDocument/2006/relationships/hyperlink" Target="https://pbs.twimg.com/media/EPdorrIWAAAVa2s.jpg" TargetMode="External" /><Relationship Id="rId92" Type="http://schemas.openxmlformats.org/officeDocument/2006/relationships/hyperlink" Target="http://pbs.twimg.com/profile_images/1182909289758896128/p8myhzz9_normal.jpg" TargetMode="External" /><Relationship Id="rId93" Type="http://schemas.openxmlformats.org/officeDocument/2006/relationships/hyperlink" Target="https://pbs.twimg.com/media/EPRyWv-XkA4OFbq.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596277637347151872/5HL_VNzc_normal.jpg" TargetMode="External" /><Relationship Id="rId96" Type="http://schemas.openxmlformats.org/officeDocument/2006/relationships/hyperlink" Target="https://pbs.twimg.com/media/EPR-v8MXUAASeEm.jpg" TargetMode="External" /><Relationship Id="rId97" Type="http://schemas.openxmlformats.org/officeDocument/2006/relationships/hyperlink" Target="https://pbs.twimg.com/media/EPR-v8MXUAASeEm.jpg" TargetMode="External" /><Relationship Id="rId98" Type="http://schemas.openxmlformats.org/officeDocument/2006/relationships/hyperlink" Target="http://pbs.twimg.com/profile_images/1153615039842201600/GS6zVQ2k_normal.jpg" TargetMode="External" /><Relationship Id="rId99" Type="http://schemas.openxmlformats.org/officeDocument/2006/relationships/hyperlink" Target="http://pbs.twimg.com/profile_images/1148947539158294529/gK8w9FwC_normal.jpg" TargetMode="External" /><Relationship Id="rId100" Type="http://schemas.openxmlformats.org/officeDocument/2006/relationships/hyperlink" Target="http://pbs.twimg.com/profile_images/905760824379281410/u3xGsIe__normal.jpg" TargetMode="External" /><Relationship Id="rId101" Type="http://schemas.openxmlformats.org/officeDocument/2006/relationships/hyperlink" Target="http://pbs.twimg.com/profile_images/1079882900538081286/oNPH80Qs_normal.jpg" TargetMode="External" /><Relationship Id="rId102" Type="http://schemas.openxmlformats.org/officeDocument/2006/relationships/hyperlink" Target="http://pbs.twimg.com/profile_images/943596894831255552/cMOzkc5i_normal.jpg" TargetMode="External" /><Relationship Id="rId103" Type="http://schemas.openxmlformats.org/officeDocument/2006/relationships/hyperlink" Target="http://pbs.twimg.com/profile_images/1148947539158294529/gK8w9FwC_normal.jpg" TargetMode="External" /><Relationship Id="rId104" Type="http://schemas.openxmlformats.org/officeDocument/2006/relationships/hyperlink" Target="http://pbs.twimg.com/profile_images/905760824379281410/u3xGsIe__normal.jpg" TargetMode="External" /><Relationship Id="rId105" Type="http://schemas.openxmlformats.org/officeDocument/2006/relationships/hyperlink" Target="http://pbs.twimg.com/profile_images/1079882900538081286/oNPH80Qs_normal.jpg" TargetMode="External" /><Relationship Id="rId106" Type="http://schemas.openxmlformats.org/officeDocument/2006/relationships/hyperlink" Target="http://pbs.twimg.com/profile_images/943596894831255552/cMOzkc5i_normal.jpg" TargetMode="External" /><Relationship Id="rId107" Type="http://schemas.openxmlformats.org/officeDocument/2006/relationships/hyperlink" Target="http://pbs.twimg.com/profile_images/1148947539158294529/gK8w9FwC_normal.jpg" TargetMode="External" /><Relationship Id="rId108" Type="http://schemas.openxmlformats.org/officeDocument/2006/relationships/hyperlink" Target="http://pbs.twimg.com/profile_images/905760824379281410/u3xGsIe__normal.jpg" TargetMode="External" /><Relationship Id="rId109" Type="http://schemas.openxmlformats.org/officeDocument/2006/relationships/hyperlink" Target="http://pbs.twimg.com/profile_images/1079882900538081286/oNPH80Qs_normal.jpg" TargetMode="External" /><Relationship Id="rId110" Type="http://schemas.openxmlformats.org/officeDocument/2006/relationships/hyperlink" Target="http://pbs.twimg.com/profile_images/943596894831255552/cMOzkc5i_normal.jpg" TargetMode="External" /><Relationship Id="rId111" Type="http://schemas.openxmlformats.org/officeDocument/2006/relationships/hyperlink" Target="http://pbs.twimg.com/profile_images/1148947539158294529/gK8w9FwC_normal.jpg" TargetMode="External" /><Relationship Id="rId112" Type="http://schemas.openxmlformats.org/officeDocument/2006/relationships/hyperlink" Target="http://pbs.twimg.com/profile_images/905760824379281410/u3xGsIe__normal.jpg" TargetMode="External" /><Relationship Id="rId113" Type="http://schemas.openxmlformats.org/officeDocument/2006/relationships/hyperlink" Target="http://pbs.twimg.com/profile_images/1079882900538081286/oNPH80Qs_normal.jpg" TargetMode="External" /><Relationship Id="rId114" Type="http://schemas.openxmlformats.org/officeDocument/2006/relationships/hyperlink" Target="http://pbs.twimg.com/profile_images/943596894831255552/cMOzkc5i_normal.jpg" TargetMode="External" /><Relationship Id="rId115" Type="http://schemas.openxmlformats.org/officeDocument/2006/relationships/hyperlink" Target="http://pbs.twimg.com/profile_images/1148947539158294529/gK8w9FwC_normal.jpg" TargetMode="External" /><Relationship Id="rId116" Type="http://schemas.openxmlformats.org/officeDocument/2006/relationships/hyperlink" Target="http://pbs.twimg.com/profile_images/905760824379281410/u3xGsIe__normal.jpg" TargetMode="External" /><Relationship Id="rId117" Type="http://schemas.openxmlformats.org/officeDocument/2006/relationships/hyperlink" Target="http://pbs.twimg.com/profile_images/1079882900538081286/oNPH80Qs_normal.jpg" TargetMode="External" /><Relationship Id="rId118" Type="http://schemas.openxmlformats.org/officeDocument/2006/relationships/hyperlink" Target="http://pbs.twimg.com/profile_images/943596894831255552/cMOzkc5i_normal.jpg" TargetMode="External" /><Relationship Id="rId119" Type="http://schemas.openxmlformats.org/officeDocument/2006/relationships/hyperlink" Target="http://pbs.twimg.com/profile_images/1148947539158294529/gK8w9FwC_normal.jpg" TargetMode="External" /><Relationship Id="rId120" Type="http://schemas.openxmlformats.org/officeDocument/2006/relationships/hyperlink" Target="http://pbs.twimg.com/profile_images/905760824379281410/u3xGsIe__normal.jpg" TargetMode="External" /><Relationship Id="rId121" Type="http://schemas.openxmlformats.org/officeDocument/2006/relationships/hyperlink" Target="http://pbs.twimg.com/profile_images/1079882900538081286/oNPH80Qs_normal.jpg" TargetMode="External" /><Relationship Id="rId122" Type="http://schemas.openxmlformats.org/officeDocument/2006/relationships/hyperlink" Target="http://pbs.twimg.com/profile_images/943596894831255552/cMOzkc5i_normal.jpg" TargetMode="External" /><Relationship Id="rId123" Type="http://schemas.openxmlformats.org/officeDocument/2006/relationships/hyperlink" Target="http://pbs.twimg.com/profile_images/1148947539158294529/gK8w9FwC_normal.jpg" TargetMode="External" /><Relationship Id="rId124" Type="http://schemas.openxmlformats.org/officeDocument/2006/relationships/hyperlink" Target="http://pbs.twimg.com/profile_images/905760824379281410/u3xGsIe__normal.jpg" TargetMode="External" /><Relationship Id="rId125" Type="http://schemas.openxmlformats.org/officeDocument/2006/relationships/hyperlink" Target="http://pbs.twimg.com/profile_images/1079882900538081286/oNPH80Qs_normal.jpg" TargetMode="External" /><Relationship Id="rId126" Type="http://schemas.openxmlformats.org/officeDocument/2006/relationships/hyperlink" Target="http://pbs.twimg.com/profile_images/943596894831255552/cMOzkc5i_normal.jpg" TargetMode="External" /><Relationship Id="rId127" Type="http://schemas.openxmlformats.org/officeDocument/2006/relationships/hyperlink" Target="http://pbs.twimg.com/profile_images/943596894831255552/cMOzkc5i_normal.jpg" TargetMode="External" /><Relationship Id="rId128" Type="http://schemas.openxmlformats.org/officeDocument/2006/relationships/hyperlink" Target="http://pbs.twimg.com/profile_images/943596894831255552/cMOzkc5i_normal.jpg" TargetMode="External" /><Relationship Id="rId129" Type="http://schemas.openxmlformats.org/officeDocument/2006/relationships/hyperlink" Target="http://pbs.twimg.com/profile_images/1148947539158294529/gK8w9FwC_normal.jpg" TargetMode="External" /><Relationship Id="rId130" Type="http://schemas.openxmlformats.org/officeDocument/2006/relationships/hyperlink" Target="http://pbs.twimg.com/profile_images/1148947539158294529/gK8w9FwC_normal.jpg" TargetMode="External" /><Relationship Id="rId131" Type="http://schemas.openxmlformats.org/officeDocument/2006/relationships/hyperlink" Target="http://pbs.twimg.com/profile_images/905760824379281410/u3xGsIe__normal.jpg" TargetMode="External" /><Relationship Id="rId132" Type="http://schemas.openxmlformats.org/officeDocument/2006/relationships/hyperlink" Target="http://pbs.twimg.com/profile_images/1079882900538081286/oNPH80Qs_normal.jpg" TargetMode="External" /><Relationship Id="rId133" Type="http://schemas.openxmlformats.org/officeDocument/2006/relationships/hyperlink" Target="http://pbs.twimg.com/profile_images/943596894831255552/cMOzkc5i_normal.jpg" TargetMode="External" /><Relationship Id="rId134" Type="http://schemas.openxmlformats.org/officeDocument/2006/relationships/hyperlink" Target="http://pbs.twimg.com/profile_images/943596894831255552/cMOzkc5i_normal.jpg" TargetMode="External" /><Relationship Id="rId135" Type="http://schemas.openxmlformats.org/officeDocument/2006/relationships/hyperlink" Target="http://pbs.twimg.com/profile_images/905760824379281410/u3xGsIe__normal.jpg" TargetMode="External" /><Relationship Id="rId136" Type="http://schemas.openxmlformats.org/officeDocument/2006/relationships/hyperlink" Target="http://pbs.twimg.com/profile_images/1079882900538081286/oNPH80Qs_normal.jpg" TargetMode="External" /><Relationship Id="rId137" Type="http://schemas.openxmlformats.org/officeDocument/2006/relationships/hyperlink" Target="http://pbs.twimg.com/profile_images/943596894831255552/cMOzkc5i_normal.jpg" TargetMode="External" /><Relationship Id="rId138" Type="http://schemas.openxmlformats.org/officeDocument/2006/relationships/hyperlink" Target="http://pbs.twimg.com/profile_images/943596894831255552/cMOzkc5i_normal.jpg" TargetMode="External" /><Relationship Id="rId139" Type="http://schemas.openxmlformats.org/officeDocument/2006/relationships/hyperlink" Target="http://pbs.twimg.com/profile_images/943596894831255552/cMOzkc5i_normal.jpg" TargetMode="External" /><Relationship Id="rId140" Type="http://schemas.openxmlformats.org/officeDocument/2006/relationships/hyperlink" Target="http://pbs.twimg.com/profile_images/864997760621174784/AUqwmm07_normal.jpg" TargetMode="External" /><Relationship Id="rId141" Type="http://schemas.openxmlformats.org/officeDocument/2006/relationships/hyperlink" Target="http://pbs.twimg.com/profile_images/864997760621174784/AUqwmm07_normal.jpg" TargetMode="External" /><Relationship Id="rId142" Type="http://schemas.openxmlformats.org/officeDocument/2006/relationships/hyperlink" Target="http://pbs.twimg.com/profile_images/864997760621174784/AUqwmm07_normal.jpg" TargetMode="External" /><Relationship Id="rId143" Type="http://schemas.openxmlformats.org/officeDocument/2006/relationships/hyperlink" Target="http://pbs.twimg.com/profile_images/864997760621174784/AUqwmm07_normal.jpg" TargetMode="External" /><Relationship Id="rId144" Type="http://schemas.openxmlformats.org/officeDocument/2006/relationships/hyperlink" Target="http://pbs.twimg.com/profile_images/2672561609/34a674e2ae59f98e52cdc2db070716c4_normal.jpeg" TargetMode="External" /><Relationship Id="rId145" Type="http://schemas.openxmlformats.org/officeDocument/2006/relationships/hyperlink" Target="http://pbs.twimg.com/profile_images/2672561609/34a674e2ae59f98e52cdc2db070716c4_normal.jpeg" TargetMode="External" /><Relationship Id="rId146" Type="http://schemas.openxmlformats.org/officeDocument/2006/relationships/hyperlink" Target="http://pbs.twimg.com/profile_images/2672561609/34a674e2ae59f98e52cdc2db070716c4_normal.jpeg" TargetMode="External" /><Relationship Id="rId147" Type="http://schemas.openxmlformats.org/officeDocument/2006/relationships/hyperlink" Target="http://pbs.twimg.com/profile_images/1102940827075203073/3Ywj3wKa_normal.png" TargetMode="External" /><Relationship Id="rId148" Type="http://schemas.openxmlformats.org/officeDocument/2006/relationships/hyperlink" Target="http://pbs.twimg.com/profile_images/1102940827075203073/3Ywj3wKa_normal.png" TargetMode="External" /><Relationship Id="rId149" Type="http://schemas.openxmlformats.org/officeDocument/2006/relationships/hyperlink" Target="http://pbs.twimg.com/profile_images/1102940827075203073/3Ywj3wKa_normal.png" TargetMode="External" /><Relationship Id="rId150" Type="http://schemas.openxmlformats.org/officeDocument/2006/relationships/hyperlink" Target="http://pbs.twimg.com/profile_images/1102940827075203073/3Ywj3wKa_normal.png" TargetMode="External" /><Relationship Id="rId151" Type="http://schemas.openxmlformats.org/officeDocument/2006/relationships/hyperlink" Target="http://pbs.twimg.com/profile_images/709277334034059264/gPJJ0-mH_normal.jpg" TargetMode="External" /><Relationship Id="rId152" Type="http://schemas.openxmlformats.org/officeDocument/2006/relationships/hyperlink" Target="https://pbs.twimg.com/media/EPcSn3OWkAEU2nf.jpg" TargetMode="External" /><Relationship Id="rId153" Type="http://schemas.openxmlformats.org/officeDocument/2006/relationships/hyperlink" Target="https://pbs.twimg.com/media/EPR-v8MXUAASeEm.jpg" TargetMode="External" /><Relationship Id="rId154" Type="http://schemas.openxmlformats.org/officeDocument/2006/relationships/hyperlink" Target="https://pbs.twimg.com/media/EPR-v8MXUAASeEm.jpg" TargetMode="External" /><Relationship Id="rId155" Type="http://schemas.openxmlformats.org/officeDocument/2006/relationships/hyperlink" Target="http://pbs.twimg.com/profile_images/724853119574769665/cQAq1z4r_normal.jpg" TargetMode="External" /><Relationship Id="rId156" Type="http://schemas.openxmlformats.org/officeDocument/2006/relationships/hyperlink" Target="http://pbs.twimg.com/profile_images/724853119574769665/cQAq1z4r_normal.jpg" TargetMode="External" /><Relationship Id="rId157" Type="http://schemas.openxmlformats.org/officeDocument/2006/relationships/hyperlink" Target="http://pbs.twimg.com/profile_images/724853119574769665/cQAq1z4r_normal.jpg" TargetMode="External" /><Relationship Id="rId158" Type="http://schemas.openxmlformats.org/officeDocument/2006/relationships/hyperlink" Target="http://pbs.twimg.com/profile_images/724853119574769665/cQAq1z4r_normal.jpg" TargetMode="External" /><Relationship Id="rId159" Type="http://schemas.openxmlformats.org/officeDocument/2006/relationships/hyperlink" Target="https://pbs.twimg.com/media/EPcoImQXsAEI8tl.jpg" TargetMode="External" /><Relationship Id="rId160" Type="http://schemas.openxmlformats.org/officeDocument/2006/relationships/hyperlink" Target="http://pbs.twimg.com/profile_images/943596894831255552/cMOzkc5i_normal.jpg" TargetMode="External" /><Relationship Id="rId161" Type="http://schemas.openxmlformats.org/officeDocument/2006/relationships/hyperlink" Target="http://pbs.twimg.com/profile_images/849132774661308416/pa2Uplq1_normal.jpg" TargetMode="External" /><Relationship Id="rId162" Type="http://schemas.openxmlformats.org/officeDocument/2006/relationships/hyperlink" Target="https://pbs.twimg.com/media/EPXZPcTWAAEDyxT.jpg" TargetMode="External" /><Relationship Id="rId163" Type="http://schemas.openxmlformats.org/officeDocument/2006/relationships/hyperlink" Target="http://pbs.twimg.com/profile_images/943596894831255552/cMOzkc5i_normal.jpg" TargetMode="External" /><Relationship Id="rId164" Type="http://schemas.openxmlformats.org/officeDocument/2006/relationships/hyperlink" Target="http://pbs.twimg.com/profile_images/849132774661308416/pa2Uplq1_normal.jpg" TargetMode="External" /><Relationship Id="rId165" Type="http://schemas.openxmlformats.org/officeDocument/2006/relationships/hyperlink" Target="http://pbs.twimg.com/profile_images/849132774661308416/pa2Uplq1_normal.jpg" TargetMode="External" /><Relationship Id="rId166" Type="http://schemas.openxmlformats.org/officeDocument/2006/relationships/hyperlink" Target="https://pbs.twimg.com/media/EPXZPcTWAAEDyxT.jpg" TargetMode="External" /><Relationship Id="rId167" Type="http://schemas.openxmlformats.org/officeDocument/2006/relationships/hyperlink" Target="http://pbs.twimg.com/profile_images/943596894831255552/cMOzkc5i_normal.jpg" TargetMode="External" /><Relationship Id="rId168" Type="http://schemas.openxmlformats.org/officeDocument/2006/relationships/hyperlink" Target="http://pbs.twimg.com/profile_images/943596894831255552/cMOzkc5i_normal.jpg" TargetMode="External" /><Relationship Id="rId169" Type="http://schemas.openxmlformats.org/officeDocument/2006/relationships/hyperlink" Target="http://pbs.twimg.com/profile_images/943596894831255552/cMOzkc5i_normal.jpg" TargetMode="External" /><Relationship Id="rId170" Type="http://schemas.openxmlformats.org/officeDocument/2006/relationships/hyperlink" Target="http://pbs.twimg.com/profile_images/943596894831255552/cMOzkc5i_normal.jpg" TargetMode="External" /><Relationship Id="rId171" Type="http://schemas.openxmlformats.org/officeDocument/2006/relationships/hyperlink" Target="http://pbs.twimg.com/profile_images/943596894831255552/cMOzkc5i_normal.jpg" TargetMode="External" /><Relationship Id="rId172" Type="http://schemas.openxmlformats.org/officeDocument/2006/relationships/hyperlink" Target="http://pbs.twimg.com/profile_images/943596894831255552/cMOzkc5i_normal.jpg" TargetMode="External" /><Relationship Id="rId173" Type="http://schemas.openxmlformats.org/officeDocument/2006/relationships/hyperlink" Target="https://pbs.twimg.com/media/EPXZPcTWAAEDyxT.jpg" TargetMode="External" /><Relationship Id="rId174" Type="http://schemas.openxmlformats.org/officeDocument/2006/relationships/hyperlink" Target="http://pbs.twimg.com/profile_images/1038765775568420866/a7AtXdgH_normal.jpg" TargetMode="External" /><Relationship Id="rId175" Type="http://schemas.openxmlformats.org/officeDocument/2006/relationships/hyperlink" Target="http://pbs.twimg.com/profile_images/1038765775568420866/a7AtXdgH_normal.jpg" TargetMode="External" /><Relationship Id="rId176" Type="http://schemas.openxmlformats.org/officeDocument/2006/relationships/hyperlink" Target="http://pbs.twimg.com/profile_images/801724817418440704/iaTcBsC6_normal.jpg" TargetMode="External" /><Relationship Id="rId177" Type="http://schemas.openxmlformats.org/officeDocument/2006/relationships/hyperlink" Target="https://pbs.twimg.com/media/EPcj-pdXsAA7Nnc.jpg" TargetMode="External" /><Relationship Id="rId178" Type="http://schemas.openxmlformats.org/officeDocument/2006/relationships/hyperlink" Target="https://pbs.twimg.com/media/EPcj-pdXsAA7Nnc.jpg" TargetMode="External" /><Relationship Id="rId179" Type="http://schemas.openxmlformats.org/officeDocument/2006/relationships/hyperlink" Target="https://pbs.twimg.com/media/EPdL9ZQXkAAwP11.jpg" TargetMode="External" /><Relationship Id="rId180" Type="http://schemas.openxmlformats.org/officeDocument/2006/relationships/hyperlink" Target="https://pbs.twimg.com/media/EPdL9ZQXkAAwP11.jpg" TargetMode="External" /><Relationship Id="rId181" Type="http://schemas.openxmlformats.org/officeDocument/2006/relationships/hyperlink" Target="https://pbs.twimg.com/media/EPR3MnQWsAASYCT.jpg" TargetMode="External" /><Relationship Id="rId182" Type="http://schemas.openxmlformats.org/officeDocument/2006/relationships/hyperlink" Target="https://pbs.twimg.com/media/EPR_QkmW4AIXfK1.jpg" TargetMode="External" /><Relationship Id="rId183" Type="http://schemas.openxmlformats.org/officeDocument/2006/relationships/hyperlink" Target="http://pbs.twimg.com/profile_images/801724817418440704/iaTcBsC6_normal.jpg" TargetMode="External" /><Relationship Id="rId184" Type="http://schemas.openxmlformats.org/officeDocument/2006/relationships/hyperlink" Target="https://pbs.twimg.com/media/EPTSTYWWAAA38Eb.jpg" TargetMode="External" /><Relationship Id="rId185" Type="http://schemas.openxmlformats.org/officeDocument/2006/relationships/hyperlink" Target="http://pbs.twimg.com/profile_images/801724817418440704/iaTcBsC6_normal.jpg" TargetMode="External" /><Relationship Id="rId186" Type="http://schemas.openxmlformats.org/officeDocument/2006/relationships/hyperlink" Target="https://pbs.twimg.com/media/EPXKPZsXkAIu_E_.jpg" TargetMode="External" /><Relationship Id="rId187" Type="http://schemas.openxmlformats.org/officeDocument/2006/relationships/hyperlink" Target="https://pbs.twimg.com/media/EPXKPZsXkAIu_E_.jpg" TargetMode="External" /><Relationship Id="rId188" Type="http://schemas.openxmlformats.org/officeDocument/2006/relationships/hyperlink" Target="https://pbs.twimg.com/media/EPXKPZsXkAIu_E_.jpg" TargetMode="External" /><Relationship Id="rId189" Type="http://schemas.openxmlformats.org/officeDocument/2006/relationships/hyperlink" Target="https://pbs.twimg.com/media/EPXKPZsXkAIu_E_.jpg" TargetMode="External" /><Relationship Id="rId190" Type="http://schemas.openxmlformats.org/officeDocument/2006/relationships/hyperlink" Target="https://pbs.twimg.com/media/EPXZPcTWAAEDyxT.jpg" TargetMode="External" /><Relationship Id="rId191" Type="http://schemas.openxmlformats.org/officeDocument/2006/relationships/hyperlink" Target="https://pbs.twimg.com/media/EPcNfotWoAAUmE5.jpg" TargetMode="External" /><Relationship Id="rId192" Type="http://schemas.openxmlformats.org/officeDocument/2006/relationships/hyperlink" Target="https://pbs.twimg.com/media/EPcj-pdXsAA7Nnc.jpg" TargetMode="External" /><Relationship Id="rId193" Type="http://schemas.openxmlformats.org/officeDocument/2006/relationships/hyperlink" Target="https://pbs.twimg.com/media/EPdL9ZQXkAAwP11.jpg" TargetMode="External" /><Relationship Id="rId194" Type="http://schemas.openxmlformats.org/officeDocument/2006/relationships/hyperlink" Target="http://pbs.twimg.com/profile_images/801724817418440704/iaTcBsC6_normal.jpg" TargetMode="External" /><Relationship Id="rId195" Type="http://schemas.openxmlformats.org/officeDocument/2006/relationships/hyperlink" Target="http://pbs.twimg.com/profile_images/801724817418440704/iaTcBsC6_normal.jpg" TargetMode="External" /><Relationship Id="rId196" Type="http://schemas.openxmlformats.org/officeDocument/2006/relationships/hyperlink" Target="https://pbs.twimg.com/media/EOuEE3EXUAAkOYa.jpg" TargetMode="External" /><Relationship Id="rId197" Type="http://schemas.openxmlformats.org/officeDocument/2006/relationships/hyperlink" Target="https://pbs.twimg.com/media/EPX3TLeXUAEnSnv.jpg" TargetMode="External" /><Relationship Id="rId198" Type="http://schemas.openxmlformats.org/officeDocument/2006/relationships/hyperlink" Target="http://pbs.twimg.com/profile_images/1218697766966181892/nOnHCxfx_normal.jpg" TargetMode="External" /><Relationship Id="rId199" Type="http://schemas.openxmlformats.org/officeDocument/2006/relationships/hyperlink" Target="http://pbs.twimg.com/profile_images/952666878878605314/OnE-lQPz_normal.jpg" TargetMode="External" /><Relationship Id="rId200" Type="http://schemas.openxmlformats.org/officeDocument/2006/relationships/hyperlink" Target="http://pbs.twimg.com/profile_images/952666878878605314/OnE-lQPz_normal.jpg" TargetMode="External" /><Relationship Id="rId201" Type="http://schemas.openxmlformats.org/officeDocument/2006/relationships/hyperlink" Target="http://pbs.twimg.com/profile_images/952666878878605314/OnE-lQPz_normal.jpg" TargetMode="External" /><Relationship Id="rId202" Type="http://schemas.openxmlformats.org/officeDocument/2006/relationships/hyperlink" Target="http://pbs.twimg.com/profile_images/1122421774229151744/aG4-XVk8_normal.jpg" TargetMode="External" /><Relationship Id="rId203" Type="http://schemas.openxmlformats.org/officeDocument/2006/relationships/hyperlink" Target="http://pbs.twimg.com/profile_images/1122421774229151744/aG4-XVk8_normal.jpg" TargetMode="External" /><Relationship Id="rId204" Type="http://schemas.openxmlformats.org/officeDocument/2006/relationships/hyperlink" Target="http://pbs.twimg.com/profile_images/1122421774229151744/aG4-XVk8_normal.jpg" TargetMode="External" /><Relationship Id="rId205" Type="http://schemas.openxmlformats.org/officeDocument/2006/relationships/hyperlink" Target="http://pbs.twimg.com/profile_images/1009157021822832640/yl4O9nR6_normal.jpg" TargetMode="External" /><Relationship Id="rId206" Type="http://schemas.openxmlformats.org/officeDocument/2006/relationships/hyperlink" Target="http://pbs.twimg.com/profile_images/1197854372383854594/MxVBLOwV_normal.jpg" TargetMode="External" /><Relationship Id="rId207" Type="http://schemas.openxmlformats.org/officeDocument/2006/relationships/hyperlink" Target="http://pbs.twimg.com/profile_images/1218697766966181892/nOnHCxfx_normal.jpg" TargetMode="External" /><Relationship Id="rId208" Type="http://schemas.openxmlformats.org/officeDocument/2006/relationships/hyperlink" Target="http://pbs.twimg.com/profile_images/378800000566654878/92f056d8b7ab8f48dbb4cc75d8965933_normal.jpeg" TargetMode="External" /><Relationship Id="rId209" Type="http://schemas.openxmlformats.org/officeDocument/2006/relationships/hyperlink" Target="http://pbs.twimg.com/profile_images/1009157021822832640/yl4O9nR6_normal.jpg" TargetMode="External" /><Relationship Id="rId210" Type="http://schemas.openxmlformats.org/officeDocument/2006/relationships/hyperlink" Target="http://pbs.twimg.com/profile_images/1009157021822832640/yl4O9nR6_normal.jpg" TargetMode="External" /><Relationship Id="rId211" Type="http://schemas.openxmlformats.org/officeDocument/2006/relationships/hyperlink" Target="http://pbs.twimg.com/profile_images/1197854372383854594/MxVBLOwV_normal.jpg" TargetMode="External" /><Relationship Id="rId212" Type="http://schemas.openxmlformats.org/officeDocument/2006/relationships/hyperlink" Target="http://pbs.twimg.com/profile_images/1218697766966181892/nOnHCxfx_normal.jpg" TargetMode="External" /><Relationship Id="rId213" Type="http://schemas.openxmlformats.org/officeDocument/2006/relationships/hyperlink" Target="http://pbs.twimg.com/profile_images/378800000566654878/92f056d8b7ab8f48dbb4cc75d8965933_normal.jpeg" TargetMode="External" /><Relationship Id="rId214" Type="http://schemas.openxmlformats.org/officeDocument/2006/relationships/hyperlink" Target="https://pbs.twimg.com/media/EPR-aJeWoAAKkM_.jpg" TargetMode="External" /><Relationship Id="rId215" Type="http://schemas.openxmlformats.org/officeDocument/2006/relationships/hyperlink" Target="http://pbs.twimg.com/profile_images/1197854372383854594/MxVBLOwV_normal.jpg" TargetMode="External" /><Relationship Id="rId216" Type="http://schemas.openxmlformats.org/officeDocument/2006/relationships/hyperlink" Target="http://pbs.twimg.com/profile_images/1197854372383854594/MxVBLOwV_normal.jpg" TargetMode="External" /><Relationship Id="rId217" Type="http://schemas.openxmlformats.org/officeDocument/2006/relationships/hyperlink" Target="http://pbs.twimg.com/profile_images/1218697766966181892/nOnHCxfx_normal.jpg" TargetMode="External" /><Relationship Id="rId218" Type="http://schemas.openxmlformats.org/officeDocument/2006/relationships/hyperlink" Target="https://pbs.twimg.com/media/EPR-v8MXUAASeEm.jpg" TargetMode="External" /><Relationship Id="rId219" Type="http://schemas.openxmlformats.org/officeDocument/2006/relationships/hyperlink" Target="http://pbs.twimg.com/profile_images/378800000566654878/92f056d8b7ab8f48dbb4cc75d8965933_normal.jpeg" TargetMode="External" /><Relationship Id="rId220" Type="http://schemas.openxmlformats.org/officeDocument/2006/relationships/hyperlink" Target="http://pbs.twimg.com/profile_images/1197854372383854594/MxVBLOwV_normal.jpg" TargetMode="External" /><Relationship Id="rId221" Type="http://schemas.openxmlformats.org/officeDocument/2006/relationships/hyperlink" Target="http://pbs.twimg.com/profile_images/1218697766966181892/nOnHCxfx_normal.jpg" TargetMode="External" /><Relationship Id="rId222" Type="http://schemas.openxmlformats.org/officeDocument/2006/relationships/hyperlink" Target="http://pbs.twimg.com/profile_images/1218697766966181892/nOnHCxfx_normal.jpg" TargetMode="External" /><Relationship Id="rId223" Type="http://schemas.openxmlformats.org/officeDocument/2006/relationships/hyperlink" Target="http://pbs.twimg.com/profile_images/378800000566654878/92f056d8b7ab8f48dbb4cc75d8965933_normal.jpeg" TargetMode="External" /><Relationship Id="rId224" Type="http://schemas.openxmlformats.org/officeDocument/2006/relationships/hyperlink" Target="https://pbs.twimg.com/media/EGT4HWmXkAAHgVF.jpg" TargetMode="External" /><Relationship Id="rId225" Type="http://schemas.openxmlformats.org/officeDocument/2006/relationships/hyperlink" Target="https://pbs.twimg.com/media/EPR1syzXsAE0ppT.jpg" TargetMode="External" /><Relationship Id="rId226" Type="http://schemas.openxmlformats.org/officeDocument/2006/relationships/hyperlink" Target="http://pbs.twimg.com/profile_images/1197854372383854594/MxVBLOwV_normal.jpg" TargetMode="External" /><Relationship Id="rId227" Type="http://schemas.openxmlformats.org/officeDocument/2006/relationships/hyperlink" Target="https://pbs.twimg.com/media/EPcmt1IWAAIpQKq.jpg" TargetMode="External" /><Relationship Id="rId228" Type="http://schemas.openxmlformats.org/officeDocument/2006/relationships/hyperlink" Target="http://pbs.twimg.com/profile_images/1197854372383854594/MxVBLOwV_normal.jpg" TargetMode="External" /><Relationship Id="rId229" Type="http://schemas.openxmlformats.org/officeDocument/2006/relationships/hyperlink" Target="https://pbs.twimg.com/media/EPR-v8MXUAASeEm.jpg" TargetMode="External" /><Relationship Id="rId230" Type="http://schemas.openxmlformats.org/officeDocument/2006/relationships/hyperlink" Target="https://pbs.twimg.com/media/EPcjptnW4AMCuCx.jpg" TargetMode="External" /><Relationship Id="rId231" Type="http://schemas.openxmlformats.org/officeDocument/2006/relationships/hyperlink" Target="https://pbs.twimg.com/media/EPcjptnW4AMCuCx.jpg" TargetMode="External" /><Relationship Id="rId232" Type="http://schemas.openxmlformats.org/officeDocument/2006/relationships/hyperlink" Target="https://pbs.twimg.com/media/EPcoImQXsAEI8tl.jpg" TargetMode="External" /><Relationship Id="rId233" Type="http://schemas.openxmlformats.org/officeDocument/2006/relationships/hyperlink" Target="https://pbs.twimg.com/media/EPc0dEqXkAA7Jzd.jpg" TargetMode="External" /><Relationship Id="rId234" Type="http://schemas.openxmlformats.org/officeDocument/2006/relationships/hyperlink" Target="https://pbs.twimg.com/media/EPcorm9XkAIoX2e.jpg" TargetMode="External" /><Relationship Id="rId235" Type="http://schemas.openxmlformats.org/officeDocument/2006/relationships/hyperlink" Target="https://pbs.twimg.com/media/EPco5bqWsAA24pM.jpg" TargetMode="External" /><Relationship Id="rId236" Type="http://schemas.openxmlformats.org/officeDocument/2006/relationships/hyperlink" Target="https://pbs.twimg.com/media/EPdorrIWAAAVa2s.jpg" TargetMode="External" /><Relationship Id="rId237" Type="http://schemas.openxmlformats.org/officeDocument/2006/relationships/hyperlink" Target="https://twitter.com/mskazedo/status/1221039154303291392" TargetMode="External" /><Relationship Id="rId238" Type="http://schemas.openxmlformats.org/officeDocument/2006/relationships/hyperlink" Target="https://twitter.com/mskazedo/status/1221727147775184896" TargetMode="External" /><Relationship Id="rId239" Type="http://schemas.openxmlformats.org/officeDocument/2006/relationships/hyperlink" Target="https://twitter.com/digtalhumanatee/status/1221740341965066240" TargetMode="External" /><Relationship Id="rId240" Type="http://schemas.openxmlformats.org/officeDocument/2006/relationships/hyperlink" Target="https://twitter.com/iloaguiar/status/1221744135809445889" TargetMode="External" /><Relationship Id="rId241" Type="http://schemas.openxmlformats.org/officeDocument/2006/relationships/hyperlink" Target="https://twitter.com/digiones/status/1221881654492483586" TargetMode="External" /><Relationship Id="rId242" Type="http://schemas.openxmlformats.org/officeDocument/2006/relationships/hyperlink" Target="https://twitter.com/digiones/status/1221881654492483586" TargetMode="External" /><Relationship Id="rId243" Type="http://schemas.openxmlformats.org/officeDocument/2006/relationships/hyperlink" Target="https://twitter.com/dani_sanches/status/1222131569000960000" TargetMode="External" /><Relationship Id="rId244" Type="http://schemas.openxmlformats.org/officeDocument/2006/relationships/hyperlink" Target="https://twitter.com/iprinova/status/1221761710735921152" TargetMode="External" /><Relationship Id="rId245" Type="http://schemas.openxmlformats.org/officeDocument/2006/relationships/hyperlink" Target="https://twitter.com/ihc_fcsh/status/1221798464180424710" TargetMode="External" /><Relationship Id="rId246" Type="http://schemas.openxmlformats.org/officeDocument/2006/relationships/hyperlink" Target="https://twitter.com/nova_fcsh/status/1221834490089263104" TargetMode="External" /><Relationship Id="rId247" Type="http://schemas.openxmlformats.org/officeDocument/2006/relationships/hyperlink" Target="https://twitter.com/marc_smith/status/1221760186404233216" TargetMode="External" /><Relationship Id="rId248" Type="http://schemas.openxmlformats.org/officeDocument/2006/relationships/hyperlink" Target="https://twitter.com/iprinova/status/1221761710735921152" TargetMode="External" /><Relationship Id="rId249" Type="http://schemas.openxmlformats.org/officeDocument/2006/relationships/hyperlink" Target="https://twitter.com/ihc_fcsh/status/1221798464180424710" TargetMode="External" /><Relationship Id="rId250" Type="http://schemas.openxmlformats.org/officeDocument/2006/relationships/hyperlink" Target="https://twitter.com/nova_fcsh/status/1221834490089263104" TargetMode="External" /><Relationship Id="rId251" Type="http://schemas.openxmlformats.org/officeDocument/2006/relationships/hyperlink" Target="https://twitter.com/marc_smith/status/1221760186404233216" TargetMode="External" /><Relationship Id="rId252" Type="http://schemas.openxmlformats.org/officeDocument/2006/relationships/hyperlink" Target="https://twitter.com/iprinova/status/1221761710735921152" TargetMode="External" /><Relationship Id="rId253" Type="http://schemas.openxmlformats.org/officeDocument/2006/relationships/hyperlink" Target="https://twitter.com/ihc_fcsh/status/1221798464180424710" TargetMode="External" /><Relationship Id="rId254" Type="http://schemas.openxmlformats.org/officeDocument/2006/relationships/hyperlink" Target="https://twitter.com/nova_fcsh/status/1221834490089263104" TargetMode="External" /><Relationship Id="rId255" Type="http://schemas.openxmlformats.org/officeDocument/2006/relationships/hyperlink" Target="https://twitter.com/marc_smith/status/1221760186404233216" TargetMode="External" /><Relationship Id="rId256" Type="http://schemas.openxmlformats.org/officeDocument/2006/relationships/hyperlink" Target="https://twitter.com/iprinova/status/1221761710735921152" TargetMode="External" /><Relationship Id="rId257" Type="http://schemas.openxmlformats.org/officeDocument/2006/relationships/hyperlink" Target="https://twitter.com/ihc_fcsh/status/1221798464180424710" TargetMode="External" /><Relationship Id="rId258" Type="http://schemas.openxmlformats.org/officeDocument/2006/relationships/hyperlink" Target="https://twitter.com/nova_fcsh/status/1221834490089263104" TargetMode="External" /><Relationship Id="rId259" Type="http://schemas.openxmlformats.org/officeDocument/2006/relationships/hyperlink" Target="https://twitter.com/marc_smith/status/1221760186404233216" TargetMode="External" /><Relationship Id="rId260" Type="http://schemas.openxmlformats.org/officeDocument/2006/relationships/hyperlink" Target="https://twitter.com/iprinova/status/1221761710735921152" TargetMode="External" /><Relationship Id="rId261" Type="http://schemas.openxmlformats.org/officeDocument/2006/relationships/hyperlink" Target="https://twitter.com/ihc_fcsh/status/1221798464180424710" TargetMode="External" /><Relationship Id="rId262" Type="http://schemas.openxmlformats.org/officeDocument/2006/relationships/hyperlink" Target="https://twitter.com/nova_fcsh/status/1221834490089263104" TargetMode="External" /><Relationship Id="rId263" Type="http://schemas.openxmlformats.org/officeDocument/2006/relationships/hyperlink" Target="https://twitter.com/marc_smith/status/1221760186404233216" TargetMode="External" /><Relationship Id="rId264" Type="http://schemas.openxmlformats.org/officeDocument/2006/relationships/hyperlink" Target="https://twitter.com/iprinova/status/1221761710735921152" TargetMode="External" /><Relationship Id="rId265" Type="http://schemas.openxmlformats.org/officeDocument/2006/relationships/hyperlink" Target="https://twitter.com/ihc_fcsh/status/1221798464180424710" TargetMode="External" /><Relationship Id="rId266" Type="http://schemas.openxmlformats.org/officeDocument/2006/relationships/hyperlink" Target="https://twitter.com/nova_fcsh/status/1221834490089263104" TargetMode="External" /><Relationship Id="rId267" Type="http://schemas.openxmlformats.org/officeDocument/2006/relationships/hyperlink" Target="https://twitter.com/marc_smith/status/1221760186404233216" TargetMode="External" /><Relationship Id="rId268" Type="http://schemas.openxmlformats.org/officeDocument/2006/relationships/hyperlink" Target="https://twitter.com/iprinova/status/1221761710735921152" TargetMode="External" /><Relationship Id="rId269" Type="http://schemas.openxmlformats.org/officeDocument/2006/relationships/hyperlink" Target="https://twitter.com/ihc_fcsh/status/1221798464180424710" TargetMode="External" /><Relationship Id="rId270" Type="http://schemas.openxmlformats.org/officeDocument/2006/relationships/hyperlink" Target="https://twitter.com/nova_fcsh/status/1221834490089263104" TargetMode="External" /><Relationship Id="rId271" Type="http://schemas.openxmlformats.org/officeDocument/2006/relationships/hyperlink" Target="https://twitter.com/marc_smith/status/1221760186404233216" TargetMode="External" /><Relationship Id="rId272" Type="http://schemas.openxmlformats.org/officeDocument/2006/relationships/hyperlink" Target="https://twitter.com/marc_smith/status/1221889736672972803" TargetMode="External" /><Relationship Id="rId273" Type="http://schemas.openxmlformats.org/officeDocument/2006/relationships/hyperlink" Target="https://twitter.com/marc_smith/status/1221889736672972803" TargetMode="External" /><Relationship Id="rId274" Type="http://schemas.openxmlformats.org/officeDocument/2006/relationships/hyperlink" Target="https://twitter.com/iprinova/status/1221761710735921152" TargetMode="External" /><Relationship Id="rId275" Type="http://schemas.openxmlformats.org/officeDocument/2006/relationships/hyperlink" Target="https://twitter.com/iprinova/status/1221761710735921152" TargetMode="External" /><Relationship Id="rId276" Type="http://schemas.openxmlformats.org/officeDocument/2006/relationships/hyperlink" Target="https://twitter.com/ihc_fcsh/status/1221798464180424710" TargetMode="External" /><Relationship Id="rId277" Type="http://schemas.openxmlformats.org/officeDocument/2006/relationships/hyperlink" Target="https://twitter.com/nova_fcsh/status/1221834490089263104" TargetMode="External" /><Relationship Id="rId278" Type="http://schemas.openxmlformats.org/officeDocument/2006/relationships/hyperlink" Target="https://twitter.com/marc_smith/status/1221760186404233216" TargetMode="External" /><Relationship Id="rId279" Type="http://schemas.openxmlformats.org/officeDocument/2006/relationships/hyperlink" Target="https://twitter.com/marc_smith/status/1221889736672972803" TargetMode="External" /><Relationship Id="rId280" Type="http://schemas.openxmlformats.org/officeDocument/2006/relationships/hyperlink" Target="https://twitter.com/ihc_fcsh/status/1221798464180424710" TargetMode="External" /><Relationship Id="rId281" Type="http://schemas.openxmlformats.org/officeDocument/2006/relationships/hyperlink" Target="https://twitter.com/nova_fcsh/status/1221834490089263104" TargetMode="External" /><Relationship Id="rId282" Type="http://schemas.openxmlformats.org/officeDocument/2006/relationships/hyperlink" Target="https://twitter.com/marc_smith/status/1221760186404233216" TargetMode="External" /><Relationship Id="rId283" Type="http://schemas.openxmlformats.org/officeDocument/2006/relationships/hyperlink" Target="https://twitter.com/marc_smith/status/1221889736672972803" TargetMode="External" /><Relationship Id="rId284" Type="http://schemas.openxmlformats.org/officeDocument/2006/relationships/hyperlink" Target="https://twitter.com/marc_smith/status/1221889736672972803" TargetMode="External" /><Relationship Id="rId285" Type="http://schemas.openxmlformats.org/officeDocument/2006/relationships/hyperlink" Target="https://twitter.com/nodexl_mktng/status/1222162635942060037" TargetMode="External" /><Relationship Id="rId286" Type="http://schemas.openxmlformats.org/officeDocument/2006/relationships/hyperlink" Target="https://twitter.com/nodexl_mktng/status/1222162635942060037" TargetMode="External" /><Relationship Id="rId287" Type="http://schemas.openxmlformats.org/officeDocument/2006/relationships/hyperlink" Target="https://twitter.com/nodexl_mktng/status/1222162635942060037" TargetMode="External" /><Relationship Id="rId288" Type="http://schemas.openxmlformats.org/officeDocument/2006/relationships/hyperlink" Target="https://twitter.com/nodexl_mktng/status/1222162635942060037" TargetMode="External" /><Relationship Id="rId289" Type="http://schemas.openxmlformats.org/officeDocument/2006/relationships/hyperlink" Target="https://twitter.com/anniem11/status/1222166154032099329" TargetMode="External" /><Relationship Id="rId290" Type="http://schemas.openxmlformats.org/officeDocument/2006/relationships/hyperlink" Target="https://twitter.com/anniem11/status/1222188119614795783" TargetMode="External" /><Relationship Id="rId291" Type="http://schemas.openxmlformats.org/officeDocument/2006/relationships/hyperlink" Target="https://twitter.com/anniem11/status/1222188119614795783" TargetMode="External" /><Relationship Id="rId292" Type="http://schemas.openxmlformats.org/officeDocument/2006/relationships/hyperlink" Target="https://twitter.com/was3210/status/1222246710900076545" TargetMode="External" /><Relationship Id="rId293" Type="http://schemas.openxmlformats.org/officeDocument/2006/relationships/hyperlink" Target="https://twitter.com/was3210/status/1222246710900076545" TargetMode="External" /><Relationship Id="rId294" Type="http://schemas.openxmlformats.org/officeDocument/2006/relationships/hyperlink" Target="https://twitter.com/was3210/status/1222246710900076545" TargetMode="External" /><Relationship Id="rId295" Type="http://schemas.openxmlformats.org/officeDocument/2006/relationships/hyperlink" Target="https://twitter.com/was3210/status/1222246710900076545" TargetMode="External" /><Relationship Id="rId296" Type="http://schemas.openxmlformats.org/officeDocument/2006/relationships/hyperlink" Target="https://twitter.com/emppuliittus/status/1221744991296421888" TargetMode="External" /><Relationship Id="rId297" Type="http://schemas.openxmlformats.org/officeDocument/2006/relationships/hyperlink" Target="https://twitter.com/emppuliittus/status/1222466313223884800" TargetMode="External" /><Relationship Id="rId298" Type="http://schemas.openxmlformats.org/officeDocument/2006/relationships/hyperlink" Target="https://twitter.com/fadlan_anam/status/1221755474929864704" TargetMode="External" /><Relationship Id="rId299" Type="http://schemas.openxmlformats.org/officeDocument/2006/relationships/hyperlink" Target="https://twitter.com/fadlan_anam/status/1221755474929864704" TargetMode="External" /><Relationship Id="rId300" Type="http://schemas.openxmlformats.org/officeDocument/2006/relationships/hyperlink" Target="https://twitter.com/fadlan_anam/status/1222118828286431233" TargetMode="External" /><Relationship Id="rId301" Type="http://schemas.openxmlformats.org/officeDocument/2006/relationships/hyperlink" Target="https://twitter.com/fadlan_anam/status/1222118828286431233" TargetMode="External" /><Relationship Id="rId302" Type="http://schemas.openxmlformats.org/officeDocument/2006/relationships/hyperlink" Target="https://twitter.com/fadlan_anam/status/1222118828286431233" TargetMode="External" /><Relationship Id="rId303" Type="http://schemas.openxmlformats.org/officeDocument/2006/relationships/hyperlink" Target="https://twitter.com/fadlan_anam/status/1222118828286431233" TargetMode="External" /><Relationship Id="rId304" Type="http://schemas.openxmlformats.org/officeDocument/2006/relationships/hyperlink" Target="https://twitter.com/fadlan_anam/status/1222497390776614913" TargetMode="External" /><Relationship Id="rId305" Type="http://schemas.openxmlformats.org/officeDocument/2006/relationships/hyperlink" Target="https://twitter.com/marc_smith/status/1222161593410244619" TargetMode="External" /><Relationship Id="rId306" Type="http://schemas.openxmlformats.org/officeDocument/2006/relationships/hyperlink" Target="https://twitter.com/nodexl/status/1222493601730572288" TargetMode="External" /><Relationship Id="rId307" Type="http://schemas.openxmlformats.org/officeDocument/2006/relationships/hyperlink" Target="https://twitter.com/jannajoceli/status/1222121741306290177" TargetMode="External" /><Relationship Id="rId308" Type="http://schemas.openxmlformats.org/officeDocument/2006/relationships/hyperlink" Target="https://twitter.com/marc_smith/status/1222161593410244619" TargetMode="External" /><Relationship Id="rId309" Type="http://schemas.openxmlformats.org/officeDocument/2006/relationships/hyperlink" Target="https://twitter.com/nodexl/status/1222493601730572288" TargetMode="External" /><Relationship Id="rId310" Type="http://schemas.openxmlformats.org/officeDocument/2006/relationships/hyperlink" Target="https://twitter.com/nodexl/status/1222493601730572288" TargetMode="External" /><Relationship Id="rId311" Type="http://schemas.openxmlformats.org/officeDocument/2006/relationships/hyperlink" Target="https://twitter.com/jannajoceli/status/1222121741306290177" TargetMode="External" /><Relationship Id="rId312" Type="http://schemas.openxmlformats.org/officeDocument/2006/relationships/hyperlink" Target="https://twitter.com/marc_smith/status/1221760186404233216" TargetMode="External" /><Relationship Id="rId313" Type="http://schemas.openxmlformats.org/officeDocument/2006/relationships/hyperlink" Target="https://twitter.com/marc_smith/status/1221889736672972803" TargetMode="External" /><Relationship Id="rId314" Type="http://schemas.openxmlformats.org/officeDocument/2006/relationships/hyperlink" Target="https://twitter.com/marc_smith/status/1221889736672972803" TargetMode="External" /><Relationship Id="rId315" Type="http://schemas.openxmlformats.org/officeDocument/2006/relationships/hyperlink" Target="https://twitter.com/marc_smith/status/1221889736672972803" TargetMode="External" /><Relationship Id="rId316" Type="http://schemas.openxmlformats.org/officeDocument/2006/relationships/hyperlink" Target="https://twitter.com/marc_smith/status/1221889736672972803" TargetMode="External" /><Relationship Id="rId317" Type="http://schemas.openxmlformats.org/officeDocument/2006/relationships/hyperlink" Target="https://twitter.com/marc_smith/status/1222161593410244619" TargetMode="External" /><Relationship Id="rId318" Type="http://schemas.openxmlformats.org/officeDocument/2006/relationships/hyperlink" Target="https://twitter.com/jannajoceli/status/1222121741306290177" TargetMode="External" /><Relationship Id="rId319" Type="http://schemas.openxmlformats.org/officeDocument/2006/relationships/hyperlink" Target="https://twitter.com/johnnatan_me/status/1222243096299286535" TargetMode="External" /><Relationship Id="rId320" Type="http://schemas.openxmlformats.org/officeDocument/2006/relationships/hyperlink" Target="https://twitter.com/johnnatan_me/status/1222243096299286535" TargetMode="External" /><Relationship Id="rId321" Type="http://schemas.openxmlformats.org/officeDocument/2006/relationships/hyperlink" Target="https://twitter.com/jannajoceli/status/1222155528182337537" TargetMode="External" /><Relationship Id="rId322" Type="http://schemas.openxmlformats.org/officeDocument/2006/relationships/hyperlink" Target="https://twitter.com/jannajoceli/status/1222485412679241729" TargetMode="External" /><Relationship Id="rId323" Type="http://schemas.openxmlformats.org/officeDocument/2006/relationships/hyperlink" Target="https://twitter.com/jannajoceli/status/1222485412679241729" TargetMode="External" /><Relationship Id="rId324" Type="http://schemas.openxmlformats.org/officeDocument/2006/relationships/hyperlink" Target="https://twitter.com/jannajoceli/status/1222529403479117825" TargetMode="External" /><Relationship Id="rId325" Type="http://schemas.openxmlformats.org/officeDocument/2006/relationships/hyperlink" Target="https://twitter.com/jannajoceli/status/1222529403479117825" TargetMode="External" /><Relationship Id="rId326" Type="http://schemas.openxmlformats.org/officeDocument/2006/relationships/hyperlink" Target="https://twitter.com/inovamedialab/status/1221732467557720064" TargetMode="External" /><Relationship Id="rId327" Type="http://schemas.openxmlformats.org/officeDocument/2006/relationships/hyperlink" Target="https://twitter.com/jannajoceli/status/1221741328532414464" TargetMode="External" /><Relationship Id="rId328" Type="http://schemas.openxmlformats.org/officeDocument/2006/relationships/hyperlink" Target="https://twitter.com/jannajoceli/status/1221744769552080897" TargetMode="External" /><Relationship Id="rId329" Type="http://schemas.openxmlformats.org/officeDocument/2006/relationships/hyperlink" Target="https://twitter.com/jannajoceli/status/1221832637783867394" TargetMode="External" /><Relationship Id="rId330" Type="http://schemas.openxmlformats.org/officeDocument/2006/relationships/hyperlink" Target="https://twitter.com/jannajoceli/status/1221936283435642880" TargetMode="External" /><Relationship Id="rId331" Type="http://schemas.openxmlformats.org/officeDocument/2006/relationships/hyperlink" Target="https://twitter.com/jannajoceli/status/1222105262858952705" TargetMode="External" /><Relationship Id="rId332" Type="http://schemas.openxmlformats.org/officeDocument/2006/relationships/hyperlink" Target="https://twitter.com/jannajoceli/status/1222105262858952705" TargetMode="External" /><Relationship Id="rId333" Type="http://schemas.openxmlformats.org/officeDocument/2006/relationships/hyperlink" Target="https://twitter.com/jannajoceli/status/1222105262858952705" TargetMode="External" /><Relationship Id="rId334" Type="http://schemas.openxmlformats.org/officeDocument/2006/relationships/hyperlink" Target="https://twitter.com/jannajoceli/status/1222105262858952705" TargetMode="External" /><Relationship Id="rId335" Type="http://schemas.openxmlformats.org/officeDocument/2006/relationships/hyperlink" Target="https://twitter.com/jannajoceli/status/1222121741306290177" TargetMode="External" /><Relationship Id="rId336" Type="http://schemas.openxmlformats.org/officeDocument/2006/relationships/hyperlink" Target="https://twitter.com/jannajoceli/status/1222460673873059840" TargetMode="External" /><Relationship Id="rId337" Type="http://schemas.openxmlformats.org/officeDocument/2006/relationships/hyperlink" Target="https://twitter.com/jannajoceli/status/1222485412679241729" TargetMode="External" /><Relationship Id="rId338" Type="http://schemas.openxmlformats.org/officeDocument/2006/relationships/hyperlink" Target="https://twitter.com/jannajoceli/status/1222529403479117825" TargetMode="External" /><Relationship Id="rId339" Type="http://schemas.openxmlformats.org/officeDocument/2006/relationships/hyperlink" Target="https://twitter.com/jannajoceli/status/1222529688175816705" TargetMode="External" /><Relationship Id="rId340" Type="http://schemas.openxmlformats.org/officeDocument/2006/relationships/hyperlink" Target="https://twitter.com/jannajoceli/status/1222529688175816705" TargetMode="External" /><Relationship Id="rId341" Type="http://schemas.openxmlformats.org/officeDocument/2006/relationships/hyperlink" Target="https://twitter.com/inovamedialab/status/1219213345687031809" TargetMode="External" /><Relationship Id="rId342" Type="http://schemas.openxmlformats.org/officeDocument/2006/relationships/hyperlink" Target="https://twitter.com/inovamedialab/status/1222154789020192768" TargetMode="External" /><Relationship Id="rId343" Type="http://schemas.openxmlformats.org/officeDocument/2006/relationships/hyperlink" Target="https://twitter.com/miuxapop/status/1219944057608253441" TargetMode="External" /><Relationship Id="rId344" Type="http://schemas.openxmlformats.org/officeDocument/2006/relationships/hyperlink" Target="https://twitter.com/cristiancjruiz/status/1222288953769910272" TargetMode="External" /><Relationship Id="rId345" Type="http://schemas.openxmlformats.org/officeDocument/2006/relationships/hyperlink" Target="https://twitter.com/cristiancjruiz/status/1221943477535158273" TargetMode="External" /><Relationship Id="rId346" Type="http://schemas.openxmlformats.org/officeDocument/2006/relationships/hyperlink" Target="https://twitter.com/cristiancjruiz/status/1222533057787416576" TargetMode="External" /><Relationship Id="rId347" Type="http://schemas.openxmlformats.org/officeDocument/2006/relationships/hyperlink" Target="https://twitter.com/elena_aversa/status/1222134318782386177" TargetMode="External" /><Relationship Id="rId348" Type="http://schemas.openxmlformats.org/officeDocument/2006/relationships/hyperlink" Target="https://twitter.com/elena_aversa/status/1222134318782386177" TargetMode="External" /><Relationship Id="rId349" Type="http://schemas.openxmlformats.org/officeDocument/2006/relationships/hyperlink" Target="https://twitter.com/elena_aversa/status/1222134318782386177" TargetMode="External" /><Relationship Id="rId350" Type="http://schemas.openxmlformats.org/officeDocument/2006/relationships/hyperlink" Target="https://twitter.com/seredelnero/status/1222162491771379713" TargetMode="External" /><Relationship Id="rId351" Type="http://schemas.openxmlformats.org/officeDocument/2006/relationships/hyperlink" Target="https://twitter.com/inovamedialab/status/1222106133172752384" TargetMode="External" /><Relationship Id="rId352" Type="http://schemas.openxmlformats.org/officeDocument/2006/relationships/hyperlink" Target="https://twitter.com/miuxapop/status/1222115535665745921" TargetMode="External" /><Relationship Id="rId353" Type="http://schemas.openxmlformats.org/officeDocument/2006/relationships/hyperlink" Target="https://twitter.com/danielavgeenen/status/1222120087773241344" TargetMode="External" /><Relationship Id="rId354" Type="http://schemas.openxmlformats.org/officeDocument/2006/relationships/hyperlink" Target="https://twitter.com/seredelnero/status/1222162491771379713" TargetMode="External" /><Relationship Id="rId355" Type="http://schemas.openxmlformats.org/officeDocument/2006/relationships/hyperlink" Target="https://twitter.com/seredelnero/status/1222162491771379713" TargetMode="External" /><Relationship Id="rId356" Type="http://schemas.openxmlformats.org/officeDocument/2006/relationships/hyperlink" Target="https://twitter.com/inovamedialab/status/1222106133172752384" TargetMode="External" /><Relationship Id="rId357" Type="http://schemas.openxmlformats.org/officeDocument/2006/relationships/hyperlink" Target="https://twitter.com/miuxapop/status/1222115535665745921" TargetMode="External" /><Relationship Id="rId358" Type="http://schemas.openxmlformats.org/officeDocument/2006/relationships/hyperlink" Target="https://twitter.com/danielavgeenen/status/1222120087773241344" TargetMode="External" /><Relationship Id="rId359" Type="http://schemas.openxmlformats.org/officeDocument/2006/relationships/hyperlink" Target="https://twitter.com/inovamedialab/status/1221740395874476033" TargetMode="External" /><Relationship Id="rId360" Type="http://schemas.openxmlformats.org/officeDocument/2006/relationships/hyperlink" Target="https://twitter.com/inovamedialab/status/1221742969117605889" TargetMode="External" /><Relationship Id="rId361" Type="http://schemas.openxmlformats.org/officeDocument/2006/relationships/hyperlink" Target="https://twitter.com/inovamedialab/status/1222106133172752384" TargetMode="External" /><Relationship Id="rId362" Type="http://schemas.openxmlformats.org/officeDocument/2006/relationships/hyperlink" Target="https://twitter.com/miuxapop/status/1222115535665745921" TargetMode="External" /><Relationship Id="rId363" Type="http://schemas.openxmlformats.org/officeDocument/2006/relationships/hyperlink" Target="https://twitter.com/danielavgeenen/status/1221740768492212227" TargetMode="External" /><Relationship Id="rId364" Type="http://schemas.openxmlformats.org/officeDocument/2006/relationships/hyperlink" Target="https://twitter.com/danielavgeenen/status/1222120087773241344" TargetMode="External" /><Relationship Id="rId365" Type="http://schemas.openxmlformats.org/officeDocument/2006/relationships/hyperlink" Target="https://twitter.com/inovamedialab/status/1222106133172752384" TargetMode="External" /><Relationship Id="rId366" Type="http://schemas.openxmlformats.org/officeDocument/2006/relationships/hyperlink" Target="https://twitter.com/miuxapop/status/1221745488686395392" TargetMode="External" /><Relationship Id="rId367" Type="http://schemas.openxmlformats.org/officeDocument/2006/relationships/hyperlink" Target="https://twitter.com/miuxapop/status/1222502358992719879" TargetMode="External" /><Relationship Id="rId368" Type="http://schemas.openxmlformats.org/officeDocument/2006/relationships/hyperlink" Target="https://twitter.com/danielavgeenen/status/1222120087773241344" TargetMode="External" /><Relationship Id="rId369" Type="http://schemas.openxmlformats.org/officeDocument/2006/relationships/hyperlink" Target="https://twitter.com/inovamedialab/status/1181342839139176453" TargetMode="External" /><Relationship Id="rId370" Type="http://schemas.openxmlformats.org/officeDocument/2006/relationships/hyperlink" Target="https://twitter.com/inovamedialab/status/1221730819062013953" TargetMode="External" /><Relationship Id="rId371" Type="http://schemas.openxmlformats.org/officeDocument/2006/relationships/hyperlink" Target="https://twitter.com/inovamedialab/status/1221838794334392320" TargetMode="External" /><Relationship Id="rId372" Type="http://schemas.openxmlformats.org/officeDocument/2006/relationships/hyperlink" Target="https://twitter.com/inovamedialab/status/1222488398302236672" TargetMode="External" /><Relationship Id="rId373" Type="http://schemas.openxmlformats.org/officeDocument/2006/relationships/hyperlink" Target="https://twitter.com/inovamedialab/status/1222488723222335492" TargetMode="External" /><Relationship Id="rId374" Type="http://schemas.openxmlformats.org/officeDocument/2006/relationships/hyperlink" Target="https://twitter.com/danielavgeenen/status/1221740768492212227" TargetMode="External" /><Relationship Id="rId375" Type="http://schemas.openxmlformats.org/officeDocument/2006/relationships/hyperlink" Target="https://twitter.com/danielavgeenen/status/1222485039545552896" TargetMode="External" /><Relationship Id="rId376" Type="http://schemas.openxmlformats.org/officeDocument/2006/relationships/hyperlink" Target="https://twitter.com/danielavgeenen/status/1222485039545552896" TargetMode="External" /><Relationship Id="rId377" Type="http://schemas.openxmlformats.org/officeDocument/2006/relationships/hyperlink" Target="https://twitter.com/danielavgeenen/status/1222489960999202816" TargetMode="External" /><Relationship Id="rId378" Type="http://schemas.openxmlformats.org/officeDocument/2006/relationships/hyperlink" Target="https://twitter.com/danielavgeenen/status/1222503515760791552" TargetMode="External" /><Relationship Id="rId379" Type="http://schemas.openxmlformats.org/officeDocument/2006/relationships/hyperlink" Target="https://twitter.com/danielavgeenen/status/1222490564446343168" TargetMode="External" /><Relationship Id="rId380" Type="http://schemas.openxmlformats.org/officeDocument/2006/relationships/hyperlink" Target="https://twitter.com/danielavgeenen/status/1222490799604146176" TargetMode="External" /><Relationship Id="rId381" Type="http://schemas.openxmlformats.org/officeDocument/2006/relationships/hyperlink" Target="https://twitter.com/danielavgeenen/status/1222560997338157057" TargetMode="External" /><Relationship Id="rId382" Type="http://schemas.openxmlformats.org/officeDocument/2006/relationships/hyperlink" Target="https://api.twitter.com/1.1/geo/id/c1430b24da8e9229.json" TargetMode="External" /><Relationship Id="rId383" Type="http://schemas.openxmlformats.org/officeDocument/2006/relationships/hyperlink" Target="https://api.twitter.com/1.1/geo/id/c1430b24da8e9229.json" TargetMode="External" /><Relationship Id="rId384" Type="http://schemas.openxmlformats.org/officeDocument/2006/relationships/hyperlink" Target="https://api.twitter.com/1.1/geo/id/c1430b24da8e9229.json" TargetMode="External" /><Relationship Id="rId385" Type="http://schemas.openxmlformats.org/officeDocument/2006/relationships/hyperlink" Target="https://api.twitter.com/1.1/geo/id/c1430b24da8e9229.json" TargetMode="External" /><Relationship Id="rId386" Type="http://schemas.openxmlformats.org/officeDocument/2006/relationships/hyperlink" Target="https://api.twitter.com/1.1/geo/id/c1430b24da8e9229.json" TargetMode="External" /><Relationship Id="rId387" Type="http://schemas.openxmlformats.org/officeDocument/2006/relationships/hyperlink" Target="https://api.twitter.com/1.1/geo/id/c1430b24da8e9229.json" TargetMode="External" /><Relationship Id="rId388" Type="http://schemas.openxmlformats.org/officeDocument/2006/relationships/hyperlink" Target="https://api.twitter.com/1.1/geo/id/c1430b24da8e9229.json" TargetMode="External" /><Relationship Id="rId389" Type="http://schemas.openxmlformats.org/officeDocument/2006/relationships/hyperlink" Target="https://api.twitter.com/1.1/geo/id/c1430b24da8e9229.json" TargetMode="External" /><Relationship Id="rId390" Type="http://schemas.openxmlformats.org/officeDocument/2006/relationships/hyperlink" Target="https://api.twitter.com/1.1/geo/id/c1430b24da8e9229.json" TargetMode="External" /><Relationship Id="rId391" Type="http://schemas.openxmlformats.org/officeDocument/2006/relationships/hyperlink" Target="https://api.twitter.com/1.1/geo/id/c1430b24da8e9229.json" TargetMode="External" /><Relationship Id="rId392" Type="http://schemas.openxmlformats.org/officeDocument/2006/relationships/hyperlink" Target="https://api.twitter.com/1.1/geo/id/c1430b24da8e9229.json" TargetMode="External" /><Relationship Id="rId393" Type="http://schemas.openxmlformats.org/officeDocument/2006/relationships/hyperlink" Target="https://api.twitter.com/1.1/geo/id/c1430b24da8e9229.json" TargetMode="External" /><Relationship Id="rId394" Type="http://schemas.openxmlformats.org/officeDocument/2006/relationships/hyperlink" Target="https://api.twitter.com/1.1/geo/id/c1430b24da8e9229.json" TargetMode="External" /><Relationship Id="rId395" Type="http://schemas.openxmlformats.org/officeDocument/2006/relationships/hyperlink" Target="https://api.twitter.com/1.1/geo/id/c1430b24da8e9229.json" TargetMode="External" /><Relationship Id="rId396" Type="http://schemas.openxmlformats.org/officeDocument/2006/relationships/hyperlink" Target="https://api.twitter.com/1.1/geo/id/c1430b24da8e9229.json" TargetMode="External" /><Relationship Id="rId397" Type="http://schemas.openxmlformats.org/officeDocument/2006/relationships/hyperlink" Target="https://api.twitter.com/1.1/geo/id/c1430b24da8e9229.json" TargetMode="External" /><Relationship Id="rId398" Type="http://schemas.openxmlformats.org/officeDocument/2006/relationships/hyperlink" Target="https://api.twitter.com/1.1/geo/id/c1430b24da8e9229.json" TargetMode="External" /><Relationship Id="rId399" Type="http://schemas.openxmlformats.org/officeDocument/2006/relationships/comments" Target="../comments1.xml" /><Relationship Id="rId400" Type="http://schemas.openxmlformats.org/officeDocument/2006/relationships/vmlDrawing" Target="../drawings/vmlDrawing1.vml" /><Relationship Id="rId401" Type="http://schemas.openxmlformats.org/officeDocument/2006/relationships/table" Target="../tables/table1.xml" /><Relationship Id="rId4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nodexlgraphgallery.org/Pages/Graph.aspx?graphID=220292" TargetMode="External" /><Relationship Id="rId2" Type="http://schemas.openxmlformats.org/officeDocument/2006/relationships/hyperlink" Target="https://smart.inovamedialab.org/2020-digital-methods/" TargetMode="External" /><Relationship Id="rId3" Type="http://schemas.openxmlformats.org/officeDocument/2006/relationships/hyperlink" Target="http://www.tommasoventurini.it/" TargetMode="External" /><Relationship Id="rId4" Type="http://schemas.openxmlformats.org/officeDocument/2006/relationships/hyperlink" Target="https://twitter.com/inovamedialab/status/1222154789020192768" TargetMode="External" /><Relationship Id="rId5" Type="http://schemas.openxmlformats.org/officeDocument/2006/relationships/hyperlink" Target="https://people.mpi-sws.org/~johnme/slides/misinformation-sds-2020-lisbon.pdf" TargetMode="External" /><Relationship Id="rId6" Type="http://schemas.openxmlformats.org/officeDocument/2006/relationships/hyperlink" Target="https://twitter.com/iNOVAmedialab/status/1222154789020192768" TargetMode="External" /><Relationship Id="rId7" Type="http://schemas.openxmlformats.org/officeDocument/2006/relationships/hyperlink" Target="https://nodexlgraphgallery.org/Pages/Graph.aspx?graphID=220333" TargetMode="External" /><Relationship Id="rId8" Type="http://schemas.openxmlformats.org/officeDocument/2006/relationships/hyperlink" Target="https://twitter.com/RiederB/status/1221017901576130560" TargetMode="External" /><Relationship Id="rId9" Type="http://schemas.openxmlformats.org/officeDocument/2006/relationships/hyperlink" Target="https://smart.inovamedialab.org/2020-digital-methods/" TargetMode="External" /><Relationship Id="rId10" Type="http://schemas.openxmlformats.org/officeDocument/2006/relationships/hyperlink" Target="http://www.tommasoventurini.it/" TargetMode="External" /><Relationship Id="rId11" Type="http://schemas.openxmlformats.org/officeDocument/2006/relationships/hyperlink" Target="https://nodexlgraphgallery.org/Pages/Graph.aspx?graphID=220292" TargetMode="External" /><Relationship Id="rId12" Type="http://schemas.openxmlformats.org/officeDocument/2006/relationships/hyperlink" Target="https://people.mpi-sws.org/~johnme/slides/misinformation-sds-2020-lisbon.pdf" TargetMode="External" /><Relationship Id="rId13" Type="http://schemas.openxmlformats.org/officeDocument/2006/relationships/hyperlink" Target="https://twitter.com/iNOVAmedialab/status/1222154789020192768" TargetMode="External" /><Relationship Id="rId14" Type="http://schemas.openxmlformats.org/officeDocument/2006/relationships/hyperlink" Target="https://nodexlgraphgallery.org/Pages/Graph.aspx?graphID=220333" TargetMode="External" /><Relationship Id="rId15" Type="http://schemas.openxmlformats.org/officeDocument/2006/relationships/hyperlink" Target="https://nodexlgraphgallery.org/Pages/Graph.aspx?graphID=220292" TargetMode="External" /><Relationship Id="rId16" Type="http://schemas.openxmlformats.org/officeDocument/2006/relationships/hyperlink" Target="https://twitter.com/inovamedialab/status/1222154789020192768" TargetMode="External" /><Relationship Id="rId17" Type="http://schemas.openxmlformats.org/officeDocument/2006/relationships/hyperlink" Target="https://twitter.com/RiederB/status/1221017901576130560" TargetMode="Externa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hyKVBXmys" TargetMode="External" /><Relationship Id="rId2" Type="http://schemas.openxmlformats.org/officeDocument/2006/relationships/hyperlink" Target="https://t.co/pKXJCm7sih" TargetMode="External" /><Relationship Id="rId3" Type="http://schemas.openxmlformats.org/officeDocument/2006/relationships/hyperlink" Target="https://t.co/8pWA9l8qqd" TargetMode="External" /><Relationship Id="rId4" Type="http://schemas.openxmlformats.org/officeDocument/2006/relationships/hyperlink" Target="http://t.co/pVaDyqqB9Z" TargetMode="External" /><Relationship Id="rId5" Type="http://schemas.openxmlformats.org/officeDocument/2006/relationships/hyperlink" Target="https://t.co/Vsa6sooLa0" TargetMode="External" /><Relationship Id="rId6" Type="http://schemas.openxmlformats.org/officeDocument/2006/relationships/hyperlink" Target="http://t.co/X1s40eTq9M" TargetMode="External" /><Relationship Id="rId7" Type="http://schemas.openxmlformats.org/officeDocument/2006/relationships/hyperlink" Target="https://t.co/sv7lirR8G9" TargetMode="External" /><Relationship Id="rId8" Type="http://schemas.openxmlformats.org/officeDocument/2006/relationships/hyperlink" Target="http://t.co/oViFvvYK8K" TargetMode="External" /><Relationship Id="rId9" Type="http://schemas.openxmlformats.org/officeDocument/2006/relationships/hyperlink" Target="http://t.co/4RlifUNWUI" TargetMode="External" /><Relationship Id="rId10" Type="http://schemas.openxmlformats.org/officeDocument/2006/relationships/hyperlink" Target="https://t.co/nBFw7YHwb1" TargetMode="External" /><Relationship Id="rId11" Type="http://schemas.openxmlformats.org/officeDocument/2006/relationships/hyperlink" Target="https://t.co/0uGtZiRVbo" TargetMode="External" /><Relationship Id="rId12" Type="http://schemas.openxmlformats.org/officeDocument/2006/relationships/hyperlink" Target="https://t.co/8oGk8IxRiL" TargetMode="External" /><Relationship Id="rId13" Type="http://schemas.openxmlformats.org/officeDocument/2006/relationships/hyperlink" Target="https://t.co/b6ey2HY6iZ" TargetMode="External" /><Relationship Id="rId14" Type="http://schemas.openxmlformats.org/officeDocument/2006/relationships/hyperlink" Target="https://t.co/xNaNFEMqth" TargetMode="External" /><Relationship Id="rId15" Type="http://schemas.openxmlformats.org/officeDocument/2006/relationships/hyperlink" Target="https://t.co/eUJLtrtePs" TargetMode="External" /><Relationship Id="rId16" Type="http://schemas.openxmlformats.org/officeDocument/2006/relationships/hyperlink" Target="https://t.co/0BGeBbzDDE" TargetMode="External" /><Relationship Id="rId17" Type="http://schemas.openxmlformats.org/officeDocument/2006/relationships/hyperlink" Target="https://t.co/qSLcCTjaON" TargetMode="External" /><Relationship Id="rId18" Type="http://schemas.openxmlformats.org/officeDocument/2006/relationships/hyperlink" Target="https://t.co/bHtrxZ1gTt" TargetMode="External" /><Relationship Id="rId19" Type="http://schemas.openxmlformats.org/officeDocument/2006/relationships/hyperlink" Target="https://t.co/p0Pyaqo033" TargetMode="External" /><Relationship Id="rId20" Type="http://schemas.openxmlformats.org/officeDocument/2006/relationships/hyperlink" Target="https://t.co/6XUZkDPvIL" TargetMode="External" /><Relationship Id="rId21" Type="http://schemas.openxmlformats.org/officeDocument/2006/relationships/hyperlink" Target="https://t.co/NSE0yhezKa" TargetMode="External" /><Relationship Id="rId22" Type="http://schemas.openxmlformats.org/officeDocument/2006/relationships/hyperlink" Target="http://t.co/B5yVoDU6dW" TargetMode="External" /><Relationship Id="rId23" Type="http://schemas.openxmlformats.org/officeDocument/2006/relationships/hyperlink" Target="https://t.co/K0pJqFVLBg" TargetMode="External" /><Relationship Id="rId24" Type="http://schemas.openxmlformats.org/officeDocument/2006/relationships/hyperlink" Target="https://pbs.twimg.com/profile_banners/11054292/1399487058" TargetMode="External" /><Relationship Id="rId25" Type="http://schemas.openxmlformats.org/officeDocument/2006/relationships/hyperlink" Target="https://pbs.twimg.com/profile_banners/76027241/1515850950" TargetMode="External" /><Relationship Id="rId26" Type="http://schemas.openxmlformats.org/officeDocument/2006/relationships/hyperlink" Target="https://pbs.twimg.com/profile_banners/2177528101/1383721682" TargetMode="External" /><Relationship Id="rId27" Type="http://schemas.openxmlformats.org/officeDocument/2006/relationships/hyperlink" Target="https://pbs.twimg.com/profile_banners/705772915615211520/1574427559" TargetMode="External" /><Relationship Id="rId28" Type="http://schemas.openxmlformats.org/officeDocument/2006/relationships/hyperlink" Target="https://pbs.twimg.com/profile_banners/1153612563483103232/1563878234" TargetMode="External" /><Relationship Id="rId29" Type="http://schemas.openxmlformats.org/officeDocument/2006/relationships/hyperlink" Target="https://pbs.twimg.com/profile_banners/1054667186567024640/1570457498" TargetMode="External" /><Relationship Id="rId30" Type="http://schemas.openxmlformats.org/officeDocument/2006/relationships/hyperlink" Target="https://pbs.twimg.com/profile_banners/469425702/1556880418" TargetMode="External" /><Relationship Id="rId31" Type="http://schemas.openxmlformats.org/officeDocument/2006/relationships/hyperlink" Target="https://pbs.twimg.com/profile_banners/2832562473/1465227153" TargetMode="External" /><Relationship Id="rId32" Type="http://schemas.openxmlformats.org/officeDocument/2006/relationships/hyperlink" Target="https://pbs.twimg.com/profile_banners/249748466/1546514256" TargetMode="External" /><Relationship Id="rId33" Type="http://schemas.openxmlformats.org/officeDocument/2006/relationships/hyperlink" Target="https://pbs.twimg.com/profile_banners/12160482/1423267766" TargetMode="External" /><Relationship Id="rId34" Type="http://schemas.openxmlformats.org/officeDocument/2006/relationships/hyperlink" Target="https://pbs.twimg.com/profile_banners/890188723706630144/1572883572" TargetMode="External" /><Relationship Id="rId35" Type="http://schemas.openxmlformats.org/officeDocument/2006/relationships/hyperlink" Target="https://pbs.twimg.com/profile_banners/2563301918/1526037524" TargetMode="External" /><Relationship Id="rId36" Type="http://schemas.openxmlformats.org/officeDocument/2006/relationships/hyperlink" Target="https://pbs.twimg.com/profile_banners/226893634/1542977469" TargetMode="External" /><Relationship Id="rId37" Type="http://schemas.openxmlformats.org/officeDocument/2006/relationships/hyperlink" Target="https://pbs.twimg.com/profile_banners/1001900761033388033/1527707985" TargetMode="External" /><Relationship Id="rId38" Type="http://schemas.openxmlformats.org/officeDocument/2006/relationships/hyperlink" Target="https://pbs.twimg.com/profile_banners/1079757766342922241/1577458281" TargetMode="External" /><Relationship Id="rId39" Type="http://schemas.openxmlformats.org/officeDocument/2006/relationships/hyperlink" Target="https://pbs.twimg.com/profile_banners/35279885/1575457722" TargetMode="External" /><Relationship Id="rId40" Type="http://schemas.openxmlformats.org/officeDocument/2006/relationships/hyperlink" Target="https://pbs.twimg.com/profile_banners/52634100/1580178366" TargetMode="External" /><Relationship Id="rId41" Type="http://schemas.openxmlformats.org/officeDocument/2006/relationships/hyperlink" Target="https://pbs.twimg.com/profile_banners/76935934/1580314540" TargetMode="External" /><Relationship Id="rId42" Type="http://schemas.openxmlformats.org/officeDocument/2006/relationships/hyperlink" Target="https://pbs.twimg.com/profile_banners/864995845673897984/1495066628" TargetMode="External" /><Relationship Id="rId43" Type="http://schemas.openxmlformats.org/officeDocument/2006/relationships/hyperlink" Target="https://pbs.twimg.com/profile_banners/837363752135757826/1510327012" TargetMode="External" /><Relationship Id="rId44" Type="http://schemas.openxmlformats.org/officeDocument/2006/relationships/hyperlink" Target="https://pbs.twimg.com/profile_banners/87606674/1405285356" TargetMode="External" /><Relationship Id="rId45" Type="http://schemas.openxmlformats.org/officeDocument/2006/relationships/hyperlink" Target="https://pbs.twimg.com/profile_banners/19648518/1353924884" TargetMode="External" /><Relationship Id="rId46" Type="http://schemas.openxmlformats.org/officeDocument/2006/relationships/hyperlink" Target="https://pbs.twimg.com/profile_banners/45710939/1499998272" TargetMode="External" /><Relationship Id="rId47" Type="http://schemas.openxmlformats.org/officeDocument/2006/relationships/hyperlink" Target="https://pbs.twimg.com/profile_banners/2176358690/1555151295" TargetMode="External" /><Relationship Id="rId48" Type="http://schemas.openxmlformats.org/officeDocument/2006/relationships/hyperlink" Target="https://pbs.twimg.com/profile_banners/1726537944/1457939965" TargetMode="External" /><Relationship Id="rId49" Type="http://schemas.openxmlformats.org/officeDocument/2006/relationships/hyperlink" Target="https://pbs.twimg.com/profile_banners/2914605289/1461653423" TargetMode="External" /><Relationship Id="rId50" Type="http://schemas.openxmlformats.org/officeDocument/2006/relationships/hyperlink" Target="https://pbs.twimg.com/profile_banners/935842993998835713/1511977369" TargetMode="External" /><Relationship Id="rId51" Type="http://schemas.openxmlformats.org/officeDocument/2006/relationships/hyperlink" Target="https://pbs.twimg.com/profile_banners/14316289/1572978618" TargetMode="External" /><Relationship Id="rId52" Type="http://schemas.openxmlformats.org/officeDocument/2006/relationships/hyperlink" Target="https://pbs.twimg.com/profile_banners/988320878/1456492845" TargetMode="External" /><Relationship Id="rId53" Type="http://schemas.openxmlformats.org/officeDocument/2006/relationships/hyperlink" Target="https://pbs.twimg.com/profile_banners/106236526/1398359741" TargetMode="External" /><Relationship Id="rId54" Type="http://schemas.openxmlformats.org/officeDocument/2006/relationships/hyperlink" Target="https://pbs.twimg.com/profile_banners/467373252/1578478341" TargetMode="External" /><Relationship Id="rId55" Type="http://schemas.openxmlformats.org/officeDocument/2006/relationships/hyperlink" Target="https://pbs.twimg.com/profile_banners/835782096534777856/1511949558" TargetMode="External" /><Relationship Id="rId56" Type="http://schemas.openxmlformats.org/officeDocument/2006/relationships/hyperlink" Target="https://pbs.twimg.com/profile_banners/2846596260/1539984239" TargetMode="External" /><Relationship Id="rId57" Type="http://schemas.openxmlformats.org/officeDocument/2006/relationships/hyperlink" Target="https://pbs.twimg.com/profile_banners/950809614832033793/1518291533" TargetMode="External" /><Relationship Id="rId58" Type="http://schemas.openxmlformats.org/officeDocument/2006/relationships/hyperlink" Target="https://pbs.twimg.com/profile_banners/288078578/1381232890"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8/bg.gif" TargetMode="External" /><Relationship Id="rId67" Type="http://schemas.openxmlformats.org/officeDocument/2006/relationships/hyperlink" Target="http://abs.twimg.com/images/themes/theme3/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1/bg.gif" TargetMode="External" /><Relationship Id="rId72" Type="http://schemas.openxmlformats.org/officeDocument/2006/relationships/hyperlink" Target="http://abs.twimg.com/images/themes/theme10/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9/bg.gif" TargetMode="External" /><Relationship Id="rId75" Type="http://schemas.openxmlformats.org/officeDocument/2006/relationships/hyperlink" Target="http://abs.twimg.com/images/themes/theme10/bg.gif" TargetMode="External" /><Relationship Id="rId76" Type="http://schemas.openxmlformats.org/officeDocument/2006/relationships/hyperlink" Target="http://abs.twimg.com/images/themes/theme1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2/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pbs.twimg.com/profile_images/1182909289758896128/p8myhzz9_normal.jp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596277637347151872/5HL_VNzc_normal.jpg" TargetMode="External" /><Relationship Id="rId92" Type="http://schemas.openxmlformats.org/officeDocument/2006/relationships/hyperlink" Target="http://pbs.twimg.com/profile_images/1195697910522007554/CqF8hseA_normal.jpg" TargetMode="External" /><Relationship Id="rId93" Type="http://schemas.openxmlformats.org/officeDocument/2006/relationships/hyperlink" Target="http://pbs.twimg.com/profile_images/378800000701633550/cdc757ab895ea1bebf39f3eb3ef050e6_normal.jpeg" TargetMode="External" /><Relationship Id="rId94" Type="http://schemas.openxmlformats.org/officeDocument/2006/relationships/hyperlink" Target="http://pbs.twimg.com/profile_images/1197854372383854594/MxVBLOwV_normal.jpg" TargetMode="External" /><Relationship Id="rId95" Type="http://schemas.openxmlformats.org/officeDocument/2006/relationships/hyperlink" Target="http://pbs.twimg.com/profile_images/1153615039842201600/GS6zVQ2k_normal.jpg" TargetMode="External" /><Relationship Id="rId96" Type="http://schemas.openxmlformats.org/officeDocument/2006/relationships/hyperlink" Target="http://pbs.twimg.com/profile_images/1148947539158294529/gK8w9FwC_normal.jpg" TargetMode="External" /><Relationship Id="rId97" Type="http://schemas.openxmlformats.org/officeDocument/2006/relationships/hyperlink" Target="http://pbs.twimg.com/profile_images/1158765952655417344/CH8-R6M7_normal.jpg" TargetMode="External" /><Relationship Id="rId98" Type="http://schemas.openxmlformats.org/officeDocument/2006/relationships/hyperlink" Target="http://pbs.twimg.com/profile_images/905760824379281410/u3xGsIe__normal.jpg" TargetMode="External" /><Relationship Id="rId99" Type="http://schemas.openxmlformats.org/officeDocument/2006/relationships/hyperlink" Target="http://pbs.twimg.com/profile_images/1079882900538081286/oNPH80Qs_normal.jpg" TargetMode="External" /><Relationship Id="rId100" Type="http://schemas.openxmlformats.org/officeDocument/2006/relationships/hyperlink" Target="http://pbs.twimg.com/profile_images/943596894831255552/cMOzkc5i_normal.jpg" TargetMode="External" /><Relationship Id="rId101" Type="http://schemas.openxmlformats.org/officeDocument/2006/relationships/hyperlink" Target="http://pbs.twimg.com/profile_images/1125423609965682688/lad5CIiI_normal.png" TargetMode="External" /><Relationship Id="rId102" Type="http://schemas.openxmlformats.org/officeDocument/2006/relationships/hyperlink" Target="http://pbs.twimg.com/profile_images/973580417780547584/2MguWzOC_normal.jpg" TargetMode="External" /><Relationship Id="rId103" Type="http://schemas.openxmlformats.org/officeDocument/2006/relationships/hyperlink" Target="http://pbs.twimg.com/profile_images/1197796389310337024/7iHnj2Am_normal.jpg" TargetMode="External" /><Relationship Id="rId104" Type="http://schemas.openxmlformats.org/officeDocument/2006/relationships/hyperlink" Target="http://pbs.twimg.com/profile_images/1001911203738898432/CnmgOkb0_normal.jpg" TargetMode="External" /><Relationship Id="rId105" Type="http://schemas.openxmlformats.org/officeDocument/2006/relationships/hyperlink" Target="http://pbs.twimg.com/profile_images/1205550472100294661/1uXWSN94_normal.jpg" TargetMode="External" /><Relationship Id="rId106" Type="http://schemas.openxmlformats.org/officeDocument/2006/relationships/hyperlink" Target="http://pbs.twimg.com/profile_images/1161369774154235904/tAhOPGWL_normal.jpg" TargetMode="External" /><Relationship Id="rId107" Type="http://schemas.openxmlformats.org/officeDocument/2006/relationships/hyperlink" Target="http://pbs.twimg.com/profile_images/1200885470269464582/CJFN9mx8_normal.jpg" TargetMode="External" /><Relationship Id="rId108" Type="http://schemas.openxmlformats.org/officeDocument/2006/relationships/hyperlink" Target="http://pbs.twimg.com/profile_images/1184702192336490499/xiuYhert_normal.jpg" TargetMode="External" /><Relationship Id="rId109" Type="http://schemas.openxmlformats.org/officeDocument/2006/relationships/hyperlink" Target="http://pbs.twimg.com/profile_images/864997760621174784/AUqwmm07_normal.jpg" TargetMode="External" /><Relationship Id="rId110" Type="http://schemas.openxmlformats.org/officeDocument/2006/relationships/hyperlink" Target="http://pbs.twimg.com/profile_images/928996928741871616/zLk2b4tp_normal.jpg" TargetMode="External" /><Relationship Id="rId111" Type="http://schemas.openxmlformats.org/officeDocument/2006/relationships/hyperlink" Target="http://pbs.twimg.com/profile_images/849132774661308416/pa2Uplq1_normal.jpg" TargetMode="External" /><Relationship Id="rId112" Type="http://schemas.openxmlformats.org/officeDocument/2006/relationships/hyperlink" Target="http://pbs.twimg.com/profile_images/2672561609/34a674e2ae59f98e52cdc2db070716c4_normal.jpeg" TargetMode="External" /><Relationship Id="rId113" Type="http://schemas.openxmlformats.org/officeDocument/2006/relationships/hyperlink" Target="http://pbs.twimg.com/profile_images/1038765775568420866/a7AtXdgH_normal.jpg" TargetMode="External" /><Relationship Id="rId114" Type="http://schemas.openxmlformats.org/officeDocument/2006/relationships/hyperlink" Target="http://pbs.twimg.com/profile_images/1102940827075203073/3Ywj3wKa_normal.png" TargetMode="External" /><Relationship Id="rId115" Type="http://schemas.openxmlformats.org/officeDocument/2006/relationships/hyperlink" Target="http://pbs.twimg.com/profile_images/709277334034059264/gPJJ0-mH_normal.jpg" TargetMode="External" /><Relationship Id="rId116" Type="http://schemas.openxmlformats.org/officeDocument/2006/relationships/hyperlink" Target="http://pbs.twimg.com/profile_images/724853119574769665/cQAq1z4r_normal.jpg" TargetMode="External" /><Relationship Id="rId117" Type="http://schemas.openxmlformats.org/officeDocument/2006/relationships/hyperlink" Target="http://pbs.twimg.com/profile_images/1122421774229151744/aG4-XVk8_normal.jpg" TargetMode="External" /><Relationship Id="rId118" Type="http://schemas.openxmlformats.org/officeDocument/2006/relationships/hyperlink" Target="http://pbs.twimg.com/profile_images/1009157021822832640/yl4O9nR6_normal.jpg" TargetMode="External" /><Relationship Id="rId119" Type="http://schemas.openxmlformats.org/officeDocument/2006/relationships/hyperlink" Target="http://pbs.twimg.com/profile_images/1218697766966181892/nOnHCxfx_normal.jpg" TargetMode="External" /><Relationship Id="rId120" Type="http://schemas.openxmlformats.org/officeDocument/2006/relationships/hyperlink" Target="http://pbs.twimg.com/profile_images/703207870834167809/3wiJTyZn_normal.jpg" TargetMode="External" /><Relationship Id="rId121" Type="http://schemas.openxmlformats.org/officeDocument/2006/relationships/hyperlink" Target="http://pbs.twimg.com/profile_images/801724817418440704/iaTcBsC6_normal.jpg" TargetMode="External" /><Relationship Id="rId122" Type="http://schemas.openxmlformats.org/officeDocument/2006/relationships/hyperlink" Target="http://abs.twimg.com/sticky/default_profile_images/default_profile_normal.png" TargetMode="External" /><Relationship Id="rId123" Type="http://schemas.openxmlformats.org/officeDocument/2006/relationships/hyperlink" Target="http://pbs.twimg.com/profile_images/1083723365414780932/12BOTOdd_normal.jpg" TargetMode="External" /><Relationship Id="rId124" Type="http://schemas.openxmlformats.org/officeDocument/2006/relationships/hyperlink" Target="http://pbs.twimg.com/profile_images/884024704947949569/D_g2kLQV_normal.jpg" TargetMode="External" /><Relationship Id="rId125" Type="http://schemas.openxmlformats.org/officeDocument/2006/relationships/hyperlink" Target="http://pbs.twimg.com/profile_images/1053395704675270658/9DkWdFiN_normal.jpg" TargetMode="External" /><Relationship Id="rId126" Type="http://schemas.openxmlformats.org/officeDocument/2006/relationships/hyperlink" Target="http://pbs.twimg.com/profile_images/952666878878605314/OnE-lQPz_normal.jpg" TargetMode="External" /><Relationship Id="rId127" Type="http://schemas.openxmlformats.org/officeDocument/2006/relationships/hyperlink" Target="http://pbs.twimg.com/profile_images/378800000566654878/92f056d8b7ab8f48dbb4cc75d8965933_normal.jpeg" TargetMode="External" /><Relationship Id="rId128" Type="http://schemas.openxmlformats.org/officeDocument/2006/relationships/hyperlink" Target="https://twitter.com/mskazedo" TargetMode="External" /><Relationship Id="rId129" Type="http://schemas.openxmlformats.org/officeDocument/2006/relationships/hyperlink" Target="https://twitter.com/digtalhumanatee" TargetMode="External" /><Relationship Id="rId130" Type="http://schemas.openxmlformats.org/officeDocument/2006/relationships/hyperlink" Target="https://twitter.com/iloaguiar" TargetMode="External" /><Relationship Id="rId131" Type="http://schemas.openxmlformats.org/officeDocument/2006/relationships/hyperlink" Target="https://twitter.com/riederb" TargetMode="External" /><Relationship Id="rId132" Type="http://schemas.openxmlformats.org/officeDocument/2006/relationships/hyperlink" Target="https://twitter.com/digiones" TargetMode="External" /><Relationship Id="rId133" Type="http://schemas.openxmlformats.org/officeDocument/2006/relationships/hyperlink" Target="https://twitter.com/inovamedialab" TargetMode="External" /><Relationship Id="rId134" Type="http://schemas.openxmlformats.org/officeDocument/2006/relationships/hyperlink" Target="https://twitter.com/dani_sanches" TargetMode="External" /><Relationship Id="rId135" Type="http://schemas.openxmlformats.org/officeDocument/2006/relationships/hyperlink" Target="https://twitter.com/iprinova" TargetMode="External" /><Relationship Id="rId136" Type="http://schemas.openxmlformats.org/officeDocument/2006/relationships/hyperlink" Target="https://twitter.com/patrick_hayes2" TargetMode="External" /><Relationship Id="rId137" Type="http://schemas.openxmlformats.org/officeDocument/2006/relationships/hyperlink" Target="https://twitter.com/ihc_fcsh" TargetMode="External" /><Relationship Id="rId138" Type="http://schemas.openxmlformats.org/officeDocument/2006/relationships/hyperlink" Target="https://twitter.com/nova_fcsh" TargetMode="External" /><Relationship Id="rId139" Type="http://schemas.openxmlformats.org/officeDocument/2006/relationships/hyperlink" Target="https://twitter.com/marc_smith" TargetMode="External" /><Relationship Id="rId140" Type="http://schemas.openxmlformats.org/officeDocument/2006/relationships/hyperlink" Target="https://twitter.com/inesccarv" TargetMode="External" /><Relationship Id="rId141" Type="http://schemas.openxmlformats.org/officeDocument/2006/relationships/hyperlink" Target="https://twitter.com/notusasr" TargetMode="External" /><Relationship Id="rId142" Type="http://schemas.openxmlformats.org/officeDocument/2006/relationships/hyperlink" Target="https://twitter.com/ametic_es" TargetMode="External" /><Relationship Id="rId143" Type="http://schemas.openxmlformats.org/officeDocument/2006/relationships/hyperlink" Target="https://twitter.com/joanantoniserr2" TargetMode="External" /><Relationship Id="rId144" Type="http://schemas.openxmlformats.org/officeDocument/2006/relationships/hyperlink" Target="https://twitter.com/j_k_nunes" TargetMode="External" /><Relationship Id="rId145" Type="http://schemas.openxmlformats.org/officeDocument/2006/relationships/hyperlink" Target="https://twitter.com/crisbri" TargetMode="External" /><Relationship Id="rId146" Type="http://schemas.openxmlformats.org/officeDocument/2006/relationships/hyperlink" Target="https://twitter.com/tais_so" TargetMode="External" /><Relationship Id="rId147" Type="http://schemas.openxmlformats.org/officeDocument/2006/relationships/hyperlink" Target="https://twitter.com/vivianfrancos" TargetMode="External" /><Relationship Id="rId148" Type="http://schemas.openxmlformats.org/officeDocument/2006/relationships/hyperlink" Target="https://twitter.com/nodexl_mktng" TargetMode="External" /><Relationship Id="rId149" Type="http://schemas.openxmlformats.org/officeDocument/2006/relationships/hyperlink" Target="https://twitter.com/meindl_benjamin" TargetMode="External" /><Relationship Id="rId150" Type="http://schemas.openxmlformats.org/officeDocument/2006/relationships/hyperlink" Target="https://twitter.com/nodexl" TargetMode="External" /><Relationship Id="rId151" Type="http://schemas.openxmlformats.org/officeDocument/2006/relationships/hyperlink" Target="https://twitter.com/anniem11" TargetMode="External" /><Relationship Id="rId152" Type="http://schemas.openxmlformats.org/officeDocument/2006/relationships/hyperlink" Target="https://twitter.com/johnnatan_me" TargetMode="External" /><Relationship Id="rId153" Type="http://schemas.openxmlformats.org/officeDocument/2006/relationships/hyperlink" Target="https://twitter.com/was3210" TargetMode="External" /><Relationship Id="rId154" Type="http://schemas.openxmlformats.org/officeDocument/2006/relationships/hyperlink" Target="https://twitter.com/emppuliittus" TargetMode="External" /><Relationship Id="rId155" Type="http://schemas.openxmlformats.org/officeDocument/2006/relationships/hyperlink" Target="https://twitter.com/fadlan_anam" TargetMode="External" /><Relationship Id="rId156" Type="http://schemas.openxmlformats.org/officeDocument/2006/relationships/hyperlink" Target="https://twitter.com/elena_aversa" TargetMode="External" /><Relationship Id="rId157" Type="http://schemas.openxmlformats.org/officeDocument/2006/relationships/hyperlink" Target="https://twitter.com/seredelnero" TargetMode="External" /><Relationship Id="rId158" Type="http://schemas.openxmlformats.org/officeDocument/2006/relationships/hyperlink" Target="https://twitter.com/miuxapop" TargetMode="External" /><Relationship Id="rId159" Type="http://schemas.openxmlformats.org/officeDocument/2006/relationships/hyperlink" Target="https://twitter.com/tommasoventurin" TargetMode="External" /><Relationship Id="rId160" Type="http://schemas.openxmlformats.org/officeDocument/2006/relationships/hyperlink" Target="https://twitter.com/jannajoceli" TargetMode="External" /><Relationship Id="rId161" Type="http://schemas.openxmlformats.org/officeDocument/2006/relationships/hyperlink" Target="https://twitter.com/novafcsh" TargetMode="External" /><Relationship Id="rId162" Type="http://schemas.openxmlformats.org/officeDocument/2006/relationships/hyperlink" Target="https://twitter.com/novaunl" TargetMode="External" /><Relationship Id="rId163" Type="http://schemas.openxmlformats.org/officeDocument/2006/relationships/hyperlink" Target="https://twitter.com/giacomoflaim" TargetMode="External" /><Relationship Id="rId164" Type="http://schemas.openxmlformats.org/officeDocument/2006/relationships/hyperlink" Target="https://twitter.com/beatricegobbo92" TargetMode="External" /><Relationship Id="rId165" Type="http://schemas.openxmlformats.org/officeDocument/2006/relationships/hyperlink" Target="https://twitter.com/cristiancjruiz" TargetMode="External" /><Relationship Id="rId166" Type="http://schemas.openxmlformats.org/officeDocument/2006/relationships/hyperlink" Target="https://twitter.com/danielavgeenen" TargetMode="External" /><Relationship Id="rId167" Type="http://schemas.openxmlformats.org/officeDocument/2006/relationships/comments" Target="../comments2.xml" /><Relationship Id="rId168" Type="http://schemas.openxmlformats.org/officeDocument/2006/relationships/vmlDrawing" Target="../drawings/vmlDrawing2.vml" /><Relationship Id="rId169" Type="http://schemas.openxmlformats.org/officeDocument/2006/relationships/table" Target="../tables/table2.xml" /><Relationship Id="rId1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6" t="s">
        <v>39</v>
      </c>
      <c r="D1" s="17"/>
      <c r="E1" s="17"/>
      <c r="F1" s="17"/>
      <c r="G1" s="16"/>
      <c r="H1" s="14" t="s">
        <v>43</v>
      </c>
      <c r="I1" s="50"/>
      <c r="J1" s="50"/>
      <c r="K1" s="33" t="s">
        <v>42</v>
      </c>
      <c r="L1" s="18" t="s">
        <v>40</v>
      </c>
      <c r="M1" s="18"/>
      <c r="N1" s="15"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870</v>
      </c>
      <c r="BD2" s="13" t="s">
        <v>882</v>
      </c>
      <c r="BE2" s="13" t="s">
        <v>883</v>
      </c>
    </row>
    <row r="3" spans="1:57" ht="15" customHeight="1">
      <c r="A3" s="65" t="s">
        <v>234</v>
      </c>
      <c r="B3" s="65" t="s">
        <v>234</v>
      </c>
      <c r="C3" s="66" t="s">
        <v>1152</v>
      </c>
      <c r="D3" s="67">
        <v>10</v>
      </c>
      <c r="E3" s="68" t="s">
        <v>132</v>
      </c>
      <c r="F3" s="69">
        <v>10</v>
      </c>
      <c r="G3" s="66"/>
      <c r="H3" s="70"/>
      <c r="I3" s="71"/>
      <c r="J3" s="71"/>
      <c r="K3" s="34" t="s">
        <v>65</v>
      </c>
      <c r="L3" s="72">
        <v>3</v>
      </c>
      <c r="M3" s="72"/>
      <c r="N3" s="73"/>
      <c r="O3" s="79" t="s">
        <v>196</v>
      </c>
      <c r="P3" s="81">
        <v>43855.497615740744</v>
      </c>
      <c r="Q3" s="79" t="s">
        <v>276</v>
      </c>
      <c r="R3" s="83" t="s">
        <v>309</v>
      </c>
      <c r="S3" s="79" t="s">
        <v>316</v>
      </c>
      <c r="T3" s="79" t="s">
        <v>321</v>
      </c>
      <c r="U3" s="79"/>
      <c r="V3" s="83" t="s">
        <v>353</v>
      </c>
      <c r="W3" s="81">
        <v>43855.497615740744</v>
      </c>
      <c r="X3" s="85">
        <v>43855</v>
      </c>
      <c r="Y3" s="87" t="s">
        <v>375</v>
      </c>
      <c r="Z3" s="83" t="s">
        <v>437</v>
      </c>
      <c r="AA3" s="79"/>
      <c r="AB3" s="79"/>
      <c r="AC3" s="87" t="s">
        <v>498</v>
      </c>
      <c r="AD3" s="79"/>
      <c r="AE3" s="79" t="b">
        <v>0</v>
      </c>
      <c r="AF3" s="79">
        <v>2</v>
      </c>
      <c r="AG3" s="87" t="s">
        <v>560</v>
      </c>
      <c r="AH3" s="79" t="b">
        <v>1</v>
      </c>
      <c r="AI3" s="79" t="s">
        <v>563</v>
      </c>
      <c r="AJ3" s="79"/>
      <c r="AK3" s="87" t="s">
        <v>565</v>
      </c>
      <c r="AL3" s="79" t="b">
        <v>0</v>
      </c>
      <c r="AM3" s="79">
        <v>0</v>
      </c>
      <c r="AN3" s="87" t="s">
        <v>560</v>
      </c>
      <c r="AO3" s="79" t="s">
        <v>566</v>
      </c>
      <c r="AP3" s="79" t="b">
        <v>0</v>
      </c>
      <c r="AQ3" s="87" t="s">
        <v>498</v>
      </c>
      <c r="AR3" s="79" t="s">
        <v>196</v>
      </c>
      <c r="AS3" s="79">
        <v>0</v>
      </c>
      <c r="AT3" s="79">
        <v>0</v>
      </c>
      <c r="AU3" s="79"/>
      <c r="AV3" s="79"/>
      <c r="AW3" s="79"/>
      <c r="AX3" s="79"/>
      <c r="AY3" s="79"/>
      <c r="AZ3" s="79"/>
      <c r="BA3" s="79"/>
      <c r="BB3" s="79"/>
      <c r="BC3">
        <v>2</v>
      </c>
      <c r="BD3" s="79" t="str">
        <f>REPLACE(INDEX(GroupVertices[Group],MATCH(Edges[[#This Row],[Vertex 1]],GroupVertices[Vertex],0)),1,1,"")</f>
        <v>5</v>
      </c>
      <c r="BE3" s="79" t="str">
        <f>REPLACE(INDEX(GroupVertices[Group],MATCH(Edges[[#This Row],[Vertex 2]],GroupVertices[Vertex],0)),1,1,"")</f>
        <v>5</v>
      </c>
    </row>
    <row r="4" spans="1:57" ht="15" customHeight="1">
      <c r="A4" s="65" t="s">
        <v>234</v>
      </c>
      <c r="B4" s="65" t="s">
        <v>234</v>
      </c>
      <c r="C4" s="66" t="s">
        <v>1152</v>
      </c>
      <c r="D4" s="67">
        <v>10</v>
      </c>
      <c r="E4" s="68" t="s">
        <v>132</v>
      </c>
      <c r="F4" s="69">
        <v>10</v>
      </c>
      <c r="G4" s="66"/>
      <c r="H4" s="70"/>
      <c r="I4" s="71"/>
      <c r="J4" s="71"/>
      <c r="K4" s="34" t="s">
        <v>65</v>
      </c>
      <c r="L4" s="78">
        <v>4</v>
      </c>
      <c r="M4" s="78"/>
      <c r="N4" s="73"/>
      <c r="O4" s="80" t="s">
        <v>196</v>
      </c>
      <c r="P4" s="82">
        <v>43857.39612268518</v>
      </c>
      <c r="Q4" s="80" t="s">
        <v>277</v>
      </c>
      <c r="R4" s="80"/>
      <c r="S4" s="80"/>
      <c r="T4" s="80" t="s">
        <v>322</v>
      </c>
      <c r="U4" s="84" t="s">
        <v>330</v>
      </c>
      <c r="V4" s="84" t="s">
        <v>330</v>
      </c>
      <c r="W4" s="82">
        <v>43857.39612268518</v>
      </c>
      <c r="X4" s="86">
        <v>43857</v>
      </c>
      <c r="Y4" s="88" t="s">
        <v>376</v>
      </c>
      <c r="Z4" s="84" t="s">
        <v>438</v>
      </c>
      <c r="AA4" s="80"/>
      <c r="AB4" s="80"/>
      <c r="AC4" s="88" t="s">
        <v>499</v>
      </c>
      <c r="AD4" s="80"/>
      <c r="AE4" s="80" t="b">
        <v>0</v>
      </c>
      <c r="AF4" s="80">
        <v>1</v>
      </c>
      <c r="AG4" s="88" t="s">
        <v>560</v>
      </c>
      <c r="AH4" s="80" t="b">
        <v>0</v>
      </c>
      <c r="AI4" s="80" t="s">
        <v>563</v>
      </c>
      <c r="AJ4" s="80"/>
      <c r="AK4" s="88" t="s">
        <v>560</v>
      </c>
      <c r="AL4" s="80" t="b">
        <v>0</v>
      </c>
      <c r="AM4" s="80">
        <v>1</v>
      </c>
      <c r="AN4" s="88" t="s">
        <v>560</v>
      </c>
      <c r="AO4" s="80" t="s">
        <v>566</v>
      </c>
      <c r="AP4" s="80" t="b">
        <v>0</v>
      </c>
      <c r="AQ4" s="88" t="s">
        <v>499</v>
      </c>
      <c r="AR4" s="80" t="s">
        <v>196</v>
      </c>
      <c r="AS4" s="80">
        <v>0</v>
      </c>
      <c r="AT4" s="80">
        <v>0</v>
      </c>
      <c r="AU4" s="80"/>
      <c r="AV4" s="80"/>
      <c r="AW4" s="80"/>
      <c r="AX4" s="80"/>
      <c r="AY4" s="80"/>
      <c r="AZ4" s="80"/>
      <c r="BA4" s="80"/>
      <c r="BB4" s="80"/>
      <c r="BC4">
        <v>2</v>
      </c>
      <c r="BD4" s="79" t="str">
        <f>REPLACE(INDEX(GroupVertices[Group],MATCH(Edges[[#This Row],[Vertex 1]],GroupVertices[Vertex],0)),1,1,"")</f>
        <v>5</v>
      </c>
      <c r="BE4" s="79" t="str">
        <f>REPLACE(INDEX(GroupVertices[Group],MATCH(Edges[[#This Row],[Vertex 2]],GroupVertices[Vertex],0)),1,1,"")</f>
        <v>5</v>
      </c>
    </row>
    <row r="5" spans="1:57" ht="15">
      <c r="A5" s="65" t="s">
        <v>235</v>
      </c>
      <c r="B5" s="65" t="s">
        <v>234</v>
      </c>
      <c r="C5" s="66" t="s">
        <v>1153</v>
      </c>
      <c r="D5" s="67">
        <v>3</v>
      </c>
      <c r="E5" s="68" t="s">
        <v>132</v>
      </c>
      <c r="F5" s="69">
        <v>32</v>
      </c>
      <c r="G5" s="66"/>
      <c r="H5" s="70"/>
      <c r="I5" s="71"/>
      <c r="J5" s="71"/>
      <c r="K5" s="34" t="s">
        <v>65</v>
      </c>
      <c r="L5" s="78">
        <v>5</v>
      </c>
      <c r="M5" s="78"/>
      <c r="N5" s="73"/>
      <c r="O5" s="80" t="s">
        <v>273</v>
      </c>
      <c r="P5" s="82">
        <v>43857.432534722226</v>
      </c>
      <c r="Q5" s="80" t="s">
        <v>277</v>
      </c>
      <c r="R5" s="80"/>
      <c r="S5" s="80"/>
      <c r="T5" s="80" t="s">
        <v>323</v>
      </c>
      <c r="U5" s="80"/>
      <c r="V5" s="84" t="s">
        <v>354</v>
      </c>
      <c r="W5" s="82">
        <v>43857.432534722226</v>
      </c>
      <c r="X5" s="86">
        <v>43857</v>
      </c>
      <c r="Y5" s="88" t="s">
        <v>377</v>
      </c>
      <c r="Z5" s="84" t="s">
        <v>439</v>
      </c>
      <c r="AA5" s="80"/>
      <c r="AB5" s="80"/>
      <c r="AC5" s="88" t="s">
        <v>500</v>
      </c>
      <c r="AD5" s="80"/>
      <c r="AE5" s="80" t="b">
        <v>0</v>
      </c>
      <c r="AF5" s="80">
        <v>0</v>
      </c>
      <c r="AG5" s="88" t="s">
        <v>560</v>
      </c>
      <c r="AH5" s="80" t="b">
        <v>0</v>
      </c>
      <c r="AI5" s="80" t="s">
        <v>563</v>
      </c>
      <c r="AJ5" s="80"/>
      <c r="AK5" s="88" t="s">
        <v>560</v>
      </c>
      <c r="AL5" s="80" t="b">
        <v>0</v>
      </c>
      <c r="AM5" s="80">
        <v>1</v>
      </c>
      <c r="AN5" s="88" t="s">
        <v>499</v>
      </c>
      <c r="AO5" s="80" t="s">
        <v>567</v>
      </c>
      <c r="AP5" s="80" t="b">
        <v>0</v>
      </c>
      <c r="AQ5" s="88" t="s">
        <v>499</v>
      </c>
      <c r="AR5" s="80" t="s">
        <v>196</v>
      </c>
      <c r="AS5" s="80">
        <v>0</v>
      </c>
      <c r="AT5" s="80">
        <v>0</v>
      </c>
      <c r="AU5" s="80"/>
      <c r="AV5" s="80"/>
      <c r="AW5" s="80"/>
      <c r="AX5" s="80"/>
      <c r="AY5" s="80"/>
      <c r="AZ5" s="80"/>
      <c r="BA5" s="80"/>
      <c r="BB5" s="80"/>
      <c r="BC5">
        <v>1</v>
      </c>
      <c r="BD5" s="79" t="str">
        <f>REPLACE(INDEX(GroupVertices[Group],MATCH(Edges[[#This Row],[Vertex 1]],GroupVertices[Vertex],0)),1,1,"")</f>
        <v>5</v>
      </c>
      <c r="BE5" s="79" t="str">
        <f>REPLACE(INDEX(GroupVertices[Group],MATCH(Edges[[#This Row],[Vertex 2]],GroupVertices[Vertex],0)),1,1,"")</f>
        <v>5</v>
      </c>
    </row>
    <row r="6" spans="1:57" ht="15">
      <c r="A6" s="65" t="s">
        <v>236</v>
      </c>
      <c r="B6" s="65" t="s">
        <v>257</v>
      </c>
      <c r="C6" s="66" t="s">
        <v>1153</v>
      </c>
      <c r="D6" s="67">
        <v>3</v>
      </c>
      <c r="E6" s="68" t="s">
        <v>132</v>
      </c>
      <c r="F6" s="69">
        <v>32</v>
      </c>
      <c r="G6" s="66"/>
      <c r="H6" s="70"/>
      <c r="I6" s="71"/>
      <c r="J6" s="71"/>
      <c r="K6" s="34" t="s">
        <v>65</v>
      </c>
      <c r="L6" s="78">
        <v>6</v>
      </c>
      <c r="M6" s="78"/>
      <c r="N6" s="73"/>
      <c r="O6" s="80" t="s">
        <v>274</v>
      </c>
      <c r="P6" s="82">
        <v>43857.44299768518</v>
      </c>
      <c r="Q6" s="80" t="s">
        <v>278</v>
      </c>
      <c r="R6" s="80"/>
      <c r="S6" s="80"/>
      <c r="T6" s="80" t="s">
        <v>321</v>
      </c>
      <c r="U6" s="80"/>
      <c r="V6" s="84" t="s">
        <v>355</v>
      </c>
      <c r="W6" s="82">
        <v>43857.44299768518</v>
      </c>
      <c r="X6" s="86">
        <v>43857</v>
      </c>
      <c r="Y6" s="88" t="s">
        <v>378</v>
      </c>
      <c r="Z6" s="84" t="s">
        <v>440</v>
      </c>
      <c r="AA6" s="80"/>
      <c r="AB6" s="80"/>
      <c r="AC6" s="88" t="s">
        <v>501</v>
      </c>
      <c r="AD6" s="80"/>
      <c r="AE6" s="80" t="b">
        <v>0</v>
      </c>
      <c r="AF6" s="80">
        <v>0</v>
      </c>
      <c r="AG6" s="88" t="s">
        <v>560</v>
      </c>
      <c r="AH6" s="80" t="b">
        <v>0</v>
      </c>
      <c r="AI6" s="80" t="s">
        <v>563</v>
      </c>
      <c r="AJ6" s="80"/>
      <c r="AK6" s="88" t="s">
        <v>560</v>
      </c>
      <c r="AL6" s="80" t="b">
        <v>0</v>
      </c>
      <c r="AM6" s="80">
        <v>3</v>
      </c>
      <c r="AN6" s="88" t="s">
        <v>526</v>
      </c>
      <c r="AO6" s="80" t="s">
        <v>566</v>
      </c>
      <c r="AP6" s="80" t="b">
        <v>0</v>
      </c>
      <c r="AQ6" s="88" t="s">
        <v>526</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row>
    <row r="7" spans="1:57" ht="15">
      <c r="A7" s="65" t="s">
        <v>237</v>
      </c>
      <c r="B7" s="65" t="s">
        <v>251</v>
      </c>
      <c r="C7" s="66" t="s">
        <v>1153</v>
      </c>
      <c r="D7" s="67">
        <v>3</v>
      </c>
      <c r="E7" s="68" t="s">
        <v>132</v>
      </c>
      <c r="F7" s="69">
        <v>32</v>
      </c>
      <c r="G7" s="66"/>
      <c r="H7" s="70"/>
      <c r="I7" s="71"/>
      <c r="J7" s="71"/>
      <c r="K7" s="34" t="s">
        <v>65</v>
      </c>
      <c r="L7" s="78">
        <v>7</v>
      </c>
      <c r="M7" s="78"/>
      <c r="N7" s="73"/>
      <c r="O7" s="80" t="s">
        <v>274</v>
      </c>
      <c r="P7" s="82">
        <v>43857.82247685185</v>
      </c>
      <c r="Q7" s="80" t="s">
        <v>279</v>
      </c>
      <c r="R7" s="80"/>
      <c r="S7" s="80"/>
      <c r="T7" s="80" t="s">
        <v>321</v>
      </c>
      <c r="U7" s="84" t="s">
        <v>331</v>
      </c>
      <c r="V7" s="84" t="s">
        <v>331</v>
      </c>
      <c r="W7" s="82">
        <v>43857.82247685185</v>
      </c>
      <c r="X7" s="86">
        <v>43857</v>
      </c>
      <c r="Y7" s="88" t="s">
        <v>379</v>
      </c>
      <c r="Z7" s="84" t="s">
        <v>441</v>
      </c>
      <c r="AA7" s="80"/>
      <c r="AB7" s="80"/>
      <c r="AC7" s="88" t="s">
        <v>502</v>
      </c>
      <c r="AD7" s="80"/>
      <c r="AE7" s="80" t="b">
        <v>0</v>
      </c>
      <c r="AF7" s="80">
        <v>0</v>
      </c>
      <c r="AG7" s="88" t="s">
        <v>560</v>
      </c>
      <c r="AH7" s="80" t="b">
        <v>0</v>
      </c>
      <c r="AI7" s="80" t="s">
        <v>563</v>
      </c>
      <c r="AJ7" s="80"/>
      <c r="AK7" s="88" t="s">
        <v>560</v>
      </c>
      <c r="AL7" s="80" t="b">
        <v>0</v>
      </c>
      <c r="AM7" s="80">
        <v>2</v>
      </c>
      <c r="AN7" s="88" t="s">
        <v>546</v>
      </c>
      <c r="AO7" s="80" t="s">
        <v>566</v>
      </c>
      <c r="AP7" s="80" t="b">
        <v>0</v>
      </c>
      <c r="AQ7" s="88" t="s">
        <v>546</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row>
    <row r="8" spans="1:57" ht="15">
      <c r="A8" s="65" t="s">
        <v>237</v>
      </c>
      <c r="B8" s="65" t="s">
        <v>257</v>
      </c>
      <c r="C8" s="66" t="s">
        <v>1153</v>
      </c>
      <c r="D8" s="67">
        <v>3</v>
      </c>
      <c r="E8" s="68" t="s">
        <v>132</v>
      </c>
      <c r="F8" s="69">
        <v>32</v>
      </c>
      <c r="G8" s="66"/>
      <c r="H8" s="70"/>
      <c r="I8" s="71"/>
      <c r="J8" s="71"/>
      <c r="K8" s="34" t="s">
        <v>65</v>
      </c>
      <c r="L8" s="78">
        <v>8</v>
      </c>
      <c r="M8" s="78"/>
      <c r="N8" s="73"/>
      <c r="O8" s="80" t="s">
        <v>274</v>
      </c>
      <c r="P8" s="82">
        <v>43857.82247685185</v>
      </c>
      <c r="Q8" s="80" t="s">
        <v>279</v>
      </c>
      <c r="R8" s="80"/>
      <c r="S8" s="80"/>
      <c r="T8" s="80" t="s">
        <v>321</v>
      </c>
      <c r="U8" s="84" t="s">
        <v>331</v>
      </c>
      <c r="V8" s="84" t="s">
        <v>331</v>
      </c>
      <c r="W8" s="82">
        <v>43857.82247685185</v>
      </c>
      <c r="X8" s="86">
        <v>43857</v>
      </c>
      <c r="Y8" s="88" t="s">
        <v>379</v>
      </c>
      <c r="Z8" s="84" t="s">
        <v>441</v>
      </c>
      <c r="AA8" s="80"/>
      <c r="AB8" s="80"/>
      <c r="AC8" s="88" t="s">
        <v>502</v>
      </c>
      <c r="AD8" s="80"/>
      <c r="AE8" s="80" t="b">
        <v>0</v>
      </c>
      <c r="AF8" s="80">
        <v>0</v>
      </c>
      <c r="AG8" s="88" t="s">
        <v>560</v>
      </c>
      <c r="AH8" s="80" t="b">
        <v>0</v>
      </c>
      <c r="AI8" s="80" t="s">
        <v>563</v>
      </c>
      <c r="AJ8" s="80"/>
      <c r="AK8" s="88" t="s">
        <v>560</v>
      </c>
      <c r="AL8" s="80" t="b">
        <v>0</v>
      </c>
      <c r="AM8" s="80">
        <v>2</v>
      </c>
      <c r="AN8" s="88" t="s">
        <v>546</v>
      </c>
      <c r="AO8" s="80" t="s">
        <v>566</v>
      </c>
      <c r="AP8" s="80" t="b">
        <v>0</v>
      </c>
      <c r="AQ8" s="88" t="s">
        <v>546</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row>
    <row r="9" spans="1:57" ht="15">
      <c r="A9" s="65" t="s">
        <v>238</v>
      </c>
      <c r="B9" s="65" t="s">
        <v>251</v>
      </c>
      <c r="C9" s="66" t="s">
        <v>1153</v>
      </c>
      <c r="D9" s="67">
        <v>3</v>
      </c>
      <c r="E9" s="68" t="s">
        <v>132</v>
      </c>
      <c r="F9" s="69">
        <v>32</v>
      </c>
      <c r="G9" s="66"/>
      <c r="H9" s="70"/>
      <c r="I9" s="71"/>
      <c r="J9" s="71"/>
      <c r="K9" s="34" t="s">
        <v>65</v>
      </c>
      <c r="L9" s="78">
        <v>9</v>
      </c>
      <c r="M9" s="78"/>
      <c r="N9" s="73"/>
      <c r="O9" s="80" t="s">
        <v>273</v>
      </c>
      <c r="P9" s="82">
        <v>43858.51210648148</v>
      </c>
      <c r="Q9" s="80" t="s">
        <v>280</v>
      </c>
      <c r="R9" s="80"/>
      <c r="S9" s="80"/>
      <c r="T9" s="80" t="s">
        <v>324</v>
      </c>
      <c r="U9" s="80"/>
      <c r="V9" s="84" t="s">
        <v>356</v>
      </c>
      <c r="W9" s="82">
        <v>43858.51210648148</v>
      </c>
      <c r="X9" s="86">
        <v>43858</v>
      </c>
      <c r="Y9" s="88" t="s">
        <v>380</v>
      </c>
      <c r="Z9" s="84" t="s">
        <v>442</v>
      </c>
      <c r="AA9" s="80"/>
      <c r="AB9" s="80"/>
      <c r="AC9" s="88" t="s">
        <v>503</v>
      </c>
      <c r="AD9" s="80"/>
      <c r="AE9" s="80" t="b">
        <v>0</v>
      </c>
      <c r="AF9" s="80">
        <v>0</v>
      </c>
      <c r="AG9" s="88" t="s">
        <v>560</v>
      </c>
      <c r="AH9" s="80" t="b">
        <v>0</v>
      </c>
      <c r="AI9" s="80" t="s">
        <v>563</v>
      </c>
      <c r="AJ9" s="80"/>
      <c r="AK9" s="88" t="s">
        <v>560</v>
      </c>
      <c r="AL9" s="80" t="b">
        <v>0</v>
      </c>
      <c r="AM9" s="80">
        <v>13</v>
      </c>
      <c r="AN9" s="88" t="s">
        <v>549</v>
      </c>
      <c r="AO9" s="80" t="s">
        <v>568</v>
      </c>
      <c r="AP9" s="80" t="b">
        <v>0</v>
      </c>
      <c r="AQ9" s="88" t="s">
        <v>549</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row>
    <row r="10" spans="1:57" ht="15">
      <c r="A10" s="65" t="s">
        <v>239</v>
      </c>
      <c r="B10" s="65" t="s">
        <v>258</v>
      </c>
      <c r="C10" s="66" t="s">
        <v>1153</v>
      </c>
      <c r="D10" s="67">
        <v>3</v>
      </c>
      <c r="E10" s="68" t="s">
        <v>132</v>
      </c>
      <c r="F10" s="69">
        <v>32</v>
      </c>
      <c r="G10" s="66"/>
      <c r="H10" s="70"/>
      <c r="I10" s="71"/>
      <c r="J10" s="71"/>
      <c r="K10" s="34" t="s">
        <v>65</v>
      </c>
      <c r="L10" s="78">
        <v>10</v>
      </c>
      <c r="M10" s="78"/>
      <c r="N10" s="73"/>
      <c r="O10" s="80" t="s">
        <v>274</v>
      </c>
      <c r="P10" s="82">
        <v>43857.49149305555</v>
      </c>
      <c r="Q10" s="80" t="s">
        <v>281</v>
      </c>
      <c r="R10" s="84" t="s">
        <v>310</v>
      </c>
      <c r="S10" s="80" t="s">
        <v>317</v>
      </c>
      <c r="T10" s="80"/>
      <c r="U10" s="80"/>
      <c r="V10" s="84" t="s">
        <v>357</v>
      </c>
      <c r="W10" s="82">
        <v>43857.49149305555</v>
      </c>
      <c r="X10" s="86">
        <v>43857</v>
      </c>
      <c r="Y10" s="88" t="s">
        <v>381</v>
      </c>
      <c r="Z10" s="84" t="s">
        <v>443</v>
      </c>
      <c r="AA10" s="80"/>
      <c r="AB10" s="80"/>
      <c r="AC10" s="88" t="s">
        <v>504</v>
      </c>
      <c r="AD10" s="80"/>
      <c r="AE10" s="80" t="b">
        <v>0</v>
      </c>
      <c r="AF10" s="80">
        <v>0</v>
      </c>
      <c r="AG10" s="88" t="s">
        <v>560</v>
      </c>
      <c r="AH10" s="80" t="b">
        <v>0</v>
      </c>
      <c r="AI10" s="80" t="s">
        <v>564</v>
      </c>
      <c r="AJ10" s="80"/>
      <c r="AK10" s="88" t="s">
        <v>560</v>
      </c>
      <c r="AL10" s="80" t="b">
        <v>0</v>
      </c>
      <c r="AM10" s="80">
        <v>4</v>
      </c>
      <c r="AN10" s="88" t="s">
        <v>507</v>
      </c>
      <c r="AO10" s="80" t="s">
        <v>566</v>
      </c>
      <c r="AP10" s="80" t="b">
        <v>0</v>
      </c>
      <c r="AQ10" s="88" t="s">
        <v>507</v>
      </c>
      <c r="AR10" s="80" t="s">
        <v>196</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row>
    <row r="11" spans="1:57" ht="15">
      <c r="A11" s="65" t="s">
        <v>240</v>
      </c>
      <c r="B11" s="65" t="s">
        <v>258</v>
      </c>
      <c r="C11" s="66" t="s">
        <v>1153</v>
      </c>
      <c r="D11" s="67">
        <v>3</v>
      </c>
      <c r="E11" s="68" t="s">
        <v>132</v>
      </c>
      <c r="F11" s="69">
        <v>32</v>
      </c>
      <c r="G11" s="66"/>
      <c r="H11" s="70"/>
      <c r="I11" s="71"/>
      <c r="J11" s="71"/>
      <c r="K11" s="34" t="s">
        <v>65</v>
      </c>
      <c r="L11" s="78">
        <v>11</v>
      </c>
      <c r="M11" s="78"/>
      <c r="N11" s="73"/>
      <c r="O11" s="80" t="s">
        <v>274</v>
      </c>
      <c r="P11" s="82">
        <v>43857.59291666667</v>
      </c>
      <c r="Q11" s="80" t="s">
        <v>281</v>
      </c>
      <c r="R11" s="84" t="s">
        <v>310</v>
      </c>
      <c r="S11" s="80" t="s">
        <v>317</v>
      </c>
      <c r="T11" s="80"/>
      <c r="U11" s="80"/>
      <c r="V11" s="84" t="s">
        <v>358</v>
      </c>
      <c r="W11" s="82">
        <v>43857.59291666667</v>
      </c>
      <c r="X11" s="86">
        <v>43857</v>
      </c>
      <c r="Y11" s="88" t="s">
        <v>382</v>
      </c>
      <c r="Z11" s="84" t="s">
        <v>444</v>
      </c>
      <c r="AA11" s="80"/>
      <c r="AB11" s="80"/>
      <c r="AC11" s="88" t="s">
        <v>505</v>
      </c>
      <c r="AD11" s="80"/>
      <c r="AE11" s="80" t="b">
        <v>0</v>
      </c>
      <c r="AF11" s="80">
        <v>0</v>
      </c>
      <c r="AG11" s="88" t="s">
        <v>560</v>
      </c>
      <c r="AH11" s="80" t="b">
        <v>0</v>
      </c>
      <c r="AI11" s="80" t="s">
        <v>564</v>
      </c>
      <c r="AJ11" s="80"/>
      <c r="AK11" s="88" t="s">
        <v>560</v>
      </c>
      <c r="AL11" s="80" t="b">
        <v>0</v>
      </c>
      <c r="AM11" s="80">
        <v>4</v>
      </c>
      <c r="AN11" s="88" t="s">
        <v>507</v>
      </c>
      <c r="AO11" s="80" t="s">
        <v>569</v>
      </c>
      <c r="AP11" s="80" t="b">
        <v>0</v>
      </c>
      <c r="AQ11" s="88" t="s">
        <v>507</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row>
    <row r="12" spans="1:57" ht="15">
      <c r="A12" s="65" t="s">
        <v>241</v>
      </c>
      <c r="B12" s="65" t="s">
        <v>258</v>
      </c>
      <c r="C12" s="66" t="s">
        <v>1153</v>
      </c>
      <c r="D12" s="67">
        <v>3</v>
      </c>
      <c r="E12" s="68" t="s">
        <v>132</v>
      </c>
      <c r="F12" s="69">
        <v>32</v>
      </c>
      <c r="G12" s="66"/>
      <c r="H12" s="70"/>
      <c r="I12" s="71"/>
      <c r="J12" s="71"/>
      <c r="K12" s="34" t="s">
        <v>65</v>
      </c>
      <c r="L12" s="78">
        <v>12</v>
      </c>
      <c r="M12" s="78"/>
      <c r="N12" s="73"/>
      <c r="O12" s="80" t="s">
        <v>274</v>
      </c>
      <c r="P12" s="82">
        <v>43857.69232638889</v>
      </c>
      <c r="Q12" s="80" t="s">
        <v>281</v>
      </c>
      <c r="R12" s="84" t="s">
        <v>310</v>
      </c>
      <c r="S12" s="80" t="s">
        <v>317</v>
      </c>
      <c r="T12" s="80"/>
      <c r="U12" s="80"/>
      <c r="V12" s="84" t="s">
        <v>359</v>
      </c>
      <c r="W12" s="82">
        <v>43857.69232638889</v>
      </c>
      <c r="X12" s="86">
        <v>43857</v>
      </c>
      <c r="Y12" s="88" t="s">
        <v>383</v>
      </c>
      <c r="Z12" s="84" t="s">
        <v>445</v>
      </c>
      <c r="AA12" s="80"/>
      <c r="AB12" s="80"/>
      <c r="AC12" s="88" t="s">
        <v>506</v>
      </c>
      <c r="AD12" s="80"/>
      <c r="AE12" s="80" t="b">
        <v>0</v>
      </c>
      <c r="AF12" s="80">
        <v>0</v>
      </c>
      <c r="AG12" s="88" t="s">
        <v>560</v>
      </c>
      <c r="AH12" s="80" t="b">
        <v>0</v>
      </c>
      <c r="AI12" s="80" t="s">
        <v>564</v>
      </c>
      <c r="AJ12" s="80"/>
      <c r="AK12" s="88" t="s">
        <v>560</v>
      </c>
      <c r="AL12" s="80" t="b">
        <v>0</v>
      </c>
      <c r="AM12" s="80">
        <v>4</v>
      </c>
      <c r="AN12" s="88" t="s">
        <v>507</v>
      </c>
      <c r="AO12" s="80" t="s">
        <v>570</v>
      </c>
      <c r="AP12" s="80" t="b">
        <v>0</v>
      </c>
      <c r="AQ12" s="88" t="s">
        <v>507</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row>
    <row r="13" spans="1:57" ht="15">
      <c r="A13" s="65" t="s">
        <v>242</v>
      </c>
      <c r="B13" s="65" t="s">
        <v>258</v>
      </c>
      <c r="C13" s="66" t="s">
        <v>1153</v>
      </c>
      <c r="D13" s="67">
        <v>3</v>
      </c>
      <c r="E13" s="68" t="s">
        <v>132</v>
      </c>
      <c r="F13" s="69">
        <v>32</v>
      </c>
      <c r="G13" s="66"/>
      <c r="H13" s="70"/>
      <c r="I13" s="71"/>
      <c r="J13" s="71"/>
      <c r="K13" s="34" t="s">
        <v>65</v>
      </c>
      <c r="L13" s="78">
        <v>13</v>
      </c>
      <c r="M13" s="78"/>
      <c r="N13" s="73"/>
      <c r="O13" s="80" t="s">
        <v>275</v>
      </c>
      <c r="P13" s="82">
        <v>43857.487291666665</v>
      </c>
      <c r="Q13" s="80" t="s">
        <v>281</v>
      </c>
      <c r="R13" s="84" t="s">
        <v>310</v>
      </c>
      <c r="S13" s="80" t="s">
        <v>317</v>
      </c>
      <c r="T13" s="80" t="s">
        <v>325</v>
      </c>
      <c r="U13" s="80"/>
      <c r="V13" s="84" t="s">
        <v>360</v>
      </c>
      <c r="W13" s="82">
        <v>43857.487291666665</v>
      </c>
      <c r="X13" s="86">
        <v>43857</v>
      </c>
      <c r="Y13" s="88" t="s">
        <v>384</v>
      </c>
      <c r="Z13" s="84" t="s">
        <v>446</v>
      </c>
      <c r="AA13" s="80"/>
      <c r="AB13" s="80"/>
      <c r="AC13" s="88" t="s">
        <v>507</v>
      </c>
      <c r="AD13" s="80"/>
      <c r="AE13" s="80" t="b">
        <v>0</v>
      </c>
      <c r="AF13" s="80">
        <v>10</v>
      </c>
      <c r="AG13" s="88" t="s">
        <v>560</v>
      </c>
      <c r="AH13" s="80" t="b">
        <v>0</v>
      </c>
      <c r="AI13" s="80" t="s">
        <v>564</v>
      </c>
      <c r="AJ13" s="80"/>
      <c r="AK13" s="88" t="s">
        <v>560</v>
      </c>
      <c r="AL13" s="80" t="b">
        <v>0</v>
      </c>
      <c r="AM13" s="80">
        <v>4</v>
      </c>
      <c r="AN13" s="88" t="s">
        <v>560</v>
      </c>
      <c r="AO13" s="80" t="s">
        <v>570</v>
      </c>
      <c r="AP13" s="80" t="b">
        <v>0</v>
      </c>
      <c r="AQ13" s="88" t="s">
        <v>507</v>
      </c>
      <c r="AR13" s="80" t="s">
        <v>196</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2</v>
      </c>
    </row>
    <row r="14" spans="1:57" ht="15">
      <c r="A14" s="65" t="s">
        <v>239</v>
      </c>
      <c r="B14" s="65" t="s">
        <v>259</v>
      </c>
      <c r="C14" s="66" t="s">
        <v>1153</v>
      </c>
      <c r="D14" s="67">
        <v>3</v>
      </c>
      <c r="E14" s="68" t="s">
        <v>132</v>
      </c>
      <c r="F14" s="69">
        <v>32</v>
      </c>
      <c r="G14" s="66"/>
      <c r="H14" s="70"/>
      <c r="I14" s="71"/>
      <c r="J14" s="71"/>
      <c r="K14" s="34" t="s">
        <v>65</v>
      </c>
      <c r="L14" s="78">
        <v>14</v>
      </c>
      <c r="M14" s="78"/>
      <c r="N14" s="73"/>
      <c r="O14" s="80" t="s">
        <v>274</v>
      </c>
      <c r="P14" s="82">
        <v>43857.49149305555</v>
      </c>
      <c r="Q14" s="80" t="s">
        <v>281</v>
      </c>
      <c r="R14" s="84" t="s">
        <v>310</v>
      </c>
      <c r="S14" s="80" t="s">
        <v>317</v>
      </c>
      <c r="T14" s="80"/>
      <c r="U14" s="80"/>
      <c r="V14" s="84" t="s">
        <v>357</v>
      </c>
      <c r="W14" s="82">
        <v>43857.49149305555</v>
      </c>
      <c r="X14" s="86">
        <v>43857</v>
      </c>
      <c r="Y14" s="88" t="s">
        <v>381</v>
      </c>
      <c r="Z14" s="84" t="s">
        <v>443</v>
      </c>
      <c r="AA14" s="80"/>
      <c r="AB14" s="80"/>
      <c r="AC14" s="88" t="s">
        <v>504</v>
      </c>
      <c r="AD14" s="80"/>
      <c r="AE14" s="80" t="b">
        <v>0</v>
      </c>
      <c r="AF14" s="80">
        <v>0</v>
      </c>
      <c r="AG14" s="88" t="s">
        <v>560</v>
      </c>
      <c r="AH14" s="80" t="b">
        <v>0</v>
      </c>
      <c r="AI14" s="80" t="s">
        <v>564</v>
      </c>
      <c r="AJ14" s="80"/>
      <c r="AK14" s="88" t="s">
        <v>560</v>
      </c>
      <c r="AL14" s="80" t="b">
        <v>0</v>
      </c>
      <c r="AM14" s="80">
        <v>4</v>
      </c>
      <c r="AN14" s="88" t="s">
        <v>507</v>
      </c>
      <c r="AO14" s="80" t="s">
        <v>566</v>
      </c>
      <c r="AP14" s="80" t="b">
        <v>0</v>
      </c>
      <c r="AQ14" s="88" t="s">
        <v>507</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row>
    <row r="15" spans="1:57" ht="15">
      <c r="A15" s="65" t="s">
        <v>240</v>
      </c>
      <c r="B15" s="65" t="s">
        <v>259</v>
      </c>
      <c r="C15" s="66" t="s">
        <v>1153</v>
      </c>
      <c r="D15" s="67">
        <v>3</v>
      </c>
      <c r="E15" s="68" t="s">
        <v>132</v>
      </c>
      <c r="F15" s="69">
        <v>32</v>
      </c>
      <c r="G15" s="66"/>
      <c r="H15" s="70"/>
      <c r="I15" s="71"/>
      <c r="J15" s="71"/>
      <c r="K15" s="34" t="s">
        <v>65</v>
      </c>
      <c r="L15" s="78">
        <v>15</v>
      </c>
      <c r="M15" s="78"/>
      <c r="N15" s="73"/>
      <c r="O15" s="80" t="s">
        <v>274</v>
      </c>
      <c r="P15" s="82">
        <v>43857.59291666667</v>
      </c>
      <c r="Q15" s="80" t="s">
        <v>281</v>
      </c>
      <c r="R15" s="84" t="s">
        <v>310</v>
      </c>
      <c r="S15" s="80" t="s">
        <v>317</v>
      </c>
      <c r="T15" s="80"/>
      <c r="U15" s="80"/>
      <c r="V15" s="84" t="s">
        <v>358</v>
      </c>
      <c r="W15" s="82">
        <v>43857.59291666667</v>
      </c>
      <c r="X15" s="86">
        <v>43857</v>
      </c>
      <c r="Y15" s="88" t="s">
        <v>382</v>
      </c>
      <c r="Z15" s="84" t="s">
        <v>444</v>
      </c>
      <c r="AA15" s="80"/>
      <c r="AB15" s="80"/>
      <c r="AC15" s="88" t="s">
        <v>505</v>
      </c>
      <c r="AD15" s="80"/>
      <c r="AE15" s="80" t="b">
        <v>0</v>
      </c>
      <c r="AF15" s="80">
        <v>0</v>
      </c>
      <c r="AG15" s="88" t="s">
        <v>560</v>
      </c>
      <c r="AH15" s="80" t="b">
        <v>0</v>
      </c>
      <c r="AI15" s="80" t="s">
        <v>564</v>
      </c>
      <c r="AJ15" s="80"/>
      <c r="AK15" s="88" t="s">
        <v>560</v>
      </c>
      <c r="AL15" s="80" t="b">
        <v>0</v>
      </c>
      <c r="AM15" s="80">
        <v>4</v>
      </c>
      <c r="AN15" s="88" t="s">
        <v>507</v>
      </c>
      <c r="AO15" s="80" t="s">
        <v>569</v>
      </c>
      <c r="AP15" s="80" t="b">
        <v>0</v>
      </c>
      <c r="AQ15" s="88" t="s">
        <v>507</v>
      </c>
      <c r="AR15" s="80" t="s">
        <v>196</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row>
    <row r="16" spans="1:57" ht="15">
      <c r="A16" s="65" t="s">
        <v>241</v>
      </c>
      <c r="B16" s="65" t="s">
        <v>259</v>
      </c>
      <c r="C16" s="66" t="s">
        <v>1153</v>
      </c>
      <c r="D16" s="67">
        <v>3</v>
      </c>
      <c r="E16" s="68" t="s">
        <v>132</v>
      </c>
      <c r="F16" s="69">
        <v>32</v>
      </c>
      <c r="G16" s="66"/>
      <c r="H16" s="70"/>
      <c r="I16" s="71"/>
      <c r="J16" s="71"/>
      <c r="K16" s="34" t="s">
        <v>65</v>
      </c>
      <c r="L16" s="78">
        <v>16</v>
      </c>
      <c r="M16" s="78"/>
      <c r="N16" s="73"/>
      <c r="O16" s="80" t="s">
        <v>274</v>
      </c>
      <c r="P16" s="82">
        <v>43857.69232638889</v>
      </c>
      <c r="Q16" s="80" t="s">
        <v>281</v>
      </c>
      <c r="R16" s="84" t="s">
        <v>310</v>
      </c>
      <c r="S16" s="80" t="s">
        <v>317</v>
      </c>
      <c r="T16" s="80"/>
      <c r="U16" s="80"/>
      <c r="V16" s="84" t="s">
        <v>359</v>
      </c>
      <c r="W16" s="82">
        <v>43857.69232638889</v>
      </c>
      <c r="X16" s="86">
        <v>43857</v>
      </c>
      <c r="Y16" s="88" t="s">
        <v>383</v>
      </c>
      <c r="Z16" s="84" t="s">
        <v>445</v>
      </c>
      <c r="AA16" s="80"/>
      <c r="AB16" s="80"/>
      <c r="AC16" s="88" t="s">
        <v>506</v>
      </c>
      <c r="AD16" s="80"/>
      <c r="AE16" s="80" t="b">
        <v>0</v>
      </c>
      <c r="AF16" s="80">
        <v>0</v>
      </c>
      <c r="AG16" s="88" t="s">
        <v>560</v>
      </c>
      <c r="AH16" s="80" t="b">
        <v>0</v>
      </c>
      <c r="AI16" s="80" t="s">
        <v>564</v>
      </c>
      <c r="AJ16" s="80"/>
      <c r="AK16" s="88" t="s">
        <v>560</v>
      </c>
      <c r="AL16" s="80" t="b">
        <v>0</v>
      </c>
      <c r="AM16" s="80">
        <v>4</v>
      </c>
      <c r="AN16" s="88" t="s">
        <v>507</v>
      </c>
      <c r="AO16" s="80" t="s">
        <v>570</v>
      </c>
      <c r="AP16" s="80" t="b">
        <v>0</v>
      </c>
      <c r="AQ16" s="88" t="s">
        <v>507</v>
      </c>
      <c r="AR16" s="80" t="s">
        <v>196</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row>
    <row r="17" spans="1:57" ht="15">
      <c r="A17" s="65" t="s">
        <v>242</v>
      </c>
      <c r="B17" s="65" t="s">
        <v>259</v>
      </c>
      <c r="C17" s="66" t="s">
        <v>1153</v>
      </c>
      <c r="D17" s="67">
        <v>3</v>
      </c>
      <c r="E17" s="68" t="s">
        <v>132</v>
      </c>
      <c r="F17" s="69">
        <v>32</v>
      </c>
      <c r="G17" s="66"/>
      <c r="H17" s="70"/>
      <c r="I17" s="71"/>
      <c r="J17" s="71"/>
      <c r="K17" s="34" t="s">
        <v>65</v>
      </c>
      <c r="L17" s="78">
        <v>17</v>
      </c>
      <c r="M17" s="78"/>
      <c r="N17" s="73"/>
      <c r="O17" s="80" t="s">
        <v>275</v>
      </c>
      <c r="P17" s="82">
        <v>43857.487291666665</v>
      </c>
      <c r="Q17" s="80" t="s">
        <v>281</v>
      </c>
      <c r="R17" s="84" t="s">
        <v>310</v>
      </c>
      <c r="S17" s="80" t="s">
        <v>317</v>
      </c>
      <c r="T17" s="80" t="s">
        <v>325</v>
      </c>
      <c r="U17" s="80"/>
      <c r="V17" s="84" t="s">
        <v>360</v>
      </c>
      <c r="W17" s="82">
        <v>43857.487291666665</v>
      </c>
      <c r="X17" s="86">
        <v>43857</v>
      </c>
      <c r="Y17" s="88" t="s">
        <v>384</v>
      </c>
      <c r="Z17" s="84" t="s">
        <v>446</v>
      </c>
      <c r="AA17" s="80"/>
      <c r="AB17" s="80"/>
      <c r="AC17" s="88" t="s">
        <v>507</v>
      </c>
      <c r="AD17" s="80"/>
      <c r="AE17" s="80" t="b">
        <v>0</v>
      </c>
      <c r="AF17" s="80">
        <v>10</v>
      </c>
      <c r="AG17" s="88" t="s">
        <v>560</v>
      </c>
      <c r="AH17" s="80" t="b">
        <v>0</v>
      </c>
      <c r="AI17" s="80" t="s">
        <v>564</v>
      </c>
      <c r="AJ17" s="80"/>
      <c r="AK17" s="88" t="s">
        <v>560</v>
      </c>
      <c r="AL17" s="80" t="b">
        <v>0</v>
      </c>
      <c r="AM17" s="80">
        <v>4</v>
      </c>
      <c r="AN17" s="88" t="s">
        <v>560</v>
      </c>
      <c r="AO17" s="80" t="s">
        <v>570</v>
      </c>
      <c r="AP17" s="80" t="b">
        <v>0</v>
      </c>
      <c r="AQ17" s="88" t="s">
        <v>507</v>
      </c>
      <c r="AR17" s="80" t="s">
        <v>196</v>
      </c>
      <c r="AS17" s="80">
        <v>0</v>
      </c>
      <c r="AT17" s="80">
        <v>0</v>
      </c>
      <c r="AU17" s="80"/>
      <c r="AV17" s="80"/>
      <c r="AW17" s="80"/>
      <c r="AX17" s="80"/>
      <c r="AY17" s="80"/>
      <c r="AZ17" s="80"/>
      <c r="BA17" s="80"/>
      <c r="BB17" s="80"/>
      <c r="BC17">
        <v>1</v>
      </c>
      <c r="BD17" s="79" t="str">
        <f>REPLACE(INDEX(GroupVertices[Group],MATCH(Edges[[#This Row],[Vertex 1]],GroupVertices[Vertex],0)),1,1,"")</f>
        <v>3</v>
      </c>
      <c r="BE17" s="79" t="str">
        <f>REPLACE(INDEX(GroupVertices[Group],MATCH(Edges[[#This Row],[Vertex 2]],GroupVertices[Vertex],0)),1,1,"")</f>
        <v>2</v>
      </c>
    </row>
    <row r="18" spans="1:57" ht="15">
      <c r="A18" s="65" t="s">
        <v>239</v>
      </c>
      <c r="B18" s="65" t="s">
        <v>260</v>
      </c>
      <c r="C18" s="66" t="s">
        <v>1153</v>
      </c>
      <c r="D18" s="67">
        <v>3</v>
      </c>
      <c r="E18" s="68" t="s">
        <v>132</v>
      </c>
      <c r="F18" s="69">
        <v>32</v>
      </c>
      <c r="G18" s="66"/>
      <c r="H18" s="70"/>
      <c r="I18" s="71"/>
      <c r="J18" s="71"/>
      <c r="K18" s="34" t="s">
        <v>65</v>
      </c>
      <c r="L18" s="78">
        <v>18</v>
      </c>
      <c r="M18" s="78"/>
      <c r="N18" s="73"/>
      <c r="O18" s="80" t="s">
        <v>274</v>
      </c>
      <c r="P18" s="82">
        <v>43857.49149305555</v>
      </c>
      <c r="Q18" s="80" t="s">
        <v>281</v>
      </c>
      <c r="R18" s="84" t="s">
        <v>310</v>
      </c>
      <c r="S18" s="80" t="s">
        <v>317</v>
      </c>
      <c r="T18" s="80"/>
      <c r="U18" s="80"/>
      <c r="V18" s="84" t="s">
        <v>357</v>
      </c>
      <c r="W18" s="82">
        <v>43857.49149305555</v>
      </c>
      <c r="X18" s="86">
        <v>43857</v>
      </c>
      <c r="Y18" s="88" t="s">
        <v>381</v>
      </c>
      <c r="Z18" s="84" t="s">
        <v>443</v>
      </c>
      <c r="AA18" s="80"/>
      <c r="AB18" s="80"/>
      <c r="AC18" s="88" t="s">
        <v>504</v>
      </c>
      <c r="AD18" s="80"/>
      <c r="AE18" s="80" t="b">
        <v>0</v>
      </c>
      <c r="AF18" s="80">
        <v>0</v>
      </c>
      <c r="AG18" s="88" t="s">
        <v>560</v>
      </c>
      <c r="AH18" s="80" t="b">
        <v>0</v>
      </c>
      <c r="AI18" s="80" t="s">
        <v>564</v>
      </c>
      <c r="AJ18" s="80"/>
      <c r="AK18" s="88" t="s">
        <v>560</v>
      </c>
      <c r="AL18" s="80" t="b">
        <v>0</v>
      </c>
      <c r="AM18" s="80">
        <v>4</v>
      </c>
      <c r="AN18" s="88" t="s">
        <v>507</v>
      </c>
      <c r="AO18" s="80" t="s">
        <v>566</v>
      </c>
      <c r="AP18" s="80" t="b">
        <v>0</v>
      </c>
      <c r="AQ18" s="88" t="s">
        <v>507</v>
      </c>
      <c r="AR18" s="80" t="s">
        <v>196</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row>
    <row r="19" spans="1:57" ht="15">
      <c r="A19" s="65" t="s">
        <v>240</v>
      </c>
      <c r="B19" s="65" t="s">
        <v>260</v>
      </c>
      <c r="C19" s="66" t="s">
        <v>1153</v>
      </c>
      <c r="D19" s="67">
        <v>3</v>
      </c>
      <c r="E19" s="68" t="s">
        <v>132</v>
      </c>
      <c r="F19" s="69">
        <v>32</v>
      </c>
      <c r="G19" s="66"/>
      <c r="H19" s="70"/>
      <c r="I19" s="71"/>
      <c r="J19" s="71"/>
      <c r="K19" s="34" t="s">
        <v>65</v>
      </c>
      <c r="L19" s="78">
        <v>19</v>
      </c>
      <c r="M19" s="78"/>
      <c r="N19" s="73"/>
      <c r="O19" s="80" t="s">
        <v>274</v>
      </c>
      <c r="P19" s="82">
        <v>43857.59291666667</v>
      </c>
      <c r="Q19" s="80" t="s">
        <v>281</v>
      </c>
      <c r="R19" s="84" t="s">
        <v>310</v>
      </c>
      <c r="S19" s="80" t="s">
        <v>317</v>
      </c>
      <c r="T19" s="80"/>
      <c r="U19" s="80"/>
      <c r="V19" s="84" t="s">
        <v>358</v>
      </c>
      <c r="W19" s="82">
        <v>43857.59291666667</v>
      </c>
      <c r="X19" s="86">
        <v>43857</v>
      </c>
      <c r="Y19" s="88" t="s">
        <v>382</v>
      </c>
      <c r="Z19" s="84" t="s">
        <v>444</v>
      </c>
      <c r="AA19" s="80"/>
      <c r="AB19" s="80"/>
      <c r="AC19" s="88" t="s">
        <v>505</v>
      </c>
      <c r="AD19" s="80"/>
      <c r="AE19" s="80" t="b">
        <v>0</v>
      </c>
      <c r="AF19" s="80">
        <v>0</v>
      </c>
      <c r="AG19" s="88" t="s">
        <v>560</v>
      </c>
      <c r="AH19" s="80" t="b">
        <v>0</v>
      </c>
      <c r="AI19" s="80" t="s">
        <v>564</v>
      </c>
      <c r="AJ19" s="80"/>
      <c r="AK19" s="88" t="s">
        <v>560</v>
      </c>
      <c r="AL19" s="80" t="b">
        <v>0</v>
      </c>
      <c r="AM19" s="80">
        <v>4</v>
      </c>
      <c r="AN19" s="88" t="s">
        <v>507</v>
      </c>
      <c r="AO19" s="80" t="s">
        <v>569</v>
      </c>
      <c r="AP19" s="80" t="b">
        <v>0</v>
      </c>
      <c r="AQ19" s="88" t="s">
        <v>507</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row>
    <row r="20" spans="1:57" ht="15">
      <c r="A20" s="65" t="s">
        <v>241</v>
      </c>
      <c r="B20" s="65" t="s">
        <v>260</v>
      </c>
      <c r="C20" s="66" t="s">
        <v>1153</v>
      </c>
      <c r="D20" s="67">
        <v>3</v>
      </c>
      <c r="E20" s="68" t="s">
        <v>132</v>
      </c>
      <c r="F20" s="69">
        <v>32</v>
      </c>
      <c r="G20" s="66"/>
      <c r="H20" s="70"/>
      <c r="I20" s="71"/>
      <c r="J20" s="71"/>
      <c r="K20" s="34" t="s">
        <v>65</v>
      </c>
      <c r="L20" s="78">
        <v>20</v>
      </c>
      <c r="M20" s="78"/>
      <c r="N20" s="73"/>
      <c r="O20" s="80" t="s">
        <v>274</v>
      </c>
      <c r="P20" s="82">
        <v>43857.69232638889</v>
      </c>
      <c r="Q20" s="80" t="s">
        <v>281</v>
      </c>
      <c r="R20" s="84" t="s">
        <v>310</v>
      </c>
      <c r="S20" s="80" t="s">
        <v>317</v>
      </c>
      <c r="T20" s="80"/>
      <c r="U20" s="80"/>
      <c r="V20" s="84" t="s">
        <v>359</v>
      </c>
      <c r="W20" s="82">
        <v>43857.69232638889</v>
      </c>
      <c r="X20" s="86">
        <v>43857</v>
      </c>
      <c r="Y20" s="88" t="s">
        <v>383</v>
      </c>
      <c r="Z20" s="84" t="s">
        <v>445</v>
      </c>
      <c r="AA20" s="80"/>
      <c r="AB20" s="80"/>
      <c r="AC20" s="88" t="s">
        <v>506</v>
      </c>
      <c r="AD20" s="80"/>
      <c r="AE20" s="80" t="b">
        <v>0</v>
      </c>
      <c r="AF20" s="80">
        <v>0</v>
      </c>
      <c r="AG20" s="88" t="s">
        <v>560</v>
      </c>
      <c r="AH20" s="80" t="b">
        <v>0</v>
      </c>
      <c r="AI20" s="80" t="s">
        <v>564</v>
      </c>
      <c r="AJ20" s="80"/>
      <c r="AK20" s="88" t="s">
        <v>560</v>
      </c>
      <c r="AL20" s="80" t="b">
        <v>0</v>
      </c>
      <c r="AM20" s="80">
        <v>4</v>
      </c>
      <c r="AN20" s="88" t="s">
        <v>507</v>
      </c>
      <c r="AO20" s="80" t="s">
        <v>570</v>
      </c>
      <c r="AP20" s="80" t="b">
        <v>0</v>
      </c>
      <c r="AQ20" s="88" t="s">
        <v>507</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row>
    <row r="21" spans="1:57" ht="15">
      <c r="A21" s="65" t="s">
        <v>242</v>
      </c>
      <c r="B21" s="65" t="s">
        <v>260</v>
      </c>
      <c r="C21" s="66" t="s">
        <v>1153</v>
      </c>
      <c r="D21" s="67">
        <v>3</v>
      </c>
      <c r="E21" s="68" t="s">
        <v>132</v>
      </c>
      <c r="F21" s="69">
        <v>32</v>
      </c>
      <c r="G21" s="66"/>
      <c r="H21" s="70"/>
      <c r="I21" s="71"/>
      <c r="J21" s="71"/>
      <c r="K21" s="34" t="s">
        <v>65</v>
      </c>
      <c r="L21" s="78">
        <v>21</v>
      </c>
      <c r="M21" s="78"/>
      <c r="N21" s="73"/>
      <c r="O21" s="80" t="s">
        <v>275</v>
      </c>
      <c r="P21" s="82">
        <v>43857.487291666665</v>
      </c>
      <c r="Q21" s="80" t="s">
        <v>281</v>
      </c>
      <c r="R21" s="84" t="s">
        <v>310</v>
      </c>
      <c r="S21" s="80" t="s">
        <v>317</v>
      </c>
      <c r="T21" s="80" t="s">
        <v>325</v>
      </c>
      <c r="U21" s="80"/>
      <c r="V21" s="84" t="s">
        <v>360</v>
      </c>
      <c r="W21" s="82">
        <v>43857.487291666665</v>
      </c>
      <c r="X21" s="86">
        <v>43857</v>
      </c>
      <c r="Y21" s="88" t="s">
        <v>384</v>
      </c>
      <c r="Z21" s="84" t="s">
        <v>446</v>
      </c>
      <c r="AA21" s="80"/>
      <c r="AB21" s="80"/>
      <c r="AC21" s="88" t="s">
        <v>507</v>
      </c>
      <c r="AD21" s="80"/>
      <c r="AE21" s="80" t="b">
        <v>0</v>
      </c>
      <c r="AF21" s="80">
        <v>10</v>
      </c>
      <c r="AG21" s="88" t="s">
        <v>560</v>
      </c>
      <c r="AH21" s="80" t="b">
        <v>0</v>
      </c>
      <c r="AI21" s="80" t="s">
        <v>564</v>
      </c>
      <c r="AJ21" s="80"/>
      <c r="AK21" s="88" t="s">
        <v>560</v>
      </c>
      <c r="AL21" s="80" t="b">
        <v>0</v>
      </c>
      <c r="AM21" s="80">
        <v>4</v>
      </c>
      <c r="AN21" s="88" t="s">
        <v>560</v>
      </c>
      <c r="AO21" s="80" t="s">
        <v>570</v>
      </c>
      <c r="AP21" s="80" t="b">
        <v>0</v>
      </c>
      <c r="AQ21" s="88" t="s">
        <v>507</v>
      </c>
      <c r="AR21" s="80" t="s">
        <v>196</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2</v>
      </c>
    </row>
    <row r="22" spans="1:57" ht="15">
      <c r="A22" s="65" t="s">
        <v>239</v>
      </c>
      <c r="B22" s="65" t="s">
        <v>261</v>
      </c>
      <c r="C22" s="66" t="s">
        <v>1153</v>
      </c>
      <c r="D22" s="67">
        <v>3</v>
      </c>
      <c r="E22" s="68" t="s">
        <v>132</v>
      </c>
      <c r="F22" s="69">
        <v>32</v>
      </c>
      <c r="G22" s="66"/>
      <c r="H22" s="70"/>
      <c r="I22" s="71"/>
      <c r="J22" s="71"/>
      <c r="K22" s="34" t="s">
        <v>65</v>
      </c>
      <c r="L22" s="78">
        <v>22</v>
      </c>
      <c r="M22" s="78"/>
      <c r="N22" s="73"/>
      <c r="O22" s="80" t="s">
        <v>274</v>
      </c>
      <c r="P22" s="82">
        <v>43857.49149305555</v>
      </c>
      <c r="Q22" s="80" t="s">
        <v>281</v>
      </c>
      <c r="R22" s="84" t="s">
        <v>310</v>
      </c>
      <c r="S22" s="80" t="s">
        <v>317</v>
      </c>
      <c r="T22" s="80"/>
      <c r="U22" s="80"/>
      <c r="V22" s="84" t="s">
        <v>357</v>
      </c>
      <c r="W22" s="82">
        <v>43857.49149305555</v>
      </c>
      <c r="X22" s="86">
        <v>43857</v>
      </c>
      <c r="Y22" s="88" t="s">
        <v>381</v>
      </c>
      <c r="Z22" s="84" t="s">
        <v>443</v>
      </c>
      <c r="AA22" s="80"/>
      <c r="AB22" s="80"/>
      <c r="AC22" s="88" t="s">
        <v>504</v>
      </c>
      <c r="AD22" s="80"/>
      <c r="AE22" s="80" t="b">
        <v>0</v>
      </c>
      <c r="AF22" s="80">
        <v>0</v>
      </c>
      <c r="AG22" s="88" t="s">
        <v>560</v>
      </c>
      <c r="AH22" s="80" t="b">
        <v>0</v>
      </c>
      <c r="AI22" s="80" t="s">
        <v>564</v>
      </c>
      <c r="AJ22" s="80"/>
      <c r="AK22" s="88" t="s">
        <v>560</v>
      </c>
      <c r="AL22" s="80" t="b">
        <v>0</v>
      </c>
      <c r="AM22" s="80">
        <v>4</v>
      </c>
      <c r="AN22" s="88" t="s">
        <v>507</v>
      </c>
      <c r="AO22" s="80" t="s">
        <v>566</v>
      </c>
      <c r="AP22" s="80" t="b">
        <v>0</v>
      </c>
      <c r="AQ22" s="88" t="s">
        <v>507</v>
      </c>
      <c r="AR22" s="80" t="s">
        <v>196</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row>
    <row r="23" spans="1:57" ht="15">
      <c r="A23" s="65" t="s">
        <v>240</v>
      </c>
      <c r="B23" s="65" t="s">
        <v>261</v>
      </c>
      <c r="C23" s="66" t="s">
        <v>1153</v>
      </c>
      <c r="D23" s="67">
        <v>3</v>
      </c>
      <c r="E23" s="68" t="s">
        <v>132</v>
      </c>
      <c r="F23" s="69">
        <v>32</v>
      </c>
      <c r="G23" s="66"/>
      <c r="H23" s="70"/>
      <c r="I23" s="71"/>
      <c r="J23" s="71"/>
      <c r="K23" s="34" t="s">
        <v>65</v>
      </c>
      <c r="L23" s="78">
        <v>23</v>
      </c>
      <c r="M23" s="78"/>
      <c r="N23" s="73"/>
      <c r="O23" s="80" t="s">
        <v>274</v>
      </c>
      <c r="P23" s="82">
        <v>43857.59291666667</v>
      </c>
      <c r="Q23" s="80" t="s">
        <v>281</v>
      </c>
      <c r="R23" s="84" t="s">
        <v>310</v>
      </c>
      <c r="S23" s="80" t="s">
        <v>317</v>
      </c>
      <c r="T23" s="80"/>
      <c r="U23" s="80"/>
      <c r="V23" s="84" t="s">
        <v>358</v>
      </c>
      <c r="W23" s="82">
        <v>43857.59291666667</v>
      </c>
      <c r="X23" s="86">
        <v>43857</v>
      </c>
      <c r="Y23" s="88" t="s">
        <v>382</v>
      </c>
      <c r="Z23" s="84" t="s">
        <v>444</v>
      </c>
      <c r="AA23" s="80"/>
      <c r="AB23" s="80"/>
      <c r="AC23" s="88" t="s">
        <v>505</v>
      </c>
      <c r="AD23" s="80"/>
      <c r="AE23" s="80" t="b">
        <v>0</v>
      </c>
      <c r="AF23" s="80">
        <v>0</v>
      </c>
      <c r="AG23" s="88" t="s">
        <v>560</v>
      </c>
      <c r="AH23" s="80" t="b">
        <v>0</v>
      </c>
      <c r="AI23" s="80" t="s">
        <v>564</v>
      </c>
      <c r="AJ23" s="80"/>
      <c r="AK23" s="88" t="s">
        <v>560</v>
      </c>
      <c r="AL23" s="80" t="b">
        <v>0</v>
      </c>
      <c r="AM23" s="80">
        <v>4</v>
      </c>
      <c r="AN23" s="88" t="s">
        <v>507</v>
      </c>
      <c r="AO23" s="80" t="s">
        <v>569</v>
      </c>
      <c r="AP23" s="80" t="b">
        <v>0</v>
      </c>
      <c r="AQ23" s="88" t="s">
        <v>507</v>
      </c>
      <c r="AR23" s="80" t="s">
        <v>196</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row>
    <row r="24" spans="1:57" ht="15">
      <c r="A24" s="65" t="s">
        <v>241</v>
      </c>
      <c r="B24" s="65" t="s">
        <v>261</v>
      </c>
      <c r="C24" s="66" t="s">
        <v>1153</v>
      </c>
      <c r="D24" s="67">
        <v>3</v>
      </c>
      <c r="E24" s="68" t="s">
        <v>132</v>
      </c>
      <c r="F24" s="69">
        <v>32</v>
      </c>
      <c r="G24" s="66"/>
      <c r="H24" s="70"/>
      <c r="I24" s="71"/>
      <c r="J24" s="71"/>
      <c r="K24" s="34" t="s">
        <v>65</v>
      </c>
      <c r="L24" s="78">
        <v>24</v>
      </c>
      <c r="M24" s="78"/>
      <c r="N24" s="73"/>
      <c r="O24" s="80" t="s">
        <v>274</v>
      </c>
      <c r="P24" s="82">
        <v>43857.69232638889</v>
      </c>
      <c r="Q24" s="80" t="s">
        <v>281</v>
      </c>
      <c r="R24" s="84" t="s">
        <v>310</v>
      </c>
      <c r="S24" s="80" t="s">
        <v>317</v>
      </c>
      <c r="T24" s="80"/>
      <c r="U24" s="80"/>
      <c r="V24" s="84" t="s">
        <v>359</v>
      </c>
      <c r="W24" s="82">
        <v>43857.69232638889</v>
      </c>
      <c r="X24" s="86">
        <v>43857</v>
      </c>
      <c r="Y24" s="88" t="s">
        <v>383</v>
      </c>
      <c r="Z24" s="84" t="s">
        <v>445</v>
      </c>
      <c r="AA24" s="80"/>
      <c r="AB24" s="80"/>
      <c r="AC24" s="88" t="s">
        <v>506</v>
      </c>
      <c r="AD24" s="80"/>
      <c r="AE24" s="80" t="b">
        <v>0</v>
      </c>
      <c r="AF24" s="80">
        <v>0</v>
      </c>
      <c r="AG24" s="88" t="s">
        <v>560</v>
      </c>
      <c r="AH24" s="80" t="b">
        <v>0</v>
      </c>
      <c r="AI24" s="80" t="s">
        <v>564</v>
      </c>
      <c r="AJ24" s="80"/>
      <c r="AK24" s="88" t="s">
        <v>560</v>
      </c>
      <c r="AL24" s="80" t="b">
        <v>0</v>
      </c>
      <c r="AM24" s="80">
        <v>4</v>
      </c>
      <c r="AN24" s="88" t="s">
        <v>507</v>
      </c>
      <c r="AO24" s="80" t="s">
        <v>570</v>
      </c>
      <c r="AP24" s="80" t="b">
        <v>0</v>
      </c>
      <c r="AQ24" s="88" t="s">
        <v>507</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row>
    <row r="25" spans="1:57" ht="15">
      <c r="A25" s="65" t="s">
        <v>242</v>
      </c>
      <c r="B25" s="65" t="s">
        <v>261</v>
      </c>
      <c r="C25" s="66" t="s">
        <v>1153</v>
      </c>
      <c r="D25" s="67">
        <v>3</v>
      </c>
      <c r="E25" s="68" t="s">
        <v>132</v>
      </c>
      <c r="F25" s="69">
        <v>32</v>
      </c>
      <c r="G25" s="66"/>
      <c r="H25" s="70"/>
      <c r="I25" s="71"/>
      <c r="J25" s="71"/>
      <c r="K25" s="34" t="s">
        <v>65</v>
      </c>
      <c r="L25" s="78">
        <v>25</v>
      </c>
      <c r="M25" s="78"/>
      <c r="N25" s="73"/>
      <c r="O25" s="80" t="s">
        <v>275</v>
      </c>
      <c r="P25" s="82">
        <v>43857.487291666665</v>
      </c>
      <c r="Q25" s="80" t="s">
        <v>281</v>
      </c>
      <c r="R25" s="84" t="s">
        <v>310</v>
      </c>
      <c r="S25" s="80" t="s">
        <v>317</v>
      </c>
      <c r="T25" s="80" t="s">
        <v>325</v>
      </c>
      <c r="U25" s="80"/>
      <c r="V25" s="84" t="s">
        <v>360</v>
      </c>
      <c r="W25" s="82">
        <v>43857.487291666665</v>
      </c>
      <c r="X25" s="86">
        <v>43857</v>
      </c>
      <c r="Y25" s="88" t="s">
        <v>384</v>
      </c>
      <c r="Z25" s="84" t="s">
        <v>446</v>
      </c>
      <c r="AA25" s="80"/>
      <c r="AB25" s="80"/>
      <c r="AC25" s="88" t="s">
        <v>507</v>
      </c>
      <c r="AD25" s="80"/>
      <c r="AE25" s="80" t="b">
        <v>0</v>
      </c>
      <c r="AF25" s="80">
        <v>10</v>
      </c>
      <c r="AG25" s="88" t="s">
        <v>560</v>
      </c>
      <c r="AH25" s="80" t="b">
        <v>0</v>
      </c>
      <c r="AI25" s="80" t="s">
        <v>564</v>
      </c>
      <c r="AJ25" s="80"/>
      <c r="AK25" s="88" t="s">
        <v>560</v>
      </c>
      <c r="AL25" s="80" t="b">
        <v>0</v>
      </c>
      <c r="AM25" s="80">
        <v>4</v>
      </c>
      <c r="AN25" s="88" t="s">
        <v>560</v>
      </c>
      <c r="AO25" s="80" t="s">
        <v>570</v>
      </c>
      <c r="AP25" s="80" t="b">
        <v>0</v>
      </c>
      <c r="AQ25" s="88" t="s">
        <v>507</v>
      </c>
      <c r="AR25" s="80" t="s">
        <v>196</v>
      </c>
      <c r="AS25" s="80">
        <v>0</v>
      </c>
      <c r="AT25" s="80">
        <v>0</v>
      </c>
      <c r="AU25" s="80"/>
      <c r="AV25" s="80"/>
      <c r="AW25" s="80"/>
      <c r="AX25" s="80"/>
      <c r="AY25" s="80"/>
      <c r="AZ25" s="80"/>
      <c r="BA25" s="80"/>
      <c r="BB25" s="80"/>
      <c r="BC25">
        <v>1</v>
      </c>
      <c r="BD25" s="79" t="str">
        <f>REPLACE(INDEX(GroupVertices[Group],MATCH(Edges[[#This Row],[Vertex 1]],GroupVertices[Vertex],0)),1,1,"")</f>
        <v>3</v>
      </c>
      <c r="BE25" s="79" t="str">
        <f>REPLACE(INDEX(GroupVertices[Group],MATCH(Edges[[#This Row],[Vertex 2]],GroupVertices[Vertex],0)),1,1,"")</f>
        <v>2</v>
      </c>
    </row>
    <row r="26" spans="1:57" ht="15">
      <c r="A26" s="65" t="s">
        <v>239</v>
      </c>
      <c r="B26" s="65" t="s">
        <v>262</v>
      </c>
      <c r="C26" s="66" t="s">
        <v>1153</v>
      </c>
      <c r="D26" s="67">
        <v>3</v>
      </c>
      <c r="E26" s="68" t="s">
        <v>132</v>
      </c>
      <c r="F26" s="69">
        <v>32</v>
      </c>
      <c r="G26" s="66"/>
      <c r="H26" s="70"/>
      <c r="I26" s="71"/>
      <c r="J26" s="71"/>
      <c r="K26" s="34" t="s">
        <v>65</v>
      </c>
      <c r="L26" s="78">
        <v>26</v>
      </c>
      <c r="M26" s="78"/>
      <c r="N26" s="73"/>
      <c r="O26" s="80" t="s">
        <v>274</v>
      </c>
      <c r="P26" s="82">
        <v>43857.49149305555</v>
      </c>
      <c r="Q26" s="80" t="s">
        <v>281</v>
      </c>
      <c r="R26" s="84" t="s">
        <v>310</v>
      </c>
      <c r="S26" s="80" t="s">
        <v>317</v>
      </c>
      <c r="T26" s="80"/>
      <c r="U26" s="80"/>
      <c r="V26" s="84" t="s">
        <v>357</v>
      </c>
      <c r="W26" s="82">
        <v>43857.49149305555</v>
      </c>
      <c r="X26" s="86">
        <v>43857</v>
      </c>
      <c r="Y26" s="88" t="s">
        <v>381</v>
      </c>
      <c r="Z26" s="84" t="s">
        <v>443</v>
      </c>
      <c r="AA26" s="80"/>
      <c r="AB26" s="80"/>
      <c r="AC26" s="88" t="s">
        <v>504</v>
      </c>
      <c r="AD26" s="80"/>
      <c r="AE26" s="80" t="b">
        <v>0</v>
      </c>
      <c r="AF26" s="80">
        <v>0</v>
      </c>
      <c r="AG26" s="88" t="s">
        <v>560</v>
      </c>
      <c r="AH26" s="80" t="b">
        <v>0</v>
      </c>
      <c r="AI26" s="80" t="s">
        <v>564</v>
      </c>
      <c r="AJ26" s="80"/>
      <c r="AK26" s="88" t="s">
        <v>560</v>
      </c>
      <c r="AL26" s="80" t="b">
        <v>0</v>
      </c>
      <c r="AM26" s="80">
        <v>4</v>
      </c>
      <c r="AN26" s="88" t="s">
        <v>507</v>
      </c>
      <c r="AO26" s="80" t="s">
        <v>566</v>
      </c>
      <c r="AP26" s="80" t="b">
        <v>0</v>
      </c>
      <c r="AQ26" s="88" t="s">
        <v>507</v>
      </c>
      <c r="AR26" s="80" t="s">
        <v>196</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row>
    <row r="27" spans="1:57" ht="15">
      <c r="A27" s="65" t="s">
        <v>240</v>
      </c>
      <c r="B27" s="65" t="s">
        <v>262</v>
      </c>
      <c r="C27" s="66" t="s">
        <v>1153</v>
      </c>
      <c r="D27" s="67">
        <v>3</v>
      </c>
      <c r="E27" s="68" t="s">
        <v>132</v>
      </c>
      <c r="F27" s="69">
        <v>32</v>
      </c>
      <c r="G27" s="66"/>
      <c r="H27" s="70"/>
      <c r="I27" s="71"/>
      <c r="J27" s="71"/>
      <c r="K27" s="34" t="s">
        <v>65</v>
      </c>
      <c r="L27" s="78">
        <v>27</v>
      </c>
      <c r="M27" s="78"/>
      <c r="N27" s="73"/>
      <c r="O27" s="80" t="s">
        <v>274</v>
      </c>
      <c r="P27" s="82">
        <v>43857.59291666667</v>
      </c>
      <c r="Q27" s="80" t="s">
        <v>281</v>
      </c>
      <c r="R27" s="84" t="s">
        <v>310</v>
      </c>
      <c r="S27" s="80" t="s">
        <v>317</v>
      </c>
      <c r="T27" s="80"/>
      <c r="U27" s="80"/>
      <c r="V27" s="84" t="s">
        <v>358</v>
      </c>
      <c r="W27" s="82">
        <v>43857.59291666667</v>
      </c>
      <c r="X27" s="86">
        <v>43857</v>
      </c>
      <c r="Y27" s="88" t="s">
        <v>382</v>
      </c>
      <c r="Z27" s="84" t="s">
        <v>444</v>
      </c>
      <c r="AA27" s="80"/>
      <c r="AB27" s="80"/>
      <c r="AC27" s="88" t="s">
        <v>505</v>
      </c>
      <c r="AD27" s="80"/>
      <c r="AE27" s="80" t="b">
        <v>0</v>
      </c>
      <c r="AF27" s="80">
        <v>0</v>
      </c>
      <c r="AG27" s="88" t="s">
        <v>560</v>
      </c>
      <c r="AH27" s="80" t="b">
        <v>0</v>
      </c>
      <c r="AI27" s="80" t="s">
        <v>564</v>
      </c>
      <c r="AJ27" s="80"/>
      <c r="AK27" s="88" t="s">
        <v>560</v>
      </c>
      <c r="AL27" s="80" t="b">
        <v>0</v>
      </c>
      <c r="AM27" s="80">
        <v>4</v>
      </c>
      <c r="AN27" s="88" t="s">
        <v>507</v>
      </c>
      <c r="AO27" s="80" t="s">
        <v>569</v>
      </c>
      <c r="AP27" s="80" t="b">
        <v>0</v>
      </c>
      <c r="AQ27" s="88" t="s">
        <v>507</v>
      </c>
      <c r="AR27" s="80" t="s">
        <v>196</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row>
    <row r="28" spans="1:57" ht="15">
      <c r="A28" s="65" t="s">
        <v>241</v>
      </c>
      <c r="B28" s="65" t="s">
        <v>262</v>
      </c>
      <c r="C28" s="66" t="s">
        <v>1153</v>
      </c>
      <c r="D28" s="67">
        <v>3</v>
      </c>
      <c r="E28" s="68" t="s">
        <v>132</v>
      </c>
      <c r="F28" s="69">
        <v>32</v>
      </c>
      <c r="G28" s="66"/>
      <c r="H28" s="70"/>
      <c r="I28" s="71"/>
      <c r="J28" s="71"/>
      <c r="K28" s="34" t="s">
        <v>65</v>
      </c>
      <c r="L28" s="78">
        <v>28</v>
      </c>
      <c r="M28" s="78"/>
      <c r="N28" s="73"/>
      <c r="O28" s="80" t="s">
        <v>274</v>
      </c>
      <c r="P28" s="82">
        <v>43857.69232638889</v>
      </c>
      <c r="Q28" s="80" t="s">
        <v>281</v>
      </c>
      <c r="R28" s="84" t="s">
        <v>310</v>
      </c>
      <c r="S28" s="80" t="s">
        <v>317</v>
      </c>
      <c r="T28" s="80"/>
      <c r="U28" s="80"/>
      <c r="V28" s="84" t="s">
        <v>359</v>
      </c>
      <c r="W28" s="82">
        <v>43857.69232638889</v>
      </c>
      <c r="X28" s="86">
        <v>43857</v>
      </c>
      <c r="Y28" s="88" t="s">
        <v>383</v>
      </c>
      <c r="Z28" s="84" t="s">
        <v>445</v>
      </c>
      <c r="AA28" s="80"/>
      <c r="AB28" s="80"/>
      <c r="AC28" s="88" t="s">
        <v>506</v>
      </c>
      <c r="AD28" s="80"/>
      <c r="AE28" s="80" t="b">
        <v>0</v>
      </c>
      <c r="AF28" s="80">
        <v>0</v>
      </c>
      <c r="AG28" s="88" t="s">
        <v>560</v>
      </c>
      <c r="AH28" s="80" t="b">
        <v>0</v>
      </c>
      <c r="AI28" s="80" t="s">
        <v>564</v>
      </c>
      <c r="AJ28" s="80"/>
      <c r="AK28" s="88" t="s">
        <v>560</v>
      </c>
      <c r="AL28" s="80" t="b">
        <v>0</v>
      </c>
      <c r="AM28" s="80">
        <v>4</v>
      </c>
      <c r="AN28" s="88" t="s">
        <v>507</v>
      </c>
      <c r="AO28" s="80" t="s">
        <v>570</v>
      </c>
      <c r="AP28" s="80" t="b">
        <v>0</v>
      </c>
      <c r="AQ28" s="88" t="s">
        <v>507</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row>
    <row r="29" spans="1:57" ht="15">
      <c r="A29" s="65" t="s">
        <v>242</v>
      </c>
      <c r="B29" s="65" t="s">
        <v>262</v>
      </c>
      <c r="C29" s="66" t="s">
        <v>1153</v>
      </c>
      <c r="D29" s="67">
        <v>3</v>
      </c>
      <c r="E29" s="68" t="s">
        <v>132</v>
      </c>
      <c r="F29" s="69">
        <v>32</v>
      </c>
      <c r="G29" s="66"/>
      <c r="H29" s="70"/>
      <c r="I29" s="71"/>
      <c r="J29" s="71"/>
      <c r="K29" s="34" t="s">
        <v>65</v>
      </c>
      <c r="L29" s="78">
        <v>29</v>
      </c>
      <c r="M29" s="78"/>
      <c r="N29" s="73"/>
      <c r="O29" s="80" t="s">
        <v>275</v>
      </c>
      <c r="P29" s="82">
        <v>43857.487291666665</v>
      </c>
      <c r="Q29" s="80" t="s">
        <v>281</v>
      </c>
      <c r="R29" s="84" t="s">
        <v>310</v>
      </c>
      <c r="S29" s="80" t="s">
        <v>317</v>
      </c>
      <c r="T29" s="80" t="s">
        <v>325</v>
      </c>
      <c r="U29" s="80"/>
      <c r="V29" s="84" t="s">
        <v>360</v>
      </c>
      <c r="W29" s="82">
        <v>43857.487291666665</v>
      </c>
      <c r="X29" s="86">
        <v>43857</v>
      </c>
      <c r="Y29" s="88" t="s">
        <v>384</v>
      </c>
      <c r="Z29" s="84" t="s">
        <v>446</v>
      </c>
      <c r="AA29" s="80"/>
      <c r="AB29" s="80"/>
      <c r="AC29" s="88" t="s">
        <v>507</v>
      </c>
      <c r="AD29" s="80"/>
      <c r="AE29" s="80" t="b">
        <v>0</v>
      </c>
      <c r="AF29" s="80">
        <v>10</v>
      </c>
      <c r="AG29" s="88" t="s">
        <v>560</v>
      </c>
      <c r="AH29" s="80" t="b">
        <v>0</v>
      </c>
      <c r="AI29" s="80" t="s">
        <v>564</v>
      </c>
      <c r="AJ29" s="80"/>
      <c r="AK29" s="88" t="s">
        <v>560</v>
      </c>
      <c r="AL29" s="80" t="b">
        <v>0</v>
      </c>
      <c r="AM29" s="80">
        <v>4</v>
      </c>
      <c r="AN29" s="88" t="s">
        <v>560</v>
      </c>
      <c r="AO29" s="80" t="s">
        <v>570</v>
      </c>
      <c r="AP29" s="80" t="b">
        <v>0</v>
      </c>
      <c r="AQ29" s="88" t="s">
        <v>507</v>
      </c>
      <c r="AR29" s="80" t="s">
        <v>196</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2</v>
      </c>
    </row>
    <row r="30" spans="1:57" ht="15">
      <c r="A30" s="65" t="s">
        <v>239</v>
      </c>
      <c r="B30" s="65" t="s">
        <v>263</v>
      </c>
      <c r="C30" s="66" t="s">
        <v>1153</v>
      </c>
      <c r="D30" s="67">
        <v>3</v>
      </c>
      <c r="E30" s="68" t="s">
        <v>132</v>
      </c>
      <c r="F30" s="69">
        <v>32</v>
      </c>
      <c r="G30" s="66"/>
      <c r="H30" s="70"/>
      <c r="I30" s="71"/>
      <c r="J30" s="71"/>
      <c r="K30" s="34" t="s">
        <v>65</v>
      </c>
      <c r="L30" s="78">
        <v>30</v>
      </c>
      <c r="M30" s="78"/>
      <c r="N30" s="73"/>
      <c r="O30" s="80" t="s">
        <v>274</v>
      </c>
      <c r="P30" s="82">
        <v>43857.49149305555</v>
      </c>
      <c r="Q30" s="80" t="s">
        <v>281</v>
      </c>
      <c r="R30" s="84" t="s">
        <v>310</v>
      </c>
      <c r="S30" s="80" t="s">
        <v>317</v>
      </c>
      <c r="T30" s="80"/>
      <c r="U30" s="80"/>
      <c r="V30" s="84" t="s">
        <v>357</v>
      </c>
      <c r="W30" s="82">
        <v>43857.49149305555</v>
      </c>
      <c r="X30" s="86">
        <v>43857</v>
      </c>
      <c r="Y30" s="88" t="s">
        <v>381</v>
      </c>
      <c r="Z30" s="84" t="s">
        <v>443</v>
      </c>
      <c r="AA30" s="80"/>
      <c r="AB30" s="80"/>
      <c r="AC30" s="88" t="s">
        <v>504</v>
      </c>
      <c r="AD30" s="80"/>
      <c r="AE30" s="80" t="b">
        <v>0</v>
      </c>
      <c r="AF30" s="80">
        <v>0</v>
      </c>
      <c r="AG30" s="88" t="s">
        <v>560</v>
      </c>
      <c r="AH30" s="80" t="b">
        <v>0</v>
      </c>
      <c r="AI30" s="80" t="s">
        <v>564</v>
      </c>
      <c r="AJ30" s="80"/>
      <c r="AK30" s="88" t="s">
        <v>560</v>
      </c>
      <c r="AL30" s="80" t="b">
        <v>0</v>
      </c>
      <c r="AM30" s="80">
        <v>4</v>
      </c>
      <c r="AN30" s="88" t="s">
        <v>507</v>
      </c>
      <c r="AO30" s="80" t="s">
        <v>566</v>
      </c>
      <c r="AP30" s="80" t="b">
        <v>0</v>
      </c>
      <c r="AQ30" s="88" t="s">
        <v>507</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row>
    <row r="31" spans="1:57" ht="15">
      <c r="A31" s="65" t="s">
        <v>240</v>
      </c>
      <c r="B31" s="65" t="s">
        <v>263</v>
      </c>
      <c r="C31" s="66" t="s">
        <v>1153</v>
      </c>
      <c r="D31" s="67">
        <v>3</v>
      </c>
      <c r="E31" s="68" t="s">
        <v>132</v>
      </c>
      <c r="F31" s="69">
        <v>32</v>
      </c>
      <c r="G31" s="66"/>
      <c r="H31" s="70"/>
      <c r="I31" s="71"/>
      <c r="J31" s="71"/>
      <c r="K31" s="34" t="s">
        <v>65</v>
      </c>
      <c r="L31" s="78">
        <v>31</v>
      </c>
      <c r="M31" s="78"/>
      <c r="N31" s="73"/>
      <c r="O31" s="80" t="s">
        <v>274</v>
      </c>
      <c r="P31" s="82">
        <v>43857.59291666667</v>
      </c>
      <c r="Q31" s="80" t="s">
        <v>281</v>
      </c>
      <c r="R31" s="84" t="s">
        <v>310</v>
      </c>
      <c r="S31" s="80" t="s">
        <v>317</v>
      </c>
      <c r="T31" s="80"/>
      <c r="U31" s="80"/>
      <c r="V31" s="84" t="s">
        <v>358</v>
      </c>
      <c r="W31" s="82">
        <v>43857.59291666667</v>
      </c>
      <c r="X31" s="86">
        <v>43857</v>
      </c>
      <c r="Y31" s="88" t="s">
        <v>382</v>
      </c>
      <c r="Z31" s="84" t="s">
        <v>444</v>
      </c>
      <c r="AA31" s="80"/>
      <c r="AB31" s="80"/>
      <c r="AC31" s="88" t="s">
        <v>505</v>
      </c>
      <c r="AD31" s="80"/>
      <c r="AE31" s="80" t="b">
        <v>0</v>
      </c>
      <c r="AF31" s="80">
        <v>0</v>
      </c>
      <c r="AG31" s="88" t="s">
        <v>560</v>
      </c>
      <c r="AH31" s="80" t="b">
        <v>0</v>
      </c>
      <c r="AI31" s="80" t="s">
        <v>564</v>
      </c>
      <c r="AJ31" s="80"/>
      <c r="AK31" s="88" t="s">
        <v>560</v>
      </c>
      <c r="AL31" s="80" t="b">
        <v>0</v>
      </c>
      <c r="AM31" s="80">
        <v>4</v>
      </c>
      <c r="AN31" s="88" t="s">
        <v>507</v>
      </c>
      <c r="AO31" s="80" t="s">
        <v>569</v>
      </c>
      <c r="AP31" s="80" t="b">
        <v>0</v>
      </c>
      <c r="AQ31" s="88" t="s">
        <v>507</v>
      </c>
      <c r="AR31" s="80" t="s">
        <v>196</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row>
    <row r="32" spans="1:57" ht="15">
      <c r="A32" s="65" t="s">
        <v>241</v>
      </c>
      <c r="B32" s="65" t="s">
        <v>263</v>
      </c>
      <c r="C32" s="66" t="s">
        <v>1153</v>
      </c>
      <c r="D32" s="67">
        <v>3</v>
      </c>
      <c r="E32" s="68" t="s">
        <v>132</v>
      </c>
      <c r="F32" s="69">
        <v>32</v>
      </c>
      <c r="G32" s="66"/>
      <c r="H32" s="70"/>
      <c r="I32" s="71"/>
      <c r="J32" s="71"/>
      <c r="K32" s="34" t="s">
        <v>65</v>
      </c>
      <c r="L32" s="78">
        <v>32</v>
      </c>
      <c r="M32" s="78"/>
      <c r="N32" s="73"/>
      <c r="O32" s="80" t="s">
        <v>274</v>
      </c>
      <c r="P32" s="82">
        <v>43857.69232638889</v>
      </c>
      <c r="Q32" s="80" t="s">
        <v>281</v>
      </c>
      <c r="R32" s="84" t="s">
        <v>310</v>
      </c>
      <c r="S32" s="80" t="s">
        <v>317</v>
      </c>
      <c r="T32" s="80"/>
      <c r="U32" s="80"/>
      <c r="V32" s="84" t="s">
        <v>359</v>
      </c>
      <c r="W32" s="82">
        <v>43857.69232638889</v>
      </c>
      <c r="X32" s="86">
        <v>43857</v>
      </c>
      <c r="Y32" s="88" t="s">
        <v>383</v>
      </c>
      <c r="Z32" s="84" t="s">
        <v>445</v>
      </c>
      <c r="AA32" s="80"/>
      <c r="AB32" s="80"/>
      <c r="AC32" s="88" t="s">
        <v>506</v>
      </c>
      <c r="AD32" s="80"/>
      <c r="AE32" s="80" t="b">
        <v>0</v>
      </c>
      <c r="AF32" s="80">
        <v>0</v>
      </c>
      <c r="AG32" s="88" t="s">
        <v>560</v>
      </c>
      <c r="AH32" s="80" t="b">
        <v>0</v>
      </c>
      <c r="AI32" s="80" t="s">
        <v>564</v>
      </c>
      <c r="AJ32" s="80"/>
      <c r="AK32" s="88" t="s">
        <v>560</v>
      </c>
      <c r="AL32" s="80" t="b">
        <v>0</v>
      </c>
      <c r="AM32" s="80">
        <v>4</v>
      </c>
      <c r="AN32" s="88" t="s">
        <v>507</v>
      </c>
      <c r="AO32" s="80" t="s">
        <v>570</v>
      </c>
      <c r="AP32" s="80" t="b">
        <v>0</v>
      </c>
      <c r="AQ32" s="88" t="s">
        <v>507</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row>
    <row r="33" spans="1:57" ht="15">
      <c r="A33" s="65" t="s">
        <v>242</v>
      </c>
      <c r="B33" s="65" t="s">
        <v>263</v>
      </c>
      <c r="C33" s="66" t="s">
        <v>1153</v>
      </c>
      <c r="D33" s="67">
        <v>3</v>
      </c>
      <c r="E33" s="68" t="s">
        <v>132</v>
      </c>
      <c r="F33" s="69">
        <v>32</v>
      </c>
      <c r="G33" s="66"/>
      <c r="H33" s="70"/>
      <c r="I33" s="71"/>
      <c r="J33" s="71"/>
      <c r="K33" s="34" t="s">
        <v>65</v>
      </c>
      <c r="L33" s="78">
        <v>33</v>
      </c>
      <c r="M33" s="78"/>
      <c r="N33" s="73"/>
      <c r="O33" s="80" t="s">
        <v>275</v>
      </c>
      <c r="P33" s="82">
        <v>43857.487291666665</v>
      </c>
      <c r="Q33" s="80" t="s">
        <v>281</v>
      </c>
      <c r="R33" s="84" t="s">
        <v>310</v>
      </c>
      <c r="S33" s="80" t="s">
        <v>317</v>
      </c>
      <c r="T33" s="80" t="s">
        <v>325</v>
      </c>
      <c r="U33" s="80"/>
      <c r="V33" s="84" t="s">
        <v>360</v>
      </c>
      <c r="W33" s="82">
        <v>43857.487291666665</v>
      </c>
      <c r="X33" s="86">
        <v>43857</v>
      </c>
      <c r="Y33" s="88" t="s">
        <v>384</v>
      </c>
      <c r="Z33" s="84" t="s">
        <v>446</v>
      </c>
      <c r="AA33" s="80"/>
      <c r="AB33" s="80"/>
      <c r="AC33" s="88" t="s">
        <v>507</v>
      </c>
      <c r="AD33" s="80"/>
      <c r="AE33" s="80" t="b">
        <v>0</v>
      </c>
      <c r="AF33" s="80">
        <v>10</v>
      </c>
      <c r="AG33" s="88" t="s">
        <v>560</v>
      </c>
      <c r="AH33" s="80" t="b">
        <v>0</v>
      </c>
      <c r="AI33" s="80" t="s">
        <v>564</v>
      </c>
      <c r="AJ33" s="80"/>
      <c r="AK33" s="88" t="s">
        <v>560</v>
      </c>
      <c r="AL33" s="80" t="b">
        <v>0</v>
      </c>
      <c r="AM33" s="80">
        <v>4</v>
      </c>
      <c r="AN33" s="88" t="s">
        <v>560</v>
      </c>
      <c r="AO33" s="80" t="s">
        <v>570</v>
      </c>
      <c r="AP33" s="80" t="b">
        <v>0</v>
      </c>
      <c r="AQ33" s="88" t="s">
        <v>507</v>
      </c>
      <c r="AR33" s="80" t="s">
        <v>196</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2</v>
      </c>
    </row>
    <row r="34" spans="1:57" ht="15">
      <c r="A34" s="65" t="s">
        <v>239</v>
      </c>
      <c r="B34" s="65" t="s">
        <v>264</v>
      </c>
      <c r="C34" s="66" t="s">
        <v>1153</v>
      </c>
      <c r="D34" s="67">
        <v>3</v>
      </c>
      <c r="E34" s="68" t="s">
        <v>132</v>
      </c>
      <c r="F34" s="69">
        <v>32</v>
      </c>
      <c r="G34" s="66"/>
      <c r="H34" s="70"/>
      <c r="I34" s="71"/>
      <c r="J34" s="71"/>
      <c r="K34" s="34" t="s">
        <v>65</v>
      </c>
      <c r="L34" s="78">
        <v>34</v>
      </c>
      <c r="M34" s="78"/>
      <c r="N34" s="73"/>
      <c r="O34" s="80" t="s">
        <v>274</v>
      </c>
      <c r="P34" s="82">
        <v>43857.49149305555</v>
      </c>
      <c r="Q34" s="80" t="s">
        <v>281</v>
      </c>
      <c r="R34" s="84" t="s">
        <v>310</v>
      </c>
      <c r="S34" s="80" t="s">
        <v>317</v>
      </c>
      <c r="T34" s="80"/>
      <c r="U34" s="80"/>
      <c r="V34" s="84" t="s">
        <v>357</v>
      </c>
      <c r="W34" s="82">
        <v>43857.49149305555</v>
      </c>
      <c r="X34" s="86">
        <v>43857</v>
      </c>
      <c r="Y34" s="88" t="s">
        <v>381</v>
      </c>
      <c r="Z34" s="84" t="s">
        <v>443</v>
      </c>
      <c r="AA34" s="80"/>
      <c r="AB34" s="80"/>
      <c r="AC34" s="88" t="s">
        <v>504</v>
      </c>
      <c r="AD34" s="80"/>
      <c r="AE34" s="80" t="b">
        <v>0</v>
      </c>
      <c r="AF34" s="80">
        <v>0</v>
      </c>
      <c r="AG34" s="88" t="s">
        <v>560</v>
      </c>
      <c r="AH34" s="80" t="b">
        <v>0</v>
      </c>
      <c r="AI34" s="80" t="s">
        <v>564</v>
      </c>
      <c r="AJ34" s="80"/>
      <c r="AK34" s="88" t="s">
        <v>560</v>
      </c>
      <c r="AL34" s="80" t="b">
        <v>0</v>
      </c>
      <c r="AM34" s="80">
        <v>4</v>
      </c>
      <c r="AN34" s="88" t="s">
        <v>507</v>
      </c>
      <c r="AO34" s="80" t="s">
        <v>566</v>
      </c>
      <c r="AP34" s="80" t="b">
        <v>0</v>
      </c>
      <c r="AQ34" s="88" t="s">
        <v>507</v>
      </c>
      <c r="AR34" s="80" t="s">
        <v>196</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row>
    <row r="35" spans="1:57" ht="15">
      <c r="A35" s="65" t="s">
        <v>240</v>
      </c>
      <c r="B35" s="65" t="s">
        <v>264</v>
      </c>
      <c r="C35" s="66" t="s">
        <v>1153</v>
      </c>
      <c r="D35" s="67">
        <v>3</v>
      </c>
      <c r="E35" s="68" t="s">
        <v>132</v>
      </c>
      <c r="F35" s="69">
        <v>32</v>
      </c>
      <c r="G35" s="66"/>
      <c r="H35" s="70"/>
      <c r="I35" s="71"/>
      <c r="J35" s="71"/>
      <c r="K35" s="34" t="s">
        <v>65</v>
      </c>
      <c r="L35" s="78">
        <v>35</v>
      </c>
      <c r="M35" s="78"/>
      <c r="N35" s="73"/>
      <c r="O35" s="80" t="s">
        <v>274</v>
      </c>
      <c r="P35" s="82">
        <v>43857.59291666667</v>
      </c>
      <c r="Q35" s="80" t="s">
        <v>281</v>
      </c>
      <c r="R35" s="84" t="s">
        <v>310</v>
      </c>
      <c r="S35" s="80" t="s">
        <v>317</v>
      </c>
      <c r="T35" s="80"/>
      <c r="U35" s="80"/>
      <c r="V35" s="84" t="s">
        <v>358</v>
      </c>
      <c r="W35" s="82">
        <v>43857.59291666667</v>
      </c>
      <c r="X35" s="86">
        <v>43857</v>
      </c>
      <c r="Y35" s="88" t="s">
        <v>382</v>
      </c>
      <c r="Z35" s="84" t="s">
        <v>444</v>
      </c>
      <c r="AA35" s="80"/>
      <c r="AB35" s="80"/>
      <c r="AC35" s="88" t="s">
        <v>505</v>
      </c>
      <c r="AD35" s="80"/>
      <c r="AE35" s="80" t="b">
        <v>0</v>
      </c>
      <c r="AF35" s="80">
        <v>0</v>
      </c>
      <c r="AG35" s="88" t="s">
        <v>560</v>
      </c>
      <c r="AH35" s="80" t="b">
        <v>0</v>
      </c>
      <c r="AI35" s="80" t="s">
        <v>564</v>
      </c>
      <c r="AJ35" s="80"/>
      <c r="AK35" s="88" t="s">
        <v>560</v>
      </c>
      <c r="AL35" s="80" t="b">
        <v>0</v>
      </c>
      <c r="AM35" s="80">
        <v>4</v>
      </c>
      <c r="AN35" s="88" t="s">
        <v>507</v>
      </c>
      <c r="AO35" s="80" t="s">
        <v>569</v>
      </c>
      <c r="AP35" s="80" t="b">
        <v>0</v>
      </c>
      <c r="AQ35" s="88" t="s">
        <v>507</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row>
    <row r="36" spans="1:57" ht="15">
      <c r="A36" s="65" t="s">
        <v>241</v>
      </c>
      <c r="B36" s="65" t="s">
        <v>264</v>
      </c>
      <c r="C36" s="66" t="s">
        <v>1153</v>
      </c>
      <c r="D36" s="67">
        <v>3</v>
      </c>
      <c r="E36" s="68" t="s">
        <v>132</v>
      </c>
      <c r="F36" s="69">
        <v>32</v>
      </c>
      <c r="G36" s="66"/>
      <c r="H36" s="70"/>
      <c r="I36" s="71"/>
      <c r="J36" s="71"/>
      <c r="K36" s="34" t="s">
        <v>65</v>
      </c>
      <c r="L36" s="78">
        <v>36</v>
      </c>
      <c r="M36" s="78"/>
      <c r="N36" s="73"/>
      <c r="O36" s="80" t="s">
        <v>274</v>
      </c>
      <c r="P36" s="82">
        <v>43857.69232638889</v>
      </c>
      <c r="Q36" s="80" t="s">
        <v>281</v>
      </c>
      <c r="R36" s="84" t="s">
        <v>310</v>
      </c>
      <c r="S36" s="80" t="s">
        <v>317</v>
      </c>
      <c r="T36" s="80"/>
      <c r="U36" s="80"/>
      <c r="V36" s="84" t="s">
        <v>359</v>
      </c>
      <c r="W36" s="82">
        <v>43857.69232638889</v>
      </c>
      <c r="X36" s="86">
        <v>43857</v>
      </c>
      <c r="Y36" s="88" t="s">
        <v>383</v>
      </c>
      <c r="Z36" s="84" t="s">
        <v>445</v>
      </c>
      <c r="AA36" s="80"/>
      <c r="AB36" s="80"/>
      <c r="AC36" s="88" t="s">
        <v>506</v>
      </c>
      <c r="AD36" s="80"/>
      <c r="AE36" s="80" t="b">
        <v>0</v>
      </c>
      <c r="AF36" s="80">
        <v>0</v>
      </c>
      <c r="AG36" s="88" t="s">
        <v>560</v>
      </c>
      <c r="AH36" s="80" t="b">
        <v>0</v>
      </c>
      <c r="AI36" s="80" t="s">
        <v>564</v>
      </c>
      <c r="AJ36" s="80"/>
      <c r="AK36" s="88" t="s">
        <v>560</v>
      </c>
      <c r="AL36" s="80" t="b">
        <v>0</v>
      </c>
      <c r="AM36" s="80">
        <v>4</v>
      </c>
      <c r="AN36" s="88" t="s">
        <v>507</v>
      </c>
      <c r="AO36" s="80" t="s">
        <v>570</v>
      </c>
      <c r="AP36" s="80" t="b">
        <v>0</v>
      </c>
      <c r="AQ36" s="88" t="s">
        <v>507</v>
      </c>
      <c r="AR36" s="80" t="s">
        <v>196</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row>
    <row r="37" spans="1:57" ht="15">
      <c r="A37" s="65" t="s">
        <v>242</v>
      </c>
      <c r="B37" s="65" t="s">
        <v>264</v>
      </c>
      <c r="C37" s="66" t="s">
        <v>1152</v>
      </c>
      <c r="D37" s="67">
        <v>10</v>
      </c>
      <c r="E37" s="68" t="s">
        <v>132</v>
      </c>
      <c r="F37" s="69">
        <v>10</v>
      </c>
      <c r="G37" s="66"/>
      <c r="H37" s="70"/>
      <c r="I37" s="71"/>
      <c r="J37" s="71"/>
      <c r="K37" s="34" t="s">
        <v>65</v>
      </c>
      <c r="L37" s="78">
        <v>37</v>
      </c>
      <c r="M37" s="78"/>
      <c r="N37" s="73"/>
      <c r="O37" s="80" t="s">
        <v>275</v>
      </c>
      <c r="P37" s="82">
        <v>43857.487291666665</v>
      </c>
      <c r="Q37" s="80" t="s">
        <v>281</v>
      </c>
      <c r="R37" s="84" t="s">
        <v>310</v>
      </c>
      <c r="S37" s="80" t="s">
        <v>317</v>
      </c>
      <c r="T37" s="80" t="s">
        <v>325</v>
      </c>
      <c r="U37" s="80"/>
      <c r="V37" s="84" t="s">
        <v>360</v>
      </c>
      <c r="W37" s="82">
        <v>43857.487291666665</v>
      </c>
      <c r="X37" s="86">
        <v>43857</v>
      </c>
      <c r="Y37" s="88" t="s">
        <v>384</v>
      </c>
      <c r="Z37" s="84" t="s">
        <v>446</v>
      </c>
      <c r="AA37" s="80"/>
      <c r="AB37" s="80"/>
      <c r="AC37" s="88" t="s">
        <v>507</v>
      </c>
      <c r="AD37" s="80"/>
      <c r="AE37" s="80" t="b">
        <v>0</v>
      </c>
      <c r="AF37" s="80">
        <v>10</v>
      </c>
      <c r="AG37" s="88" t="s">
        <v>560</v>
      </c>
      <c r="AH37" s="80" t="b">
        <v>0</v>
      </c>
      <c r="AI37" s="80" t="s">
        <v>564</v>
      </c>
      <c r="AJ37" s="80"/>
      <c r="AK37" s="88" t="s">
        <v>560</v>
      </c>
      <c r="AL37" s="80" t="b">
        <v>0</v>
      </c>
      <c r="AM37" s="80">
        <v>4</v>
      </c>
      <c r="AN37" s="88" t="s">
        <v>560</v>
      </c>
      <c r="AO37" s="80" t="s">
        <v>570</v>
      </c>
      <c r="AP37" s="80" t="b">
        <v>0</v>
      </c>
      <c r="AQ37" s="88" t="s">
        <v>507</v>
      </c>
      <c r="AR37" s="80" t="s">
        <v>196</v>
      </c>
      <c r="AS37" s="80">
        <v>0</v>
      </c>
      <c r="AT37" s="80">
        <v>0</v>
      </c>
      <c r="AU37" s="80"/>
      <c r="AV37" s="80"/>
      <c r="AW37" s="80"/>
      <c r="AX37" s="80"/>
      <c r="AY37" s="80"/>
      <c r="AZ37" s="80"/>
      <c r="BA37" s="80"/>
      <c r="BB37" s="80"/>
      <c r="BC37">
        <v>2</v>
      </c>
      <c r="BD37" s="79" t="str">
        <f>REPLACE(INDEX(GroupVertices[Group],MATCH(Edges[[#This Row],[Vertex 1]],GroupVertices[Vertex],0)),1,1,"")</f>
        <v>3</v>
      </c>
      <c r="BE37" s="79" t="str">
        <f>REPLACE(INDEX(GroupVertices[Group],MATCH(Edges[[#This Row],[Vertex 2]],GroupVertices[Vertex],0)),1,1,"")</f>
        <v>2</v>
      </c>
    </row>
    <row r="38" spans="1:57" ht="15">
      <c r="A38" s="65" t="s">
        <v>242</v>
      </c>
      <c r="B38" s="65" t="s">
        <v>264</v>
      </c>
      <c r="C38" s="66" t="s">
        <v>1152</v>
      </c>
      <c r="D38" s="67">
        <v>10</v>
      </c>
      <c r="E38" s="68" t="s">
        <v>132</v>
      </c>
      <c r="F38" s="69">
        <v>10</v>
      </c>
      <c r="G38" s="66"/>
      <c r="H38" s="70"/>
      <c r="I38" s="71"/>
      <c r="J38" s="71"/>
      <c r="K38" s="34" t="s">
        <v>65</v>
      </c>
      <c r="L38" s="78">
        <v>38</v>
      </c>
      <c r="M38" s="78"/>
      <c r="N38" s="73"/>
      <c r="O38" s="80" t="s">
        <v>275</v>
      </c>
      <c r="P38" s="82">
        <v>43857.84478009259</v>
      </c>
      <c r="Q38" s="80" t="s">
        <v>282</v>
      </c>
      <c r="R38" s="84" t="s">
        <v>311</v>
      </c>
      <c r="S38" s="80" t="s">
        <v>317</v>
      </c>
      <c r="T38" s="80" t="s">
        <v>326</v>
      </c>
      <c r="U38" s="80"/>
      <c r="V38" s="84" t="s">
        <v>360</v>
      </c>
      <c r="W38" s="82">
        <v>43857.84478009259</v>
      </c>
      <c r="X38" s="86">
        <v>43857</v>
      </c>
      <c r="Y38" s="88" t="s">
        <v>385</v>
      </c>
      <c r="Z38" s="84" t="s">
        <v>447</v>
      </c>
      <c r="AA38" s="80"/>
      <c r="AB38" s="80"/>
      <c r="AC38" s="88" t="s">
        <v>508</v>
      </c>
      <c r="AD38" s="80"/>
      <c r="AE38" s="80" t="b">
        <v>0</v>
      </c>
      <c r="AF38" s="80">
        <v>6</v>
      </c>
      <c r="AG38" s="88" t="s">
        <v>560</v>
      </c>
      <c r="AH38" s="80" t="b">
        <v>0</v>
      </c>
      <c r="AI38" s="80" t="s">
        <v>563</v>
      </c>
      <c r="AJ38" s="80"/>
      <c r="AK38" s="88" t="s">
        <v>560</v>
      </c>
      <c r="AL38" s="80" t="b">
        <v>0</v>
      </c>
      <c r="AM38" s="80">
        <v>1</v>
      </c>
      <c r="AN38" s="88" t="s">
        <v>560</v>
      </c>
      <c r="AO38" s="80" t="s">
        <v>571</v>
      </c>
      <c r="AP38" s="80" t="b">
        <v>0</v>
      </c>
      <c r="AQ38" s="88" t="s">
        <v>508</v>
      </c>
      <c r="AR38" s="80" t="s">
        <v>196</v>
      </c>
      <c r="AS38" s="80">
        <v>0</v>
      </c>
      <c r="AT38" s="80">
        <v>0</v>
      </c>
      <c r="AU38" s="80"/>
      <c r="AV38" s="80"/>
      <c r="AW38" s="80"/>
      <c r="AX38" s="80"/>
      <c r="AY38" s="80"/>
      <c r="AZ38" s="80"/>
      <c r="BA38" s="80"/>
      <c r="BB38" s="80"/>
      <c r="BC38">
        <v>2</v>
      </c>
      <c r="BD38" s="79" t="str">
        <f>REPLACE(INDEX(GroupVertices[Group],MATCH(Edges[[#This Row],[Vertex 1]],GroupVertices[Vertex],0)),1,1,"")</f>
        <v>3</v>
      </c>
      <c r="BE38" s="79" t="str">
        <f>REPLACE(INDEX(GroupVertices[Group],MATCH(Edges[[#This Row],[Vertex 2]],GroupVertices[Vertex],0)),1,1,"")</f>
        <v>2</v>
      </c>
    </row>
    <row r="39" spans="1:57" ht="15">
      <c r="A39" s="65" t="s">
        <v>242</v>
      </c>
      <c r="B39" s="65" t="s">
        <v>265</v>
      </c>
      <c r="C39" s="66" t="s">
        <v>1153</v>
      </c>
      <c r="D39" s="67">
        <v>3</v>
      </c>
      <c r="E39" s="68" t="s">
        <v>132</v>
      </c>
      <c r="F39" s="69">
        <v>32</v>
      </c>
      <c r="G39" s="66"/>
      <c r="H39" s="70"/>
      <c r="I39" s="71"/>
      <c r="J39" s="71"/>
      <c r="K39" s="34" t="s">
        <v>65</v>
      </c>
      <c r="L39" s="78">
        <v>39</v>
      </c>
      <c r="M39" s="78"/>
      <c r="N39" s="73"/>
      <c r="O39" s="80" t="s">
        <v>275</v>
      </c>
      <c r="P39" s="82">
        <v>43857.84478009259</v>
      </c>
      <c r="Q39" s="80" t="s">
        <v>282</v>
      </c>
      <c r="R39" s="84" t="s">
        <v>311</v>
      </c>
      <c r="S39" s="80" t="s">
        <v>317</v>
      </c>
      <c r="T39" s="80" t="s">
        <v>326</v>
      </c>
      <c r="U39" s="80"/>
      <c r="V39" s="84" t="s">
        <v>360</v>
      </c>
      <c r="W39" s="82">
        <v>43857.84478009259</v>
      </c>
      <c r="X39" s="86">
        <v>43857</v>
      </c>
      <c r="Y39" s="88" t="s">
        <v>385</v>
      </c>
      <c r="Z39" s="84" t="s">
        <v>447</v>
      </c>
      <c r="AA39" s="80"/>
      <c r="AB39" s="80"/>
      <c r="AC39" s="88" t="s">
        <v>508</v>
      </c>
      <c r="AD39" s="80"/>
      <c r="AE39" s="80" t="b">
        <v>0</v>
      </c>
      <c r="AF39" s="80">
        <v>6</v>
      </c>
      <c r="AG39" s="88" t="s">
        <v>560</v>
      </c>
      <c r="AH39" s="80" t="b">
        <v>0</v>
      </c>
      <c r="AI39" s="80" t="s">
        <v>563</v>
      </c>
      <c r="AJ39" s="80"/>
      <c r="AK39" s="88" t="s">
        <v>560</v>
      </c>
      <c r="AL39" s="80" t="b">
        <v>0</v>
      </c>
      <c r="AM39" s="80">
        <v>1</v>
      </c>
      <c r="AN39" s="88" t="s">
        <v>560</v>
      </c>
      <c r="AO39" s="80" t="s">
        <v>571</v>
      </c>
      <c r="AP39" s="80" t="b">
        <v>0</v>
      </c>
      <c r="AQ39" s="88" t="s">
        <v>508</v>
      </c>
      <c r="AR39" s="80" t="s">
        <v>196</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row>
    <row r="40" spans="1:57" ht="15">
      <c r="A40" s="65" t="s">
        <v>239</v>
      </c>
      <c r="B40" s="65" t="s">
        <v>240</v>
      </c>
      <c r="C40" s="66" t="s">
        <v>1153</v>
      </c>
      <c r="D40" s="67">
        <v>3</v>
      </c>
      <c r="E40" s="68" t="s">
        <v>132</v>
      </c>
      <c r="F40" s="69">
        <v>32</v>
      </c>
      <c r="G40" s="66"/>
      <c r="H40" s="70"/>
      <c r="I40" s="71"/>
      <c r="J40" s="71"/>
      <c r="K40" s="34" t="s">
        <v>66</v>
      </c>
      <c r="L40" s="78">
        <v>40</v>
      </c>
      <c r="M40" s="78"/>
      <c r="N40" s="73"/>
      <c r="O40" s="80" t="s">
        <v>274</v>
      </c>
      <c r="P40" s="82">
        <v>43857.49149305555</v>
      </c>
      <c r="Q40" s="80" t="s">
        <v>281</v>
      </c>
      <c r="R40" s="84" t="s">
        <v>310</v>
      </c>
      <c r="S40" s="80" t="s">
        <v>317</v>
      </c>
      <c r="T40" s="80"/>
      <c r="U40" s="80"/>
      <c r="V40" s="84" t="s">
        <v>357</v>
      </c>
      <c r="W40" s="82">
        <v>43857.49149305555</v>
      </c>
      <c r="X40" s="86">
        <v>43857</v>
      </c>
      <c r="Y40" s="88" t="s">
        <v>381</v>
      </c>
      <c r="Z40" s="84" t="s">
        <v>443</v>
      </c>
      <c r="AA40" s="80"/>
      <c r="AB40" s="80"/>
      <c r="AC40" s="88" t="s">
        <v>504</v>
      </c>
      <c r="AD40" s="80"/>
      <c r="AE40" s="80" t="b">
        <v>0</v>
      </c>
      <c r="AF40" s="80">
        <v>0</v>
      </c>
      <c r="AG40" s="88" t="s">
        <v>560</v>
      </c>
      <c r="AH40" s="80" t="b">
        <v>0</v>
      </c>
      <c r="AI40" s="80" t="s">
        <v>564</v>
      </c>
      <c r="AJ40" s="80"/>
      <c r="AK40" s="88" t="s">
        <v>560</v>
      </c>
      <c r="AL40" s="80" t="b">
        <v>0</v>
      </c>
      <c r="AM40" s="80">
        <v>4</v>
      </c>
      <c r="AN40" s="88" t="s">
        <v>507</v>
      </c>
      <c r="AO40" s="80" t="s">
        <v>566</v>
      </c>
      <c r="AP40" s="80" t="b">
        <v>0</v>
      </c>
      <c r="AQ40" s="88" t="s">
        <v>507</v>
      </c>
      <c r="AR40" s="80" t="s">
        <v>196</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row>
    <row r="41" spans="1:57" ht="15">
      <c r="A41" s="65" t="s">
        <v>239</v>
      </c>
      <c r="B41" s="65" t="s">
        <v>241</v>
      </c>
      <c r="C41" s="66" t="s">
        <v>1153</v>
      </c>
      <c r="D41" s="67">
        <v>3</v>
      </c>
      <c r="E41" s="68" t="s">
        <v>132</v>
      </c>
      <c r="F41" s="69">
        <v>32</v>
      </c>
      <c r="G41" s="66"/>
      <c r="H41" s="70"/>
      <c r="I41" s="71"/>
      <c r="J41" s="71"/>
      <c r="K41" s="34" t="s">
        <v>66</v>
      </c>
      <c r="L41" s="78">
        <v>41</v>
      </c>
      <c r="M41" s="78"/>
      <c r="N41" s="73"/>
      <c r="O41" s="80" t="s">
        <v>274</v>
      </c>
      <c r="P41" s="82">
        <v>43857.49149305555</v>
      </c>
      <c r="Q41" s="80" t="s">
        <v>281</v>
      </c>
      <c r="R41" s="84" t="s">
        <v>310</v>
      </c>
      <c r="S41" s="80" t="s">
        <v>317</v>
      </c>
      <c r="T41" s="80"/>
      <c r="U41" s="80"/>
      <c r="V41" s="84" t="s">
        <v>357</v>
      </c>
      <c r="W41" s="82">
        <v>43857.49149305555</v>
      </c>
      <c r="X41" s="86">
        <v>43857</v>
      </c>
      <c r="Y41" s="88" t="s">
        <v>381</v>
      </c>
      <c r="Z41" s="84" t="s">
        <v>443</v>
      </c>
      <c r="AA41" s="80"/>
      <c r="AB41" s="80"/>
      <c r="AC41" s="88" t="s">
        <v>504</v>
      </c>
      <c r="AD41" s="80"/>
      <c r="AE41" s="80" t="b">
        <v>0</v>
      </c>
      <c r="AF41" s="80">
        <v>0</v>
      </c>
      <c r="AG41" s="88" t="s">
        <v>560</v>
      </c>
      <c r="AH41" s="80" t="b">
        <v>0</v>
      </c>
      <c r="AI41" s="80" t="s">
        <v>564</v>
      </c>
      <c r="AJ41" s="80"/>
      <c r="AK41" s="88" t="s">
        <v>560</v>
      </c>
      <c r="AL41" s="80" t="b">
        <v>0</v>
      </c>
      <c r="AM41" s="80">
        <v>4</v>
      </c>
      <c r="AN41" s="88" t="s">
        <v>507</v>
      </c>
      <c r="AO41" s="80" t="s">
        <v>566</v>
      </c>
      <c r="AP41" s="80" t="b">
        <v>0</v>
      </c>
      <c r="AQ41" s="88" t="s">
        <v>507</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row>
    <row r="42" spans="1:57" ht="15">
      <c r="A42" s="65" t="s">
        <v>240</v>
      </c>
      <c r="B42" s="65" t="s">
        <v>239</v>
      </c>
      <c r="C42" s="66" t="s">
        <v>1153</v>
      </c>
      <c r="D42" s="67">
        <v>3</v>
      </c>
      <c r="E42" s="68" t="s">
        <v>132</v>
      </c>
      <c r="F42" s="69">
        <v>32</v>
      </c>
      <c r="G42" s="66"/>
      <c r="H42" s="70"/>
      <c r="I42" s="71"/>
      <c r="J42" s="71"/>
      <c r="K42" s="34" t="s">
        <v>66</v>
      </c>
      <c r="L42" s="78">
        <v>42</v>
      </c>
      <c r="M42" s="78"/>
      <c r="N42" s="73"/>
      <c r="O42" s="80" t="s">
        <v>274</v>
      </c>
      <c r="P42" s="82">
        <v>43857.59291666667</v>
      </c>
      <c r="Q42" s="80" t="s">
        <v>281</v>
      </c>
      <c r="R42" s="84" t="s">
        <v>310</v>
      </c>
      <c r="S42" s="80" t="s">
        <v>317</v>
      </c>
      <c r="T42" s="80"/>
      <c r="U42" s="80"/>
      <c r="V42" s="84" t="s">
        <v>358</v>
      </c>
      <c r="W42" s="82">
        <v>43857.59291666667</v>
      </c>
      <c r="X42" s="86">
        <v>43857</v>
      </c>
      <c r="Y42" s="88" t="s">
        <v>382</v>
      </c>
      <c r="Z42" s="84" t="s">
        <v>444</v>
      </c>
      <c r="AA42" s="80"/>
      <c r="AB42" s="80"/>
      <c r="AC42" s="88" t="s">
        <v>505</v>
      </c>
      <c r="AD42" s="80"/>
      <c r="AE42" s="80" t="b">
        <v>0</v>
      </c>
      <c r="AF42" s="80">
        <v>0</v>
      </c>
      <c r="AG42" s="88" t="s">
        <v>560</v>
      </c>
      <c r="AH42" s="80" t="b">
        <v>0</v>
      </c>
      <c r="AI42" s="80" t="s">
        <v>564</v>
      </c>
      <c r="AJ42" s="80"/>
      <c r="AK42" s="88" t="s">
        <v>560</v>
      </c>
      <c r="AL42" s="80" t="b">
        <v>0</v>
      </c>
      <c r="AM42" s="80">
        <v>4</v>
      </c>
      <c r="AN42" s="88" t="s">
        <v>507</v>
      </c>
      <c r="AO42" s="80" t="s">
        <v>569</v>
      </c>
      <c r="AP42" s="80" t="b">
        <v>0</v>
      </c>
      <c r="AQ42" s="88" t="s">
        <v>507</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row>
    <row r="43" spans="1:57" ht="15">
      <c r="A43" s="65" t="s">
        <v>241</v>
      </c>
      <c r="B43" s="65" t="s">
        <v>239</v>
      </c>
      <c r="C43" s="66" t="s">
        <v>1153</v>
      </c>
      <c r="D43" s="67">
        <v>3</v>
      </c>
      <c r="E43" s="68" t="s">
        <v>132</v>
      </c>
      <c r="F43" s="69">
        <v>32</v>
      </c>
      <c r="G43" s="66"/>
      <c r="H43" s="70"/>
      <c r="I43" s="71"/>
      <c r="J43" s="71"/>
      <c r="K43" s="34" t="s">
        <v>66</v>
      </c>
      <c r="L43" s="78">
        <v>43</v>
      </c>
      <c r="M43" s="78"/>
      <c r="N43" s="73"/>
      <c r="O43" s="80" t="s">
        <v>274</v>
      </c>
      <c r="P43" s="82">
        <v>43857.69232638889</v>
      </c>
      <c r="Q43" s="80" t="s">
        <v>281</v>
      </c>
      <c r="R43" s="84" t="s">
        <v>310</v>
      </c>
      <c r="S43" s="80" t="s">
        <v>317</v>
      </c>
      <c r="T43" s="80"/>
      <c r="U43" s="80"/>
      <c r="V43" s="84" t="s">
        <v>359</v>
      </c>
      <c r="W43" s="82">
        <v>43857.69232638889</v>
      </c>
      <c r="X43" s="86">
        <v>43857</v>
      </c>
      <c r="Y43" s="88" t="s">
        <v>383</v>
      </c>
      <c r="Z43" s="84" t="s">
        <v>445</v>
      </c>
      <c r="AA43" s="80"/>
      <c r="AB43" s="80"/>
      <c r="AC43" s="88" t="s">
        <v>506</v>
      </c>
      <c r="AD43" s="80"/>
      <c r="AE43" s="80" t="b">
        <v>0</v>
      </c>
      <c r="AF43" s="80">
        <v>0</v>
      </c>
      <c r="AG43" s="88" t="s">
        <v>560</v>
      </c>
      <c r="AH43" s="80" t="b">
        <v>0</v>
      </c>
      <c r="AI43" s="80" t="s">
        <v>564</v>
      </c>
      <c r="AJ43" s="80"/>
      <c r="AK43" s="88" t="s">
        <v>560</v>
      </c>
      <c r="AL43" s="80" t="b">
        <v>0</v>
      </c>
      <c r="AM43" s="80">
        <v>4</v>
      </c>
      <c r="AN43" s="88" t="s">
        <v>507</v>
      </c>
      <c r="AO43" s="80" t="s">
        <v>570</v>
      </c>
      <c r="AP43" s="80" t="b">
        <v>0</v>
      </c>
      <c r="AQ43" s="88" t="s">
        <v>507</v>
      </c>
      <c r="AR43" s="80" t="s">
        <v>196</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row>
    <row r="44" spans="1:57" ht="15">
      <c r="A44" s="65" t="s">
        <v>242</v>
      </c>
      <c r="B44" s="65" t="s">
        <v>239</v>
      </c>
      <c r="C44" s="66" t="s">
        <v>1152</v>
      </c>
      <c r="D44" s="67">
        <v>10</v>
      </c>
      <c r="E44" s="68" t="s">
        <v>132</v>
      </c>
      <c r="F44" s="69">
        <v>10</v>
      </c>
      <c r="G44" s="66"/>
      <c r="H44" s="70"/>
      <c r="I44" s="71"/>
      <c r="J44" s="71"/>
      <c r="K44" s="34" t="s">
        <v>65</v>
      </c>
      <c r="L44" s="78">
        <v>44</v>
      </c>
      <c r="M44" s="78"/>
      <c r="N44" s="73"/>
      <c r="O44" s="80" t="s">
        <v>275</v>
      </c>
      <c r="P44" s="82">
        <v>43857.487291666665</v>
      </c>
      <c r="Q44" s="80" t="s">
        <v>281</v>
      </c>
      <c r="R44" s="84" t="s">
        <v>310</v>
      </c>
      <c r="S44" s="80" t="s">
        <v>317</v>
      </c>
      <c r="T44" s="80" t="s">
        <v>325</v>
      </c>
      <c r="U44" s="80"/>
      <c r="V44" s="84" t="s">
        <v>360</v>
      </c>
      <c r="W44" s="82">
        <v>43857.487291666665</v>
      </c>
      <c r="X44" s="86">
        <v>43857</v>
      </c>
      <c r="Y44" s="88" t="s">
        <v>384</v>
      </c>
      <c r="Z44" s="84" t="s">
        <v>446</v>
      </c>
      <c r="AA44" s="80"/>
      <c r="AB44" s="80"/>
      <c r="AC44" s="88" t="s">
        <v>507</v>
      </c>
      <c r="AD44" s="80"/>
      <c r="AE44" s="80" t="b">
        <v>0</v>
      </c>
      <c r="AF44" s="80">
        <v>10</v>
      </c>
      <c r="AG44" s="88" t="s">
        <v>560</v>
      </c>
      <c r="AH44" s="80" t="b">
        <v>0</v>
      </c>
      <c r="AI44" s="80" t="s">
        <v>564</v>
      </c>
      <c r="AJ44" s="80"/>
      <c r="AK44" s="88" t="s">
        <v>560</v>
      </c>
      <c r="AL44" s="80" t="b">
        <v>0</v>
      </c>
      <c r="AM44" s="80">
        <v>4</v>
      </c>
      <c r="AN44" s="88" t="s">
        <v>560</v>
      </c>
      <c r="AO44" s="80" t="s">
        <v>570</v>
      </c>
      <c r="AP44" s="80" t="b">
        <v>0</v>
      </c>
      <c r="AQ44" s="88" t="s">
        <v>507</v>
      </c>
      <c r="AR44" s="80" t="s">
        <v>196</v>
      </c>
      <c r="AS44" s="80">
        <v>0</v>
      </c>
      <c r="AT44" s="80">
        <v>0</v>
      </c>
      <c r="AU44" s="80"/>
      <c r="AV44" s="80"/>
      <c r="AW44" s="80"/>
      <c r="AX44" s="80"/>
      <c r="AY44" s="80"/>
      <c r="AZ44" s="80"/>
      <c r="BA44" s="80"/>
      <c r="BB44" s="80"/>
      <c r="BC44">
        <v>2</v>
      </c>
      <c r="BD44" s="79" t="str">
        <f>REPLACE(INDEX(GroupVertices[Group],MATCH(Edges[[#This Row],[Vertex 1]],GroupVertices[Vertex],0)),1,1,"")</f>
        <v>3</v>
      </c>
      <c r="BE44" s="79" t="str">
        <f>REPLACE(INDEX(GroupVertices[Group],MATCH(Edges[[#This Row],[Vertex 2]],GroupVertices[Vertex],0)),1,1,"")</f>
        <v>2</v>
      </c>
    </row>
    <row r="45" spans="1:57" ht="15">
      <c r="A45" s="65" t="s">
        <v>242</v>
      </c>
      <c r="B45" s="65" t="s">
        <v>239</v>
      </c>
      <c r="C45" s="66" t="s">
        <v>1152</v>
      </c>
      <c r="D45" s="67">
        <v>10</v>
      </c>
      <c r="E45" s="68" t="s">
        <v>132</v>
      </c>
      <c r="F45" s="69">
        <v>10</v>
      </c>
      <c r="G45" s="66"/>
      <c r="H45" s="70"/>
      <c r="I45" s="71"/>
      <c r="J45" s="71"/>
      <c r="K45" s="34" t="s">
        <v>65</v>
      </c>
      <c r="L45" s="78">
        <v>45</v>
      </c>
      <c r="M45" s="78"/>
      <c r="N45" s="73"/>
      <c r="O45" s="80" t="s">
        <v>275</v>
      </c>
      <c r="P45" s="82">
        <v>43857.84478009259</v>
      </c>
      <c r="Q45" s="80" t="s">
        <v>282</v>
      </c>
      <c r="R45" s="84" t="s">
        <v>311</v>
      </c>
      <c r="S45" s="80" t="s">
        <v>317</v>
      </c>
      <c r="T45" s="80" t="s">
        <v>326</v>
      </c>
      <c r="U45" s="80"/>
      <c r="V45" s="84" t="s">
        <v>360</v>
      </c>
      <c r="W45" s="82">
        <v>43857.84478009259</v>
      </c>
      <c r="X45" s="86">
        <v>43857</v>
      </c>
      <c r="Y45" s="88" t="s">
        <v>385</v>
      </c>
      <c r="Z45" s="84" t="s">
        <v>447</v>
      </c>
      <c r="AA45" s="80"/>
      <c r="AB45" s="80"/>
      <c r="AC45" s="88" t="s">
        <v>508</v>
      </c>
      <c r="AD45" s="80"/>
      <c r="AE45" s="80" t="b">
        <v>0</v>
      </c>
      <c r="AF45" s="80">
        <v>6</v>
      </c>
      <c r="AG45" s="88" t="s">
        <v>560</v>
      </c>
      <c r="AH45" s="80" t="b">
        <v>0</v>
      </c>
      <c r="AI45" s="80" t="s">
        <v>563</v>
      </c>
      <c r="AJ45" s="80"/>
      <c r="AK45" s="88" t="s">
        <v>560</v>
      </c>
      <c r="AL45" s="80" t="b">
        <v>0</v>
      </c>
      <c r="AM45" s="80">
        <v>1</v>
      </c>
      <c r="AN45" s="88" t="s">
        <v>560</v>
      </c>
      <c r="AO45" s="80" t="s">
        <v>571</v>
      </c>
      <c r="AP45" s="80" t="b">
        <v>0</v>
      </c>
      <c r="AQ45" s="88" t="s">
        <v>508</v>
      </c>
      <c r="AR45" s="80" t="s">
        <v>196</v>
      </c>
      <c r="AS45" s="80">
        <v>0</v>
      </c>
      <c r="AT45" s="80">
        <v>0</v>
      </c>
      <c r="AU45" s="80"/>
      <c r="AV45" s="80"/>
      <c r="AW45" s="80"/>
      <c r="AX45" s="80"/>
      <c r="AY45" s="80"/>
      <c r="AZ45" s="80"/>
      <c r="BA45" s="80"/>
      <c r="BB45" s="80"/>
      <c r="BC45">
        <v>2</v>
      </c>
      <c r="BD45" s="79" t="str">
        <f>REPLACE(INDEX(GroupVertices[Group],MATCH(Edges[[#This Row],[Vertex 1]],GroupVertices[Vertex],0)),1,1,"")</f>
        <v>3</v>
      </c>
      <c r="BE45" s="79" t="str">
        <f>REPLACE(INDEX(GroupVertices[Group],MATCH(Edges[[#This Row],[Vertex 2]],GroupVertices[Vertex],0)),1,1,"")</f>
        <v>2</v>
      </c>
    </row>
    <row r="46" spans="1:57" ht="15">
      <c r="A46" s="65" t="s">
        <v>240</v>
      </c>
      <c r="B46" s="65" t="s">
        <v>241</v>
      </c>
      <c r="C46" s="66" t="s">
        <v>1153</v>
      </c>
      <c r="D46" s="67">
        <v>3</v>
      </c>
      <c r="E46" s="68" t="s">
        <v>132</v>
      </c>
      <c r="F46" s="69">
        <v>32</v>
      </c>
      <c r="G46" s="66"/>
      <c r="H46" s="70"/>
      <c r="I46" s="71"/>
      <c r="J46" s="71"/>
      <c r="K46" s="34" t="s">
        <v>66</v>
      </c>
      <c r="L46" s="78">
        <v>46</v>
      </c>
      <c r="M46" s="78"/>
      <c r="N46" s="73"/>
      <c r="O46" s="80" t="s">
        <v>274</v>
      </c>
      <c r="P46" s="82">
        <v>43857.59291666667</v>
      </c>
      <c r="Q46" s="80" t="s">
        <v>281</v>
      </c>
      <c r="R46" s="84" t="s">
        <v>310</v>
      </c>
      <c r="S46" s="80" t="s">
        <v>317</v>
      </c>
      <c r="T46" s="80"/>
      <c r="U46" s="80"/>
      <c r="V46" s="84" t="s">
        <v>358</v>
      </c>
      <c r="W46" s="82">
        <v>43857.59291666667</v>
      </c>
      <c r="X46" s="86">
        <v>43857</v>
      </c>
      <c r="Y46" s="88" t="s">
        <v>382</v>
      </c>
      <c r="Z46" s="84" t="s">
        <v>444</v>
      </c>
      <c r="AA46" s="80"/>
      <c r="AB46" s="80"/>
      <c r="AC46" s="88" t="s">
        <v>505</v>
      </c>
      <c r="AD46" s="80"/>
      <c r="AE46" s="80" t="b">
        <v>0</v>
      </c>
      <c r="AF46" s="80">
        <v>0</v>
      </c>
      <c r="AG46" s="88" t="s">
        <v>560</v>
      </c>
      <c r="AH46" s="80" t="b">
        <v>0</v>
      </c>
      <c r="AI46" s="80" t="s">
        <v>564</v>
      </c>
      <c r="AJ46" s="80"/>
      <c r="AK46" s="88" t="s">
        <v>560</v>
      </c>
      <c r="AL46" s="80" t="b">
        <v>0</v>
      </c>
      <c r="AM46" s="80">
        <v>4</v>
      </c>
      <c r="AN46" s="88" t="s">
        <v>507</v>
      </c>
      <c r="AO46" s="80" t="s">
        <v>569</v>
      </c>
      <c r="AP46" s="80" t="b">
        <v>0</v>
      </c>
      <c r="AQ46" s="88" t="s">
        <v>507</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row>
    <row r="47" spans="1:57" ht="15">
      <c r="A47" s="65" t="s">
        <v>241</v>
      </c>
      <c r="B47" s="65" t="s">
        <v>240</v>
      </c>
      <c r="C47" s="66" t="s">
        <v>1153</v>
      </c>
      <c r="D47" s="67">
        <v>3</v>
      </c>
      <c r="E47" s="68" t="s">
        <v>132</v>
      </c>
      <c r="F47" s="69">
        <v>32</v>
      </c>
      <c r="G47" s="66"/>
      <c r="H47" s="70"/>
      <c r="I47" s="71"/>
      <c r="J47" s="71"/>
      <c r="K47" s="34" t="s">
        <v>66</v>
      </c>
      <c r="L47" s="78">
        <v>47</v>
      </c>
      <c r="M47" s="78"/>
      <c r="N47" s="73"/>
      <c r="O47" s="80" t="s">
        <v>274</v>
      </c>
      <c r="P47" s="82">
        <v>43857.69232638889</v>
      </c>
      <c r="Q47" s="80" t="s">
        <v>281</v>
      </c>
      <c r="R47" s="84" t="s">
        <v>310</v>
      </c>
      <c r="S47" s="80" t="s">
        <v>317</v>
      </c>
      <c r="T47" s="80"/>
      <c r="U47" s="80"/>
      <c r="V47" s="84" t="s">
        <v>359</v>
      </c>
      <c r="W47" s="82">
        <v>43857.69232638889</v>
      </c>
      <c r="X47" s="86">
        <v>43857</v>
      </c>
      <c r="Y47" s="88" t="s">
        <v>383</v>
      </c>
      <c r="Z47" s="84" t="s">
        <v>445</v>
      </c>
      <c r="AA47" s="80"/>
      <c r="AB47" s="80"/>
      <c r="AC47" s="88" t="s">
        <v>506</v>
      </c>
      <c r="AD47" s="80"/>
      <c r="AE47" s="80" t="b">
        <v>0</v>
      </c>
      <c r="AF47" s="80">
        <v>0</v>
      </c>
      <c r="AG47" s="88" t="s">
        <v>560</v>
      </c>
      <c r="AH47" s="80" t="b">
        <v>0</v>
      </c>
      <c r="AI47" s="80" t="s">
        <v>564</v>
      </c>
      <c r="AJ47" s="80"/>
      <c r="AK47" s="88" t="s">
        <v>560</v>
      </c>
      <c r="AL47" s="80" t="b">
        <v>0</v>
      </c>
      <c r="AM47" s="80">
        <v>4</v>
      </c>
      <c r="AN47" s="88" t="s">
        <v>507</v>
      </c>
      <c r="AO47" s="80" t="s">
        <v>570</v>
      </c>
      <c r="AP47" s="80" t="b">
        <v>0</v>
      </c>
      <c r="AQ47" s="88" t="s">
        <v>507</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row>
    <row r="48" spans="1:57" ht="15">
      <c r="A48" s="65" t="s">
        <v>242</v>
      </c>
      <c r="B48" s="65" t="s">
        <v>240</v>
      </c>
      <c r="C48" s="66" t="s">
        <v>1152</v>
      </c>
      <c r="D48" s="67">
        <v>10</v>
      </c>
      <c r="E48" s="68" t="s">
        <v>132</v>
      </c>
      <c r="F48" s="69">
        <v>10</v>
      </c>
      <c r="G48" s="66"/>
      <c r="H48" s="70"/>
      <c r="I48" s="71"/>
      <c r="J48" s="71"/>
      <c r="K48" s="34" t="s">
        <v>65</v>
      </c>
      <c r="L48" s="78">
        <v>48</v>
      </c>
      <c r="M48" s="78"/>
      <c r="N48" s="73"/>
      <c r="O48" s="80" t="s">
        <v>275</v>
      </c>
      <c r="P48" s="82">
        <v>43857.487291666665</v>
      </c>
      <c r="Q48" s="80" t="s">
        <v>281</v>
      </c>
      <c r="R48" s="84" t="s">
        <v>310</v>
      </c>
      <c r="S48" s="80" t="s">
        <v>317</v>
      </c>
      <c r="T48" s="80" t="s">
        <v>325</v>
      </c>
      <c r="U48" s="80"/>
      <c r="V48" s="84" t="s">
        <v>360</v>
      </c>
      <c r="W48" s="82">
        <v>43857.487291666665</v>
      </c>
      <c r="X48" s="86">
        <v>43857</v>
      </c>
      <c r="Y48" s="88" t="s">
        <v>384</v>
      </c>
      <c r="Z48" s="84" t="s">
        <v>446</v>
      </c>
      <c r="AA48" s="80"/>
      <c r="AB48" s="80"/>
      <c r="AC48" s="88" t="s">
        <v>507</v>
      </c>
      <c r="AD48" s="80"/>
      <c r="AE48" s="80" t="b">
        <v>0</v>
      </c>
      <c r="AF48" s="80">
        <v>10</v>
      </c>
      <c r="AG48" s="88" t="s">
        <v>560</v>
      </c>
      <c r="AH48" s="80" t="b">
        <v>0</v>
      </c>
      <c r="AI48" s="80" t="s">
        <v>564</v>
      </c>
      <c r="AJ48" s="80"/>
      <c r="AK48" s="88" t="s">
        <v>560</v>
      </c>
      <c r="AL48" s="80" t="b">
        <v>0</v>
      </c>
      <c r="AM48" s="80">
        <v>4</v>
      </c>
      <c r="AN48" s="88" t="s">
        <v>560</v>
      </c>
      <c r="AO48" s="80" t="s">
        <v>570</v>
      </c>
      <c r="AP48" s="80" t="b">
        <v>0</v>
      </c>
      <c r="AQ48" s="88" t="s">
        <v>507</v>
      </c>
      <c r="AR48" s="80" t="s">
        <v>196</v>
      </c>
      <c r="AS48" s="80">
        <v>0</v>
      </c>
      <c r="AT48" s="80">
        <v>0</v>
      </c>
      <c r="AU48" s="80"/>
      <c r="AV48" s="80"/>
      <c r="AW48" s="80"/>
      <c r="AX48" s="80"/>
      <c r="AY48" s="80"/>
      <c r="AZ48" s="80"/>
      <c r="BA48" s="80"/>
      <c r="BB48" s="80"/>
      <c r="BC48">
        <v>2</v>
      </c>
      <c r="BD48" s="79" t="str">
        <f>REPLACE(INDEX(GroupVertices[Group],MATCH(Edges[[#This Row],[Vertex 1]],GroupVertices[Vertex],0)),1,1,"")</f>
        <v>3</v>
      </c>
      <c r="BE48" s="79" t="str">
        <f>REPLACE(INDEX(GroupVertices[Group],MATCH(Edges[[#This Row],[Vertex 2]],GroupVertices[Vertex],0)),1,1,"")</f>
        <v>2</v>
      </c>
    </row>
    <row r="49" spans="1:57" ht="15">
      <c r="A49" s="65" t="s">
        <v>242</v>
      </c>
      <c r="B49" s="65" t="s">
        <v>240</v>
      </c>
      <c r="C49" s="66" t="s">
        <v>1152</v>
      </c>
      <c r="D49" s="67">
        <v>10</v>
      </c>
      <c r="E49" s="68" t="s">
        <v>132</v>
      </c>
      <c r="F49" s="69">
        <v>10</v>
      </c>
      <c r="G49" s="66"/>
      <c r="H49" s="70"/>
      <c r="I49" s="71"/>
      <c r="J49" s="71"/>
      <c r="K49" s="34" t="s">
        <v>65</v>
      </c>
      <c r="L49" s="78">
        <v>49</v>
      </c>
      <c r="M49" s="78"/>
      <c r="N49" s="73"/>
      <c r="O49" s="80" t="s">
        <v>275</v>
      </c>
      <c r="P49" s="82">
        <v>43857.84478009259</v>
      </c>
      <c r="Q49" s="80" t="s">
        <v>282</v>
      </c>
      <c r="R49" s="84" t="s">
        <v>311</v>
      </c>
      <c r="S49" s="80" t="s">
        <v>317</v>
      </c>
      <c r="T49" s="80" t="s">
        <v>326</v>
      </c>
      <c r="U49" s="80"/>
      <c r="V49" s="84" t="s">
        <v>360</v>
      </c>
      <c r="W49" s="82">
        <v>43857.84478009259</v>
      </c>
      <c r="X49" s="86">
        <v>43857</v>
      </c>
      <c r="Y49" s="88" t="s">
        <v>385</v>
      </c>
      <c r="Z49" s="84" t="s">
        <v>447</v>
      </c>
      <c r="AA49" s="80"/>
      <c r="AB49" s="80"/>
      <c r="AC49" s="88" t="s">
        <v>508</v>
      </c>
      <c r="AD49" s="80"/>
      <c r="AE49" s="80" t="b">
        <v>0</v>
      </c>
      <c r="AF49" s="80">
        <v>6</v>
      </c>
      <c r="AG49" s="88" t="s">
        <v>560</v>
      </c>
      <c r="AH49" s="80" t="b">
        <v>0</v>
      </c>
      <c r="AI49" s="80" t="s">
        <v>563</v>
      </c>
      <c r="AJ49" s="80"/>
      <c r="AK49" s="88" t="s">
        <v>560</v>
      </c>
      <c r="AL49" s="80" t="b">
        <v>0</v>
      </c>
      <c r="AM49" s="80">
        <v>1</v>
      </c>
      <c r="AN49" s="88" t="s">
        <v>560</v>
      </c>
      <c r="AO49" s="80" t="s">
        <v>571</v>
      </c>
      <c r="AP49" s="80" t="b">
        <v>0</v>
      </c>
      <c r="AQ49" s="88" t="s">
        <v>508</v>
      </c>
      <c r="AR49" s="80" t="s">
        <v>196</v>
      </c>
      <c r="AS49" s="80">
        <v>0</v>
      </c>
      <c r="AT49" s="80">
        <v>0</v>
      </c>
      <c r="AU49" s="80"/>
      <c r="AV49" s="80"/>
      <c r="AW49" s="80"/>
      <c r="AX49" s="80"/>
      <c r="AY49" s="80"/>
      <c r="AZ49" s="80"/>
      <c r="BA49" s="80"/>
      <c r="BB49" s="80"/>
      <c r="BC49">
        <v>2</v>
      </c>
      <c r="BD49" s="79" t="str">
        <f>REPLACE(INDEX(GroupVertices[Group],MATCH(Edges[[#This Row],[Vertex 1]],GroupVertices[Vertex],0)),1,1,"")</f>
        <v>3</v>
      </c>
      <c r="BE49" s="79" t="str">
        <f>REPLACE(INDEX(GroupVertices[Group],MATCH(Edges[[#This Row],[Vertex 2]],GroupVertices[Vertex],0)),1,1,"")</f>
        <v>2</v>
      </c>
    </row>
    <row r="50" spans="1:57" ht="15">
      <c r="A50" s="65" t="s">
        <v>242</v>
      </c>
      <c r="B50" s="65" t="s">
        <v>266</v>
      </c>
      <c r="C50" s="66" t="s">
        <v>1153</v>
      </c>
      <c r="D50" s="67">
        <v>3</v>
      </c>
      <c r="E50" s="68" t="s">
        <v>132</v>
      </c>
      <c r="F50" s="69">
        <v>32</v>
      </c>
      <c r="G50" s="66"/>
      <c r="H50" s="70"/>
      <c r="I50" s="71"/>
      <c r="J50" s="71"/>
      <c r="K50" s="34" t="s">
        <v>65</v>
      </c>
      <c r="L50" s="78">
        <v>50</v>
      </c>
      <c r="M50" s="78"/>
      <c r="N50" s="73"/>
      <c r="O50" s="80" t="s">
        <v>275</v>
      </c>
      <c r="P50" s="82">
        <v>43857.84478009259</v>
      </c>
      <c r="Q50" s="80" t="s">
        <v>282</v>
      </c>
      <c r="R50" s="84" t="s">
        <v>311</v>
      </c>
      <c r="S50" s="80" t="s">
        <v>317</v>
      </c>
      <c r="T50" s="80" t="s">
        <v>326</v>
      </c>
      <c r="U50" s="80"/>
      <c r="V50" s="84" t="s">
        <v>360</v>
      </c>
      <c r="W50" s="82">
        <v>43857.84478009259</v>
      </c>
      <c r="X50" s="86">
        <v>43857</v>
      </c>
      <c r="Y50" s="88" t="s">
        <v>385</v>
      </c>
      <c r="Z50" s="84" t="s">
        <v>447</v>
      </c>
      <c r="AA50" s="80"/>
      <c r="AB50" s="80"/>
      <c r="AC50" s="88" t="s">
        <v>508</v>
      </c>
      <c r="AD50" s="80"/>
      <c r="AE50" s="80" t="b">
        <v>0</v>
      </c>
      <c r="AF50" s="80">
        <v>6</v>
      </c>
      <c r="AG50" s="88" t="s">
        <v>560</v>
      </c>
      <c r="AH50" s="80" t="b">
        <v>0</v>
      </c>
      <c r="AI50" s="80" t="s">
        <v>563</v>
      </c>
      <c r="AJ50" s="80"/>
      <c r="AK50" s="88" t="s">
        <v>560</v>
      </c>
      <c r="AL50" s="80" t="b">
        <v>0</v>
      </c>
      <c r="AM50" s="80">
        <v>1</v>
      </c>
      <c r="AN50" s="88" t="s">
        <v>560</v>
      </c>
      <c r="AO50" s="80" t="s">
        <v>571</v>
      </c>
      <c r="AP50" s="80" t="b">
        <v>0</v>
      </c>
      <c r="AQ50" s="88" t="s">
        <v>508</v>
      </c>
      <c r="AR50" s="80" t="s">
        <v>196</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row>
    <row r="51" spans="1:57" ht="15">
      <c r="A51" s="65" t="s">
        <v>243</v>
      </c>
      <c r="B51" s="65" t="s">
        <v>251</v>
      </c>
      <c r="C51" s="66" t="s">
        <v>1153</v>
      </c>
      <c r="D51" s="67">
        <v>3</v>
      </c>
      <c r="E51" s="68" t="s">
        <v>132</v>
      </c>
      <c r="F51" s="69">
        <v>32</v>
      </c>
      <c r="G51" s="66"/>
      <c r="H51" s="70"/>
      <c r="I51" s="71"/>
      <c r="J51" s="71"/>
      <c r="K51" s="34" t="s">
        <v>65</v>
      </c>
      <c r="L51" s="78">
        <v>51</v>
      </c>
      <c r="M51" s="78"/>
      <c r="N51" s="73"/>
      <c r="O51" s="80" t="s">
        <v>274</v>
      </c>
      <c r="P51" s="82">
        <v>43858.59783564815</v>
      </c>
      <c r="Q51" s="80" t="s">
        <v>283</v>
      </c>
      <c r="R51" s="80"/>
      <c r="S51" s="80"/>
      <c r="T51" s="80" t="s">
        <v>321</v>
      </c>
      <c r="U51" s="80"/>
      <c r="V51" s="84" t="s">
        <v>361</v>
      </c>
      <c r="W51" s="82">
        <v>43858.59783564815</v>
      </c>
      <c r="X51" s="86">
        <v>43858</v>
      </c>
      <c r="Y51" s="88" t="s">
        <v>386</v>
      </c>
      <c r="Z51" s="84" t="s">
        <v>448</v>
      </c>
      <c r="AA51" s="80"/>
      <c r="AB51" s="80"/>
      <c r="AC51" s="88" t="s">
        <v>509</v>
      </c>
      <c r="AD51" s="80"/>
      <c r="AE51" s="80" t="b">
        <v>0</v>
      </c>
      <c r="AF51" s="80">
        <v>0</v>
      </c>
      <c r="AG51" s="88" t="s">
        <v>560</v>
      </c>
      <c r="AH51" s="80" t="b">
        <v>0</v>
      </c>
      <c r="AI51" s="80" t="s">
        <v>563</v>
      </c>
      <c r="AJ51" s="80"/>
      <c r="AK51" s="88" t="s">
        <v>560</v>
      </c>
      <c r="AL51" s="80" t="b">
        <v>0</v>
      </c>
      <c r="AM51" s="80">
        <v>5</v>
      </c>
      <c r="AN51" s="88" t="s">
        <v>520</v>
      </c>
      <c r="AO51" s="80" t="s">
        <v>570</v>
      </c>
      <c r="AP51" s="80" t="b">
        <v>0</v>
      </c>
      <c r="AQ51" s="88" t="s">
        <v>520</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1</v>
      </c>
    </row>
    <row r="52" spans="1:57" ht="15">
      <c r="A52" s="65" t="s">
        <v>243</v>
      </c>
      <c r="B52" s="65" t="s">
        <v>267</v>
      </c>
      <c r="C52" s="66" t="s">
        <v>1153</v>
      </c>
      <c r="D52" s="67">
        <v>3</v>
      </c>
      <c r="E52" s="68" t="s">
        <v>132</v>
      </c>
      <c r="F52" s="69">
        <v>32</v>
      </c>
      <c r="G52" s="66"/>
      <c r="H52" s="70"/>
      <c r="I52" s="71"/>
      <c r="J52" s="71"/>
      <c r="K52" s="34" t="s">
        <v>65</v>
      </c>
      <c r="L52" s="78">
        <v>52</v>
      </c>
      <c r="M52" s="78"/>
      <c r="N52" s="73"/>
      <c r="O52" s="80" t="s">
        <v>274</v>
      </c>
      <c r="P52" s="82">
        <v>43858.59783564815</v>
      </c>
      <c r="Q52" s="80" t="s">
        <v>283</v>
      </c>
      <c r="R52" s="80"/>
      <c r="S52" s="80"/>
      <c r="T52" s="80" t="s">
        <v>321</v>
      </c>
      <c r="U52" s="80"/>
      <c r="V52" s="84" t="s">
        <v>361</v>
      </c>
      <c r="W52" s="82">
        <v>43858.59783564815</v>
      </c>
      <c r="X52" s="86">
        <v>43858</v>
      </c>
      <c r="Y52" s="88" t="s">
        <v>386</v>
      </c>
      <c r="Z52" s="84" t="s">
        <v>448</v>
      </c>
      <c r="AA52" s="80"/>
      <c r="AB52" s="80"/>
      <c r="AC52" s="88" t="s">
        <v>509</v>
      </c>
      <c r="AD52" s="80"/>
      <c r="AE52" s="80" t="b">
        <v>0</v>
      </c>
      <c r="AF52" s="80">
        <v>0</v>
      </c>
      <c r="AG52" s="88" t="s">
        <v>560</v>
      </c>
      <c r="AH52" s="80" t="b">
        <v>0</v>
      </c>
      <c r="AI52" s="80" t="s">
        <v>563</v>
      </c>
      <c r="AJ52" s="80"/>
      <c r="AK52" s="88" t="s">
        <v>560</v>
      </c>
      <c r="AL52" s="80" t="b">
        <v>0</v>
      </c>
      <c r="AM52" s="80">
        <v>5</v>
      </c>
      <c r="AN52" s="88" t="s">
        <v>520</v>
      </c>
      <c r="AO52" s="80" t="s">
        <v>570</v>
      </c>
      <c r="AP52" s="80" t="b">
        <v>0</v>
      </c>
      <c r="AQ52" s="88" t="s">
        <v>520</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row>
    <row r="53" spans="1:57" ht="15">
      <c r="A53" s="65" t="s">
        <v>243</v>
      </c>
      <c r="B53" s="65" t="s">
        <v>248</v>
      </c>
      <c r="C53" s="66" t="s">
        <v>1153</v>
      </c>
      <c r="D53" s="67">
        <v>3</v>
      </c>
      <c r="E53" s="68" t="s">
        <v>132</v>
      </c>
      <c r="F53" s="69">
        <v>32</v>
      </c>
      <c r="G53" s="66"/>
      <c r="H53" s="70"/>
      <c r="I53" s="71"/>
      <c r="J53" s="71"/>
      <c r="K53" s="34" t="s">
        <v>65</v>
      </c>
      <c r="L53" s="78">
        <v>53</v>
      </c>
      <c r="M53" s="78"/>
      <c r="N53" s="73"/>
      <c r="O53" s="80" t="s">
        <v>274</v>
      </c>
      <c r="P53" s="82">
        <v>43858.59783564815</v>
      </c>
      <c r="Q53" s="80" t="s">
        <v>283</v>
      </c>
      <c r="R53" s="80"/>
      <c r="S53" s="80"/>
      <c r="T53" s="80" t="s">
        <v>321</v>
      </c>
      <c r="U53" s="80"/>
      <c r="V53" s="84" t="s">
        <v>361</v>
      </c>
      <c r="W53" s="82">
        <v>43858.59783564815</v>
      </c>
      <c r="X53" s="86">
        <v>43858</v>
      </c>
      <c r="Y53" s="88" t="s">
        <v>386</v>
      </c>
      <c r="Z53" s="84" t="s">
        <v>448</v>
      </c>
      <c r="AA53" s="80"/>
      <c r="AB53" s="80"/>
      <c r="AC53" s="88" t="s">
        <v>509</v>
      </c>
      <c r="AD53" s="80"/>
      <c r="AE53" s="80" t="b">
        <v>0</v>
      </c>
      <c r="AF53" s="80">
        <v>0</v>
      </c>
      <c r="AG53" s="88" t="s">
        <v>560</v>
      </c>
      <c r="AH53" s="80" t="b">
        <v>0</v>
      </c>
      <c r="AI53" s="80" t="s">
        <v>563</v>
      </c>
      <c r="AJ53" s="80"/>
      <c r="AK53" s="88" t="s">
        <v>560</v>
      </c>
      <c r="AL53" s="80" t="b">
        <v>0</v>
      </c>
      <c r="AM53" s="80">
        <v>5</v>
      </c>
      <c r="AN53" s="88" t="s">
        <v>520</v>
      </c>
      <c r="AO53" s="80" t="s">
        <v>570</v>
      </c>
      <c r="AP53" s="80" t="b">
        <v>0</v>
      </c>
      <c r="AQ53" s="88" t="s">
        <v>520</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row>
    <row r="54" spans="1:57" ht="15">
      <c r="A54" s="65" t="s">
        <v>243</v>
      </c>
      <c r="B54" s="65" t="s">
        <v>242</v>
      </c>
      <c r="C54" s="66" t="s">
        <v>1153</v>
      </c>
      <c r="D54" s="67">
        <v>3</v>
      </c>
      <c r="E54" s="68" t="s">
        <v>132</v>
      </c>
      <c r="F54" s="69">
        <v>32</v>
      </c>
      <c r="G54" s="66"/>
      <c r="H54" s="70"/>
      <c r="I54" s="71"/>
      <c r="J54" s="71"/>
      <c r="K54" s="34" t="s">
        <v>65</v>
      </c>
      <c r="L54" s="78">
        <v>54</v>
      </c>
      <c r="M54" s="78"/>
      <c r="N54" s="73"/>
      <c r="O54" s="80" t="s">
        <v>274</v>
      </c>
      <c r="P54" s="82">
        <v>43858.59783564815</v>
      </c>
      <c r="Q54" s="80" t="s">
        <v>283</v>
      </c>
      <c r="R54" s="80"/>
      <c r="S54" s="80"/>
      <c r="T54" s="80" t="s">
        <v>321</v>
      </c>
      <c r="U54" s="80"/>
      <c r="V54" s="84" t="s">
        <v>361</v>
      </c>
      <c r="W54" s="82">
        <v>43858.59783564815</v>
      </c>
      <c r="X54" s="86">
        <v>43858</v>
      </c>
      <c r="Y54" s="88" t="s">
        <v>386</v>
      </c>
      <c r="Z54" s="84" t="s">
        <v>448</v>
      </c>
      <c r="AA54" s="80"/>
      <c r="AB54" s="80"/>
      <c r="AC54" s="88" t="s">
        <v>509</v>
      </c>
      <c r="AD54" s="80"/>
      <c r="AE54" s="80" t="b">
        <v>0</v>
      </c>
      <c r="AF54" s="80">
        <v>0</v>
      </c>
      <c r="AG54" s="88" t="s">
        <v>560</v>
      </c>
      <c r="AH54" s="80" t="b">
        <v>0</v>
      </c>
      <c r="AI54" s="80" t="s">
        <v>563</v>
      </c>
      <c r="AJ54" s="80"/>
      <c r="AK54" s="88" t="s">
        <v>560</v>
      </c>
      <c r="AL54" s="80" t="b">
        <v>0</v>
      </c>
      <c r="AM54" s="80">
        <v>5</v>
      </c>
      <c r="AN54" s="88" t="s">
        <v>520</v>
      </c>
      <c r="AO54" s="80" t="s">
        <v>570</v>
      </c>
      <c r="AP54" s="80" t="b">
        <v>0</v>
      </c>
      <c r="AQ54" s="88" t="s">
        <v>520</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row>
    <row r="55" spans="1:57" ht="15">
      <c r="A55" s="65" t="s">
        <v>244</v>
      </c>
      <c r="B55" s="65" t="s">
        <v>250</v>
      </c>
      <c r="C55" s="66" t="s">
        <v>1153</v>
      </c>
      <c r="D55" s="67">
        <v>3</v>
      </c>
      <c r="E55" s="68" t="s">
        <v>132</v>
      </c>
      <c r="F55" s="69">
        <v>32</v>
      </c>
      <c r="G55" s="66"/>
      <c r="H55" s="70"/>
      <c r="I55" s="71"/>
      <c r="J55" s="71"/>
      <c r="K55" s="34" t="s">
        <v>65</v>
      </c>
      <c r="L55" s="78">
        <v>55</v>
      </c>
      <c r="M55" s="78"/>
      <c r="N55" s="73"/>
      <c r="O55" s="80" t="s">
        <v>275</v>
      </c>
      <c r="P55" s="82">
        <v>43858.6075462963</v>
      </c>
      <c r="Q55" s="80" t="s">
        <v>284</v>
      </c>
      <c r="R55" s="80"/>
      <c r="S55" s="80"/>
      <c r="T55" s="80" t="s">
        <v>321</v>
      </c>
      <c r="U55" s="80"/>
      <c r="V55" s="84" t="s">
        <v>362</v>
      </c>
      <c r="W55" s="82">
        <v>43858.6075462963</v>
      </c>
      <c r="X55" s="86">
        <v>43858</v>
      </c>
      <c r="Y55" s="88" t="s">
        <v>387</v>
      </c>
      <c r="Z55" s="84" t="s">
        <v>449</v>
      </c>
      <c r="AA55" s="80"/>
      <c r="AB55" s="80"/>
      <c r="AC55" s="88" t="s">
        <v>510</v>
      </c>
      <c r="AD55" s="80"/>
      <c r="AE55" s="80" t="b">
        <v>0</v>
      </c>
      <c r="AF55" s="80">
        <v>2</v>
      </c>
      <c r="AG55" s="88" t="s">
        <v>560</v>
      </c>
      <c r="AH55" s="80" t="b">
        <v>0</v>
      </c>
      <c r="AI55" s="80" t="s">
        <v>563</v>
      </c>
      <c r="AJ55" s="80"/>
      <c r="AK55" s="88" t="s">
        <v>560</v>
      </c>
      <c r="AL55" s="80" t="b">
        <v>0</v>
      </c>
      <c r="AM55" s="80">
        <v>0</v>
      </c>
      <c r="AN55" s="88" t="s">
        <v>560</v>
      </c>
      <c r="AO55" s="80" t="s">
        <v>568</v>
      </c>
      <c r="AP55" s="80" t="b">
        <v>0</v>
      </c>
      <c r="AQ55" s="88" t="s">
        <v>510</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row>
    <row r="56" spans="1:57" ht="15">
      <c r="A56" s="65" t="s">
        <v>244</v>
      </c>
      <c r="B56" s="65" t="s">
        <v>242</v>
      </c>
      <c r="C56" s="66" t="s">
        <v>1153</v>
      </c>
      <c r="D56" s="67">
        <v>3</v>
      </c>
      <c r="E56" s="68" t="s">
        <v>132</v>
      </c>
      <c r="F56" s="69">
        <v>32</v>
      </c>
      <c r="G56" s="66"/>
      <c r="H56" s="70"/>
      <c r="I56" s="71"/>
      <c r="J56" s="71"/>
      <c r="K56" s="34" t="s">
        <v>65</v>
      </c>
      <c r="L56" s="78">
        <v>56</v>
      </c>
      <c r="M56" s="78"/>
      <c r="N56" s="73"/>
      <c r="O56" s="80" t="s">
        <v>275</v>
      </c>
      <c r="P56" s="82">
        <v>43858.66815972222</v>
      </c>
      <c r="Q56" s="80" t="s">
        <v>285</v>
      </c>
      <c r="R56" s="80"/>
      <c r="S56" s="80"/>
      <c r="T56" s="80" t="s">
        <v>321</v>
      </c>
      <c r="U56" s="80"/>
      <c r="V56" s="84" t="s">
        <v>362</v>
      </c>
      <c r="W56" s="82">
        <v>43858.66815972222</v>
      </c>
      <c r="X56" s="86">
        <v>43858</v>
      </c>
      <c r="Y56" s="88" t="s">
        <v>388</v>
      </c>
      <c r="Z56" s="84" t="s">
        <v>450</v>
      </c>
      <c r="AA56" s="80"/>
      <c r="AB56" s="80"/>
      <c r="AC56" s="88" t="s">
        <v>511</v>
      </c>
      <c r="AD56" s="80"/>
      <c r="AE56" s="80" t="b">
        <v>0</v>
      </c>
      <c r="AF56" s="80">
        <v>6</v>
      </c>
      <c r="AG56" s="88" t="s">
        <v>560</v>
      </c>
      <c r="AH56" s="80" t="b">
        <v>0</v>
      </c>
      <c r="AI56" s="80" t="s">
        <v>563</v>
      </c>
      <c r="AJ56" s="80"/>
      <c r="AK56" s="88" t="s">
        <v>560</v>
      </c>
      <c r="AL56" s="80" t="b">
        <v>0</v>
      </c>
      <c r="AM56" s="80">
        <v>0</v>
      </c>
      <c r="AN56" s="88" t="s">
        <v>560</v>
      </c>
      <c r="AO56" s="80" t="s">
        <v>568</v>
      </c>
      <c r="AP56" s="80" t="b">
        <v>0</v>
      </c>
      <c r="AQ56" s="88" t="s">
        <v>511</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row>
    <row r="57" spans="1:57" ht="15">
      <c r="A57" s="65" t="s">
        <v>244</v>
      </c>
      <c r="B57" s="65" t="s">
        <v>248</v>
      </c>
      <c r="C57" s="66" t="s">
        <v>1153</v>
      </c>
      <c r="D57" s="67">
        <v>3</v>
      </c>
      <c r="E57" s="68" t="s">
        <v>132</v>
      </c>
      <c r="F57" s="69">
        <v>32</v>
      </c>
      <c r="G57" s="66"/>
      <c r="H57" s="70"/>
      <c r="I57" s="71"/>
      <c r="J57" s="71"/>
      <c r="K57" s="34" t="s">
        <v>65</v>
      </c>
      <c r="L57" s="78">
        <v>57</v>
      </c>
      <c r="M57" s="78"/>
      <c r="N57" s="73"/>
      <c r="O57" s="80" t="s">
        <v>275</v>
      </c>
      <c r="P57" s="82">
        <v>43858.66815972222</v>
      </c>
      <c r="Q57" s="80" t="s">
        <v>285</v>
      </c>
      <c r="R57" s="80"/>
      <c r="S57" s="80"/>
      <c r="T57" s="80" t="s">
        <v>321</v>
      </c>
      <c r="U57" s="80"/>
      <c r="V57" s="84" t="s">
        <v>362</v>
      </c>
      <c r="W57" s="82">
        <v>43858.66815972222</v>
      </c>
      <c r="X57" s="86">
        <v>43858</v>
      </c>
      <c r="Y57" s="88" t="s">
        <v>388</v>
      </c>
      <c r="Z57" s="84" t="s">
        <v>450</v>
      </c>
      <c r="AA57" s="80"/>
      <c r="AB57" s="80"/>
      <c r="AC57" s="88" t="s">
        <v>511</v>
      </c>
      <c r="AD57" s="80"/>
      <c r="AE57" s="80" t="b">
        <v>0</v>
      </c>
      <c r="AF57" s="80">
        <v>6</v>
      </c>
      <c r="AG57" s="88" t="s">
        <v>560</v>
      </c>
      <c r="AH57" s="80" t="b">
        <v>0</v>
      </c>
      <c r="AI57" s="80" t="s">
        <v>563</v>
      </c>
      <c r="AJ57" s="80"/>
      <c r="AK57" s="88" t="s">
        <v>560</v>
      </c>
      <c r="AL57" s="80" t="b">
        <v>0</v>
      </c>
      <c r="AM57" s="80">
        <v>0</v>
      </c>
      <c r="AN57" s="88" t="s">
        <v>560</v>
      </c>
      <c r="AO57" s="80" t="s">
        <v>568</v>
      </c>
      <c r="AP57" s="80" t="b">
        <v>0</v>
      </c>
      <c r="AQ57" s="88" t="s">
        <v>511</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row>
    <row r="58" spans="1:57" ht="15">
      <c r="A58" s="65" t="s">
        <v>245</v>
      </c>
      <c r="B58" s="65" t="s">
        <v>251</v>
      </c>
      <c r="C58" s="66" t="s">
        <v>1153</v>
      </c>
      <c r="D58" s="67">
        <v>3</v>
      </c>
      <c r="E58" s="68" t="s">
        <v>132</v>
      </c>
      <c r="F58" s="69">
        <v>32</v>
      </c>
      <c r="G58" s="66"/>
      <c r="H58" s="70"/>
      <c r="I58" s="71"/>
      <c r="J58" s="71"/>
      <c r="K58" s="34" t="s">
        <v>65</v>
      </c>
      <c r="L58" s="78">
        <v>58</v>
      </c>
      <c r="M58" s="78"/>
      <c r="N58" s="73"/>
      <c r="O58" s="80" t="s">
        <v>274</v>
      </c>
      <c r="P58" s="82">
        <v>43858.82983796296</v>
      </c>
      <c r="Q58" s="80" t="s">
        <v>283</v>
      </c>
      <c r="R58" s="80"/>
      <c r="S58" s="80"/>
      <c r="T58" s="80" t="s">
        <v>321</v>
      </c>
      <c r="U58" s="80"/>
      <c r="V58" s="84" t="s">
        <v>363</v>
      </c>
      <c r="W58" s="82">
        <v>43858.82983796296</v>
      </c>
      <c r="X58" s="86">
        <v>43858</v>
      </c>
      <c r="Y58" s="88" t="s">
        <v>389</v>
      </c>
      <c r="Z58" s="84" t="s">
        <v>451</v>
      </c>
      <c r="AA58" s="80"/>
      <c r="AB58" s="80"/>
      <c r="AC58" s="88" t="s">
        <v>512</v>
      </c>
      <c r="AD58" s="80"/>
      <c r="AE58" s="80" t="b">
        <v>0</v>
      </c>
      <c r="AF58" s="80">
        <v>0</v>
      </c>
      <c r="AG58" s="88" t="s">
        <v>560</v>
      </c>
      <c r="AH58" s="80" t="b">
        <v>0</v>
      </c>
      <c r="AI58" s="80" t="s">
        <v>563</v>
      </c>
      <c r="AJ58" s="80"/>
      <c r="AK58" s="88" t="s">
        <v>560</v>
      </c>
      <c r="AL58" s="80" t="b">
        <v>0</v>
      </c>
      <c r="AM58" s="80">
        <v>5</v>
      </c>
      <c r="AN58" s="88" t="s">
        <v>520</v>
      </c>
      <c r="AO58" s="80" t="s">
        <v>566</v>
      </c>
      <c r="AP58" s="80" t="b">
        <v>0</v>
      </c>
      <c r="AQ58" s="88" t="s">
        <v>520</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1</v>
      </c>
    </row>
    <row r="59" spans="1:57" ht="15">
      <c r="A59" s="65" t="s">
        <v>245</v>
      </c>
      <c r="B59" s="65" t="s">
        <v>267</v>
      </c>
      <c r="C59" s="66" t="s">
        <v>1153</v>
      </c>
      <c r="D59" s="67">
        <v>3</v>
      </c>
      <c r="E59" s="68" t="s">
        <v>132</v>
      </c>
      <c r="F59" s="69">
        <v>32</v>
      </c>
      <c r="G59" s="66"/>
      <c r="H59" s="70"/>
      <c r="I59" s="71"/>
      <c r="J59" s="71"/>
      <c r="K59" s="34" t="s">
        <v>65</v>
      </c>
      <c r="L59" s="78">
        <v>59</v>
      </c>
      <c r="M59" s="78"/>
      <c r="N59" s="73"/>
      <c r="O59" s="80" t="s">
        <v>274</v>
      </c>
      <c r="P59" s="82">
        <v>43858.82983796296</v>
      </c>
      <c r="Q59" s="80" t="s">
        <v>283</v>
      </c>
      <c r="R59" s="80"/>
      <c r="S59" s="80"/>
      <c r="T59" s="80" t="s">
        <v>321</v>
      </c>
      <c r="U59" s="80"/>
      <c r="V59" s="84" t="s">
        <v>363</v>
      </c>
      <c r="W59" s="82">
        <v>43858.82983796296</v>
      </c>
      <c r="X59" s="86">
        <v>43858</v>
      </c>
      <c r="Y59" s="88" t="s">
        <v>389</v>
      </c>
      <c r="Z59" s="84" t="s">
        <v>451</v>
      </c>
      <c r="AA59" s="80"/>
      <c r="AB59" s="80"/>
      <c r="AC59" s="88" t="s">
        <v>512</v>
      </c>
      <c r="AD59" s="80"/>
      <c r="AE59" s="80" t="b">
        <v>0</v>
      </c>
      <c r="AF59" s="80">
        <v>0</v>
      </c>
      <c r="AG59" s="88" t="s">
        <v>560</v>
      </c>
      <c r="AH59" s="80" t="b">
        <v>0</v>
      </c>
      <c r="AI59" s="80" t="s">
        <v>563</v>
      </c>
      <c r="AJ59" s="80"/>
      <c r="AK59" s="88" t="s">
        <v>560</v>
      </c>
      <c r="AL59" s="80" t="b">
        <v>0</v>
      </c>
      <c r="AM59" s="80">
        <v>5</v>
      </c>
      <c r="AN59" s="88" t="s">
        <v>520</v>
      </c>
      <c r="AO59" s="80" t="s">
        <v>566</v>
      </c>
      <c r="AP59" s="80" t="b">
        <v>0</v>
      </c>
      <c r="AQ59" s="88" t="s">
        <v>520</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row>
    <row r="60" spans="1:57" ht="15">
      <c r="A60" s="65" t="s">
        <v>245</v>
      </c>
      <c r="B60" s="65" t="s">
        <v>248</v>
      </c>
      <c r="C60" s="66" t="s">
        <v>1153</v>
      </c>
      <c r="D60" s="67">
        <v>3</v>
      </c>
      <c r="E60" s="68" t="s">
        <v>132</v>
      </c>
      <c r="F60" s="69">
        <v>32</v>
      </c>
      <c r="G60" s="66"/>
      <c r="H60" s="70"/>
      <c r="I60" s="71"/>
      <c r="J60" s="71"/>
      <c r="K60" s="34" t="s">
        <v>65</v>
      </c>
      <c r="L60" s="78">
        <v>60</v>
      </c>
      <c r="M60" s="78"/>
      <c r="N60" s="73"/>
      <c r="O60" s="80" t="s">
        <v>274</v>
      </c>
      <c r="P60" s="82">
        <v>43858.82983796296</v>
      </c>
      <c r="Q60" s="80" t="s">
        <v>283</v>
      </c>
      <c r="R60" s="80"/>
      <c r="S60" s="80"/>
      <c r="T60" s="80" t="s">
        <v>321</v>
      </c>
      <c r="U60" s="80"/>
      <c r="V60" s="84" t="s">
        <v>363</v>
      </c>
      <c r="W60" s="82">
        <v>43858.82983796296</v>
      </c>
      <c r="X60" s="86">
        <v>43858</v>
      </c>
      <c r="Y60" s="88" t="s">
        <v>389</v>
      </c>
      <c r="Z60" s="84" t="s">
        <v>451</v>
      </c>
      <c r="AA60" s="80"/>
      <c r="AB60" s="80"/>
      <c r="AC60" s="88" t="s">
        <v>512</v>
      </c>
      <c r="AD60" s="80"/>
      <c r="AE60" s="80" t="b">
        <v>0</v>
      </c>
      <c r="AF60" s="80">
        <v>0</v>
      </c>
      <c r="AG60" s="88" t="s">
        <v>560</v>
      </c>
      <c r="AH60" s="80" t="b">
        <v>0</v>
      </c>
      <c r="AI60" s="80" t="s">
        <v>563</v>
      </c>
      <c r="AJ60" s="80"/>
      <c r="AK60" s="88" t="s">
        <v>560</v>
      </c>
      <c r="AL60" s="80" t="b">
        <v>0</v>
      </c>
      <c r="AM60" s="80">
        <v>5</v>
      </c>
      <c r="AN60" s="88" t="s">
        <v>520</v>
      </c>
      <c r="AO60" s="80" t="s">
        <v>566</v>
      </c>
      <c r="AP60" s="80" t="b">
        <v>0</v>
      </c>
      <c r="AQ60" s="88" t="s">
        <v>520</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row>
    <row r="61" spans="1:57" ht="15">
      <c r="A61" s="65" t="s">
        <v>245</v>
      </c>
      <c r="B61" s="65" t="s">
        <v>242</v>
      </c>
      <c r="C61" s="66" t="s">
        <v>1153</v>
      </c>
      <c r="D61" s="67">
        <v>3</v>
      </c>
      <c r="E61" s="68" t="s">
        <v>132</v>
      </c>
      <c r="F61" s="69">
        <v>32</v>
      </c>
      <c r="G61" s="66"/>
      <c r="H61" s="70"/>
      <c r="I61" s="71"/>
      <c r="J61" s="71"/>
      <c r="K61" s="34" t="s">
        <v>65</v>
      </c>
      <c r="L61" s="78">
        <v>61</v>
      </c>
      <c r="M61" s="78"/>
      <c r="N61" s="73"/>
      <c r="O61" s="80" t="s">
        <v>274</v>
      </c>
      <c r="P61" s="82">
        <v>43858.82983796296</v>
      </c>
      <c r="Q61" s="80" t="s">
        <v>283</v>
      </c>
      <c r="R61" s="80"/>
      <c r="S61" s="80"/>
      <c r="T61" s="80" t="s">
        <v>321</v>
      </c>
      <c r="U61" s="80"/>
      <c r="V61" s="84" t="s">
        <v>363</v>
      </c>
      <c r="W61" s="82">
        <v>43858.82983796296</v>
      </c>
      <c r="X61" s="86">
        <v>43858</v>
      </c>
      <c r="Y61" s="88" t="s">
        <v>389</v>
      </c>
      <c r="Z61" s="84" t="s">
        <v>451</v>
      </c>
      <c r="AA61" s="80"/>
      <c r="AB61" s="80"/>
      <c r="AC61" s="88" t="s">
        <v>512</v>
      </c>
      <c r="AD61" s="80"/>
      <c r="AE61" s="80" t="b">
        <v>0</v>
      </c>
      <c r="AF61" s="80">
        <v>0</v>
      </c>
      <c r="AG61" s="88" t="s">
        <v>560</v>
      </c>
      <c r="AH61" s="80" t="b">
        <v>0</v>
      </c>
      <c r="AI61" s="80" t="s">
        <v>563</v>
      </c>
      <c r="AJ61" s="80"/>
      <c r="AK61" s="88" t="s">
        <v>560</v>
      </c>
      <c r="AL61" s="80" t="b">
        <v>0</v>
      </c>
      <c r="AM61" s="80">
        <v>5</v>
      </c>
      <c r="AN61" s="88" t="s">
        <v>520</v>
      </c>
      <c r="AO61" s="80" t="s">
        <v>566</v>
      </c>
      <c r="AP61" s="80" t="b">
        <v>0</v>
      </c>
      <c r="AQ61" s="88" t="s">
        <v>520</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row>
    <row r="62" spans="1:57" ht="15">
      <c r="A62" s="65" t="s">
        <v>246</v>
      </c>
      <c r="B62" s="65" t="s">
        <v>257</v>
      </c>
      <c r="C62" s="66" t="s">
        <v>1153</v>
      </c>
      <c r="D62" s="67">
        <v>3</v>
      </c>
      <c r="E62" s="68" t="s">
        <v>132</v>
      </c>
      <c r="F62" s="69">
        <v>32</v>
      </c>
      <c r="G62" s="66"/>
      <c r="H62" s="70"/>
      <c r="I62" s="71"/>
      <c r="J62" s="71"/>
      <c r="K62" s="34" t="s">
        <v>65</v>
      </c>
      <c r="L62" s="78">
        <v>62</v>
      </c>
      <c r="M62" s="78"/>
      <c r="N62" s="73"/>
      <c r="O62" s="80" t="s">
        <v>274</v>
      </c>
      <c r="P62" s="82">
        <v>43857.4453587963</v>
      </c>
      <c r="Q62" s="80" t="s">
        <v>278</v>
      </c>
      <c r="R62" s="80"/>
      <c r="S62" s="80"/>
      <c r="T62" s="80" t="s">
        <v>321</v>
      </c>
      <c r="U62" s="80"/>
      <c r="V62" s="84" t="s">
        <v>364</v>
      </c>
      <c r="W62" s="82">
        <v>43857.4453587963</v>
      </c>
      <c r="X62" s="86">
        <v>43857</v>
      </c>
      <c r="Y62" s="88" t="s">
        <v>390</v>
      </c>
      <c r="Z62" s="84" t="s">
        <v>452</v>
      </c>
      <c r="AA62" s="80"/>
      <c r="AB62" s="80"/>
      <c r="AC62" s="88" t="s">
        <v>513</v>
      </c>
      <c r="AD62" s="80"/>
      <c r="AE62" s="80" t="b">
        <v>0</v>
      </c>
      <c r="AF62" s="80">
        <v>0</v>
      </c>
      <c r="AG62" s="88" t="s">
        <v>560</v>
      </c>
      <c r="AH62" s="80" t="b">
        <v>0</v>
      </c>
      <c r="AI62" s="80" t="s">
        <v>563</v>
      </c>
      <c r="AJ62" s="80"/>
      <c r="AK62" s="88" t="s">
        <v>560</v>
      </c>
      <c r="AL62" s="80" t="b">
        <v>0</v>
      </c>
      <c r="AM62" s="80">
        <v>3</v>
      </c>
      <c r="AN62" s="88" t="s">
        <v>526</v>
      </c>
      <c r="AO62" s="80" t="s">
        <v>569</v>
      </c>
      <c r="AP62" s="80" t="b">
        <v>0</v>
      </c>
      <c r="AQ62" s="88" t="s">
        <v>526</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row>
    <row r="63" spans="1:57" ht="15">
      <c r="A63" s="65" t="s">
        <v>246</v>
      </c>
      <c r="B63" s="65" t="s">
        <v>246</v>
      </c>
      <c r="C63" s="66" t="s">
        <v>1153</v>
      </c>
      <c r="D63" s="67">
        <v>3</v>
      </c>
      <c r="E63" s="68" t="s">
        <v>132</v>
      </c>
      <c r="F63" s="69">
        <v>32</v>
      </c>
      <c r="G63" s="66"/>
      <c r="H63" s="70"/>
      <c r="I63" s="71"/>
      <c r="J63" s="71"/>
      <c r="K63" s="34" t="s">
        <v>65</v>
      </c>
      <c r="L63" s="78">
        <v>63</v>
      </c>
      <c r="M63" s="78"/>
      <c r="N63" s="73"/>
      <c r="O63" s="80" t="s">
        <v>196</v>
      </c>
      <c r="P63" s="82">
        <v>43859.43583333334</v>
      </c>
      <c r="Q63" s="80" t="s">
        <v>286</v>
      </c>
      <c r="R63" s="80"/>
      <c r="S63" s="80"/>
      <c r="T63" s="80" t="s">
        <v>321</v>
      </c>
      <c r="U63" s="84" t="s">
        <v>332</v>
      </c>
      <c r="V63" s="84" t="s">
        <v>332</v>
      </c>
      <c r="W63" s="82">
        <v>43859.43583333334</v>
      </c>
      <c r="X63" s="86">
        <v>43859</v>
      </c>
      <c r="Y63" s="88" t="s">
        <v>391</v>
      </c>
      <c r="Z63" s="84" t="s">
        <v>453</v>
      </c>
      <c r="AA63" s="80"/>
      <c r="AB63" s="80"/>
      <c r="AC63" s="88" t="s">
        <v>514</v>
      </c>
      <c r="AD63" s="80"/>
      <c r="AE63" s="80" t="b">
        <v>0</v>
      </c>
      <c r="AF63" s="80">
        <v>2</v>
      </c>
      <c r="AG63" s="88" t="s">
        <v>560</v>
      </c>
      <c r="AH63" s="80" t="b">
        <v>0</v>
      </c>
      <c r="AI63" s="80" t="s">
        <v>563</v>
      </c>
      <c r="AJ63" s="80"/>
      <c r="AK63" s="88" t="s">
        <v>560</v>
      </c>
      <c r="AL63" s="80" t="b">
        <v>0</v>
      </c>
      <c r="AM63" s="80">
        <v>0</v>
      </c>
      <c r="AN63" s="88" t="s">
        <v>560</v>
      </c>
      <c r="AO63" s="80" t="s">
        <v>570</v>
      </c>
      <c r="AP63" s="80" t="b">
        <v>0</v>
      </c>
      <c r="AQ63" s="88" t="s">
        <v>514</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row>
    <row r="64" spans="1:57" ht="15">
      <c r="A64" s="65" t="s">
        <v>247</v>
      </c>
      <c r="B64" s="65" t="s">
        <v>251</v>
      </c>
      <c r="C64" s="66" t="s">
        <v>1153</v>
      </c>
      <c r="D64" s="67">
        <v>3</v>
      </c>
      <c r="E64" s="68" t="s">
        <v>132</v>
      </c>
      <c r="F64" s="69">
        <v>32</v>
      </c>
      <c r="G64" s="66"/>
      <c r="H64" s="70"/>
      <c r="I64" s="71"/>
      <c r="J64" s="71"/>
      <c r="K64" s="34" t="s">
        <v>65</v>
      </c>
      <c r="L64" s="78">
        <v>64</v>
      </c>
      <c r="M64" s="78"/>
      <c r="N64" s="73"/>
      <c r="O64" s="80" t="s">
        <v>274</v>
      </c>
      <c r="P64" s="82">
        <v>43857.474282407406</v>
      </c>
      <c r="Q64" s="80" t="s">
        <v>279</v>
      </c>
      <c r="R64" s="80"/>
      <c r="S64" s="80"/>
      <c r="T64" s="80" t="s">
        <v>321</v>
      </c>
      <c r="U64" s="84" t="s">
        <v>331</v>
      </c>
      <c r="V64" s="84" t="s">
        <v>331</v>
      </c>
      <c r="W64" s="82">
        <v>43857.474282407406</v>
      </c>
      <c r="X64" s="86">
        <v>43857</v>
      </c>
      <c r="Y64" s="88" t="s">
        <v>392</v>
      </c>
      <c r="Z64" s="84" t="s">
        <v>454</v>
      </c>
      <c r="AA64" s="80"/>
      <c r="AB64" s="80"/>
      <c r="AC64" s="88" t="s">
        <v>515</v>
      </c>
      <c r="AD64" s="80"/>
      <c r="AE64" s="80" t="b">
        <v>0</v>
      </c>
      <c r="AF64" s="80">
        <v>0</v>
      </c>
      <c r="AG64" s="88" t="s">
        <v>560</v>
      </c>
      <c r="AH64" s="80" t="b">
        <v>0</v>
      </c>
      <c r="AI64" s="80" t="s">
        <v>563</v>
      </c>
      <c r="AJ64" s="80"/>
      <c r="AK64" s="88" t="s">
        <v>560</v>
      </c>
      <c r="AL64" s="80" t="b">
        <v>0</v>
      </c>
      <c r="AM64" s="80">
        <v>2</v>
      </c>
      <c r="AN64" s="88" t="s">
        <v>546</v>
      </c>
      <c r="AO64" s="80" t="s">
        <v>568</v>
      </c>
      <c r="AP64" s="80" t="b">
        <v>0</v>
      </c>
      <c r="AQ64" s="88" t="s">
        <v>546</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row>
    <row r="65" spans="1:57" ht="15">
      <c r="A65" s="65" t="s">
        <v>247</v>
      </c>
      <c r="B65" s="65" t="s">
        <v>257</v>
      </c>
      <c r="C65" s="66" t="s">
        <v>1152</v>
      </c>
      <c r="D65" s="67">
        <v>10</v>
      </c>
      <c r="E65" s="68" t="s">
        <v>132</v>
      </c>
      <c r="F65" s="69">
        <v>10</v>
      </c>
      <c r="G65" s="66"/>
      <c r="H65" s="70"/>
      <c r="I65" s="71"/>
      <c r="J65" s="71"/>
      <c r="K65" s="34" t="s">
        <v>65</v>
      </c>
      <c r="L65" s="78">
        <v>65</v>
      </c>
      <c r="M65" s="78"/>
      <c r="N65" s="73"/>
      <c r="O65" s="80" t="s">
        <v>274</v>
      </c>
      <c r="P65" s="82">
        <v>43857.474282407406</v>
      </c>
      <c r="Q65" s="80" t="s">
        <v>279</v>
      </c>
      <c r="R65" s="80"/>
      <c r="S65" s="80"/>
      <c r="T65" s="80" t="s">
        <v>321</v>
      </c>
      <c r="U65" s="84" t="s">
        <v>331</v>
      </c>
      <c r="V65" s="84" t="s">
        <v>331</v>
      </c>
      <c r="W65" s="82">
        <v>43857.474282407406</v>
      </c>
      <c r="X65" s="86">
        <v>43857</v>
      </c>
      <c r="Y65" s="88" t="s">
        <v>392</v>
      </c>
      <c r="Z65" s="84" t="s">
        <v>454</v>
      </c>
      <c r="AA65" s="80"/>
      <c r="AB65" s="80"/>
      <c r="AC65" s="88" t="s">
        <v>515</v>
      </c>
      <c r="AD65" s="80"/>
      <c r="AE65" s="80" t="b">
        <v>0</v>
      </c>
      <c r="AF65" s="80">
        <v>0</v>
      </c>
      <c r="AG65" s="88" t="s">
        <v>560</v>
      </c>
      <c r="AH65" s="80" t="b">
        <v>0</v>
      </c>
      <c r="AI65" s="80" t="s">
        <v>563</v>
      </c>
      <c r="AJ65" s="80"/>
      <c r="AK65" s="88" t="s">
        <v>560</v>
      </c>
      <c r="AL65" s="80" t="b">
        <v>0</v>
      </c>
      <c r="AM65" s="80">
        <v>2</v>
      </c>
      <c r="AN65" s="88" t="s">
        <v>546</v>
      </c>
      <c r="AO65" s="80" t="s">
        <v>568</v>
      </c>
      <c r="AP65" s="80" t="b">
        <v>0</v>
      </c>
      <c r="AQ65" s="88" t="s">
        <v>546</v>
      </c>
      <c r="AR65" s="80" t="s">
        <v>196</v>
      </c>
      <c r="AS65" s="80">
        <v>0</v>
      </c>
      <c r="AT65" s="80">
        <v>0</v>
      </c>
      <c r="AU65" s="80"/>
      <c r="AV65" s="80"/>
      <c r="AW65" s="80"/>
      <c r="AX65" s="80"/>
      <c r="AY65" s="80"/>
      <c r="AZ65" s="80"/>
      <c r="BA65" s="80"/>
      <c r="BB65" s="80"/>
      <c r="BC65">
        <v>2</v>
      </c>
      <c r="BD65" s="79" t="str">
        <f>REPLACE(INDEX(GroupVertices[Group],MATCH(Edges[[#This Row],[Vertex 1]],GroupVertices[Vertex],0)),1,1,"")</f>
        <v>1</v>
      </c>
      <c r="BE65" s="79" t="str">
        <f>REPLACE(INDEX(GroupVertices[Group],MATCH(Edges[[#This Row],[Vertex 2]],GroupVertices[Vertex],0)),1,1,"")</f>
        <v>1</v>
      </c>
    </row>
    <row r="66" spans="1:57" ht="15">
      <c r="A66" s="65" t="s">
        <v>247</v>
      </c>
      <c r="B66" s="65" t="s">
        <v>254</v>
      </c>
      <c r="C66" s="66" t="s">
        <v>1153</v>
      </c>
      <c r="D66" s="67">
        <v>3</v>
      </c>
      <c r="E66" s="68" t="s">
        <v>132</v>
      </c>
      <c r="F66" s="69">
        <v>32</v>
      </c>
      <c r="G66" s="66"/>
      <c r="H66" s="70"/>
      <c r="I66" s="71"/>
      <c r="J66" s="71"/>
      <c r="K66" s="34" t="s">
        <v>65</v>
      </c>
      <c r="L66" s="78">
        <v>66</v>
      </c>
      <c r="M66" s="78"/>
      <c r="N66" s="73"/>
      <c r="O66" s="80" t="s">
        <v>274</v>
      </c>
      <c r="P66" s="82">
        <v>43858.476956018516</v>
      </c>
      <c r="Q66" s="80" t="s">
        <v>287</v>
      </c>
      <c r="R66" s="80"/>
      <c r="S66" s="80"/>
      <c r="T66" s="80" t="s">
        <v>321</v>
      </c>
      <c r="U66" s="80"/>
      <c r="V66" s="84" t="s">
        <v>365</v>
      </c>
      <c r="W66" s="82">
        <v>43858.476956018516</v>
      </c>
      <c r="X66" s="86">
        <v>43858</v>
      </c>
      <c r="Y66" s="88" t="s">
        <v>393</v>
      </c>
      <c r="Z66" s="84" t="s">
        <v>455</v>
      </c>
      <c r="AA66" s="80"/>
      <c r="AB66" s="80"/>
      <c r="AC66" s="88" t="s">
        <v>516</v>
      </c>
      <c r="AD66" s="80"/>
      <c r="AE66" s="80" t="b">
        <v>0</v>
      </c>
      <c r="AF66" s="80">
        <v>0</v>
      </c>
      <c r="AG66" s="88" t="s">
        <v>560</v>
      </c>
      <c r="AH66" s="80" t="b">
        <v>0</v>
      </c>
      <c r="AI66" s="80" t="s">
        <v>563</v>
      </c>
      <c r="AJ66" s="80"/>
      <c r="AK66" s="88" t="s">
        <v>560</v>
      </c>
      <c r="AL66" s="80" t="b">
        <v>0</v>
      </c>
      <c r="AM66" s="80">
        <v>6</v>
      </c>
      <c r="AN66" s="88" t="s">
        <v>530</v>
      </c>
      <c r="AO66" s="80" t="s">
        <v>568</v>
      </c>
      <c r="AP66" s="80" t="b">
        <v>0</v>
      </c>
      <c r="AQ66" s="88" t="s">
        <v>530</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row>
    <row r="67" spans="1:57" ht="15">
      <c r="A67" s="65" t="s">
        <v>247</v>
      </c>
      <c r="B67" s="65" t="s">
        <v>255</v>
      </c>
      <c r="C67" s="66" t="s">
        <v>1153</v>
      </c>
      <c r="D67" s="67">
        <v>3</v>
      </c>
      <c r="E67" s="68" t="s">
        <v>132</v>
      </c>
      <c r="F67" s="69">
        <v>32</v>
      </c>
      <c r="G67" s="66"/>
      <c r="H67" s="70"/>
      <c r="I67" s="71"/>
      <c r="J67" s="71"/>
      <c r="K67" s="34" t="s">
        <v>65</v>
      </c>
      <c r="L67" s="78">
        <v>67</v>
      </c>
      <c r="M67" s="78"/>
      <c r="N67" s="73"/>
      <c r="O67" s="80" t="s">
        <v>274</v>
      </c>
      <c r="P67" s="82">
        <v>43858.476956018516</v>
      </c>
      <c r="Q67" s="80" t="s">
        <v>287</v>
      </c>
      <c r="R67" s="80"/>
      <c r="S67" s="80"/>
      <c r="T67" s="80" t="s">
        <v>321</v>
      </c>
      <c r="U67" s="80"/>
      <c r="V67" s="84" t="s">
        <v>365</v>
      </c>
      <c r="W67" s="82">
        <v>43858.476956018516</v>
      </c>
      <c r="X67" s="86">
        <v>43858</v>
      </c>
      <c r="Y67" s="88" t="s">
        <v>393</v>
      </c>
      <c r="Z67" s="84" t="s">
        <v>455</v>
      </c>
      <c r="AA67" s="80"/>
      <c r="AB67" s="80"/>
      <c r="AC67" s="88" t="s">
        <v>516</v>
      </c>
      <c r="AD67" s="80"/>
      <c r="AE67" s="80" t="b">
        <v>0</v>
      </c>
      <c r="AF67" s="80">
        <v>0</v>
      </c>
      <c r="AG67" s="88" t="s">
        <v>560</v>
      </c>
      <c r="AH67" s="80" t="b">
        <v>0</v>
      </c>
      <c r="AI67" s="80" t="s">
        <v>563</v>
      </c>
      <c r="AJ67" s="80"/>
      <c r="AK67" s="88" t="s">
        <v>560</v>
      </c>
      <c r="AL67" s="80" t="b">
        <v>0</v>
      </c>
      <c r="AM67" s="80">
        <v>6</v>
      </c>
      <c r="AN67" s="88" t="s">
        <v>530</v>
      </c>
      <c r="AO67" s="80" t="s">
        <v>568</v>
      </c>
      <c r="AP67" s="80" t="b">
        <v>0</v>
      </c>
      <c r="AQ67" s="88" t="s">
        <v>530</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row>
    <row r="68" spans="1:57" ht="15">
      <c r="A68" s="65" t="s">
        <v>247</v>
      </c>
      <c r="B68" s="65" t="s">
        <v>257</v>
      </c>
      <c r="C68" s="66" t="s">
        <v>1152</v>
      </c>
      <c r="D68" s="67">
        <v>10</v>
      </c>
      <c r="E68" s="68" t="s">
        <v>132</v>
      </c>
      <c r="F68" s="69">
        <v>10</v>
      </c>
      <c r="G68" s="66"/>
      <c r="H68" s="70"/>
      <c r="I68" s="71"/>
      <c r="J68" s="71"/>
      <c r="K68" s="34" t="s">
        <v>65</v>
      </c>
      <c r="L68" s="78">
        <v>68</v>
      </c>
      <c r="M68" s="78"/>
      <c r="N68" s="73"/>
      <c r="O68" s="80" t="s">
        <v>274</v>
      </c>
      <c r="P68" s="82">
        <v>43858.476956018516</v>
      </c>
      <c r="Q68" s="80" t="s">
        <v>287</v>
      </c>
      <c r="R68" s="80"/>
      <c r="S68" s="80"/>
      <c r="T68" s="80" t="s">
        <v>321</v>
      </c>
      <c r="U68" s="80"/>
      <c r="V68" s="84" t="s">
        <v>365</v>
      </c>
      <c r="W68" s="82">
        <v>43858.476956018516</v>
      </c>
      <c r="X68" s="86">
        <v>43858</v>
      </c>
      <c r="Y68" s="88" t="s">
        <v>393</v>
      </c>
      <c r="Z68" s="84" t="s">
        <v>455</v>
      </c>
      <c r="AA68" s="80"/>
      <c r="AB68" s="80"/>
      <c r="AC68" s="88" t="s">
        <v>516</v>
      </c>
      <c r="AD68" s="80"/>
      <c r="AE68" s="80" t="b">
        <v>0</v>
      </c>
      <c r="AF68" s="80">
        <v>0</v>
      </c>
      <c r="AG68" s="88" t="s">
        <v>560</v>
      </c>
      <c r="AH68" s="80" t="b">
        <v>0</v>
      </c>
      <c r="AI68" s="80" t="s">
        <v>563</v>
      </c>
      <c r="AJ68" s="80"/>
      <c r="AK68" s="88" t="s">
        <v>560</v>
      </c>
      <c r="AL68" s="80" t="b">
        <v>0</v>
      </c>
      <c r="AM68" s="80">
        <v>6</v>
      </c>
      <c r="AN68" s="88" t="s">
        <v>530</v>
      </c>
      <c r="AO68" s="80" t="s">
        <v>568</v>
      </c>
      <c r="AP68" s="80" t="b">
        <v>0</v>
      </c>
      <c r="AQ68" s="88" t="s">
        <v>530</v>
      </c>
      <c r="AR68" s="80" t="s">
        <v>196</v>
      </c>
      <c r="AS68" s="80">
        <v>0</v>
      </c>
      <c r="AT68" s="80">
        <v>0</v>
      </c>
      <c r="AU68" s="80"/>
      <c r="AV68" s="80"/>
      <c r="AW68" s="80"/>
      <c r="AX68" s="80"/>
      <c r="AY68" s="80"/>
      <c r="AZ68" s="80"/>
      <c r="BA68" s="80"/>
      <c r="BB68" s="80"/>
      <c r="BC68">
        <v>2</v>
      </c>
      <c r="BD68" s="79" t="str">
        <f>REPLACE(INDEX(GroupVertices[Group],MATCH(Edges[[#This Row],[Vertex 1]],GroupVertices[Vertex],0)),1,1,"")</f>
        <v>1</v>
      </c>
      <c r="BE68" s="79" t="str">
        <f>REPLACE(INDEX(GroupVertices[Group],MATCH(Edges[[#This Row],[Vertex 2]],GroupVertices[Vertex],0)),1,1,"")</f>
        <v>1</v>
      </c>
    </row>
    <row r="69" spans="1:57" ht="15">
      <c r="A69" s="65" t="s">
        <v>247</v>
      </c>
      <c r="B69" s="65" t="s">
        <v>252</v>
      </c>
      <c r="C69" s="66" t="s">
        <v>1153</v>
      </c>
      <c r="D69" s="67">
        <v>3</v>
      </c>
      <c r="E69" s="68" t="s">
        <v>132</v>
      </c>
      <c r="F69" s="69">
        <v>32</v>
      </c>
      <c r="G69" s="66"/>
      <c r="H69" s="70"/>
      <c r="I69" s="71"/>
      <c r="J69" s="71"/>
      <c r="K69" s="34" t="s">
        <v>65</v>
      </c>
      <c r="L69" s="78">
        <v>69</v>
      </c>
      <c r="M69" s="78"/>
      <c r="N69" s="73"/>
      <c r="O69" s="80" t="s">
        <v>274</v>
      </c>
      <c r="P69" s="82">
        <v>43858.476956018516</v>
      </c>
      <c r="Q69" s="80" t="s">
        <v>287</v>
      </c>
      <c r="R69" s="80"/>
      <c r="S69" s="80"/>
      <c r="T69" s="80" t="s">
        <v>321</v>
      </c>
      <c r="U69" s="80"/>
      <c r="V69" s="84" t="s">
        <v>365</v>
      </c>
      <c r="W69" s="82">
        <v>43858.476956018516</v>
      </c>
      <c r="X69" s="86">
        <v>43858</v>
      </c>
      <c r="Y69" s="88" t="s">
        <v>393</v>
      </c>
      <c r="Z69" s="84" t="s">
        <v>455</v>
      </c>
      <c r="AA69" s="80"/>
      <c r="AB69" s="80"/>
      <c r="AC69" s="88" t="s">
        <v>516</v>
      </c>
      <c r="AD69" s="80"/>
      <c r="AE69" s="80" t="b">
        <v>0</v>
      </c>
      <c r="AF69" s="80">
        <v>0</v>
      </c>
      <c r="AG69" s="88" t="s">
        <v>560</v>
      </c>
      <c r="AH69" s="80" t="b">
        <v>0</v>
      </c>
      <c r="AI69" s="80" t="s">
        <v>563</v>
      </c>
      <c r="AJ69" s="80"/>
      <c r="AK69" s="88" t="s">
        <v>560</v>
      </c>
      <c r="AL69" s="80" t="b">
        <v>0</v>
      </c>
      <c r="AM69" s="80">
        <v>6</v>
      </c>
      <c r="AN69" s="88" t="s">
        <v>530</v>
      </c>
      <c r="AO69" s="80" t="s">
        <v>568</v>
      </c>
      <c r="AP69" s="80" t="b">
        <v>0</v>
      </c>
      <c r="AQ69" s="88" t="s">
        <v>530</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row>
    <row r="70" spans="1:57" ht="15">
      <c r="A70" s="65" t="s">
        <v>247</v>
      </c>
      <c r="B70" s="65" t="s">
        <v>268</v>
      </c>
      <c r="C70" s="66" t="s">
        <v>1153</v>
      </c>
      <c r="D70" s="67">
        <v>3</v>
      </c>
      <c r="E70" s="68" t="s">
        <v>132</v>
      </c>
      <c r="F70" s="69">
        <v>32</v>
      </c>
      <c r="G70" s="66"/>
      <c r="H70" s="70"/>
      <c r="I70" s="71"/>
      <c r="J70" s="71"/>
      <c r="K70" s="34" t="s">
        <v>65</v>
      </c>
      <c r="L70" s="78">
        <v>70</v>
      </c>
      <c r="M70" s="78"/>
      <c r="N70" s="73"/>
      <c r="O70" s="80" t="s">
        <v>274</v>
      </c>
      <c r="P70" s="82">
        <v>43859.521585648145</v>
      </c>
      <c r="Q70" s="80" t="s">
        <v>288</v>
      </c>
      <c r="R70" s="80"/>
      <c r="S70" s="80"/>
      <c r="T70" s="80" t="s">
        <v>327</v>
      </c>
      <c r="U70" s="84" t="s">
        <v>333</v>
      </c>
      <c r="V70" s="84" t="s">
        <v>333</v>
      </c>
      <c r="W70" s="82">
        <v>43859.521585648145</v>
      </c>
      <c r="X70" s="86">
        <v>43859</v>
      </c>
      <c r="Y70" s="88" t="s">
        <v>394</v>
      </c>
      <c r="Z70" s="84" t="s">
        <v>456</v>
      </c>
      <c r="AA70" s="80"/>
      <c r="AB70" s="80"/>
      <c r="AC70" s="88" t="s">
        <v>517</v>
      </c>
      <c r="AD70" s="80"/>
      <c r="AE70" s="80" t="b">
        <v>0</v>
      </c>
      <c r="AF70" s="80">
        <v>0</v>
      </c>
      <c r="AG70" s="88" t="s">
        <v>560</v>
      </c>
      <c r="AH70" s="80" t="b">
        <v>0</v>
      </c>
      <c r="AI70" s="80" t="s">
        <v>563</v>
      </c>
      <c r="AJ70" s="80"/>
      <c r="AK70" s="88" t="s">
        <v>560</v>
      </c>
      <c r="AL70" s="80" t="b">
        <v>0</v>
      </c>
      <c r="AM70" s="80">
        <v>1</v>
      </c>
      <c r="AN70" s="88" t="s">
        <v>555</v>
      </c>
      <c r="AO70" s="80" t="s">
        <v>568</v>
      </c>
      <c r="AP70" s="80" t="b">
        <v>0</v>
      </c>
      <c r="AQ70" s="88" t="s">
        <v>555</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row>
    <row r="71" spans="1:57" ht="15">
      <c r="A71" s="65" t="s">
        <v>242</v>
      </c>
      <c r="B71" s="65" t="s">
        <v>267</v>
      </c>
      <c r="C71" s="66" t="s">
        <v>1153</v>
      </c>
      <c r="D71" s="67">
        <v>3</v>
      </c>
      <c r="E71" s="68" t="s">
        <v>132</v>
      </c>
      <c r="F71" s="69">
        <v>32</v>
      </c>
      <c r="G71" s="66"/>
      <c r="H71" s="70"/>
      <c r="I71" s="71"/>
      <c r="J71" s="71"/>
      <c r="K71" s="34" t="s">
        <v>65</v>
      </c>
      <c r="L71" s="78">
        <v>71</v>
      </c>
      <c r="M71" s="78"/>
      <c r="N71" s="73"/>
      <c r="O71" s="80" t="s">
        <v>274</v>
      </c>
      <c r="P71" s="82">
        <v>43858.59496527778</v>
      </c>
      <c r="Q71" s="80" t="s">
        <v>283</v>
      </c>
      <c r="R71" s="80"/>
      <c r="S71" s="80"/>
      <c r="T71" s="80" t="s">
        <v>321</v>
      </c>
      <c r="U71" s="80"/>
      <c r="V71" s="84" t="s">
        <v>360</v>
      </c>
      <c r="W71" s="82">
        <v>43858.59496527778</v>
      </c>
      <c r="X71" s="86">
        <v>43858</v>
      </c>
      <c r="Y71" s="88" t="s">
        <v>395</v>
      </c>
      <c r="Z71" s="84" t="s">
        <v>457</v>
      </c>
      <c r="AA71" s="80"/>
      <c r="AB71" s="80"/>
      <c r="AC71" s="88" t="s">
        <v>518</v>
      </c>
      <c r="AD71" s="80"/>
      <c r="AE71" s="80" t="b">
        <v>0</v>
      </c>
      <c r="AF71" s="80">
        <v>0</v>
      </c>
      <c r="AG71" s="88" t="s">
        <v>560</v>
      </c>
      <c r="AH71" s="80" t="b">
        <v>0</v>
      </c>
      <c r="AI71" s="80" t="s">
        <v>563</v>
      </c>
      <c r="AJ71" s="80"/>
      <c r="AK71" s="88" t="s">
        <v>560</v>
      </c>
      <c r="AL71" s="80" t="b">
        <v>0</v>
      </c>
      <c r="AM71" s="80">
        <v>5</v>
      </c>
      <c r="AN71" s="88" t="s">
        <v>520</v>
      </c>
      <c r="AO71" s="80" t="s">
        <v>570</v>
      </c>
      <c r="AP71" s="80" t="b">
        <v>0</v>
      </c>
      <c r="AQ71" s="88" t="s">
        <v>520</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row>
    <row r="72" spans="1:57" ht="15">
      <c r="A72" s="65" t="s">
        <v>248</v>
      </c>
      <c r="B72" s="65" t="s">
        <v>267</v>
      </c>
      <c r="C72" s="66" t="s">
        <v>1153</v>
      </c>
      <c r="D72" s="67">
        <v>3</v>
      </c>
      <c r="E72" s="68" t="s">
        <v>132</v>
      </c>
      <c r="F72" s="69">
        <v>32</v>
      </c>
      <c r="G72" s="66"/>
      <c r="H72" s="70"/>
      <c r="I72" s="71"/>
      <c r="J72" s="71"/>
      <c r="K72" s="34" t="s">
        <v>65</v>
      </c>
      <c r="L72" s="78">
        <v>72</v>
      </c>
      <c r="M72" s="78"/>
      <c r="N72" s="73"/>
      <c r="O72" s="80" t="s">
        <v>274</v>
      </c>
      <c r="P72" s="82">
        <v>43859.51113425926</v>
      </c>
      <c r="Q72" s="80" t="s">
        <v>283</v>
      </c>
      <c r="R72" s="80"/>
      <c r="S72" s="80"/>
      <c r="T72" s="80" t="s">
        <v>321</v>
      </c>
      <c r="U72" s="80"/>
      <c r="V72" s="84" t="s">
        <v>366</v>
      </c>
      <c r="W72" s="82">
        <v>43859.51113425926</v>
      </c>
      <c r="X72" s="86">
        <v>43859</v>
      </c>
      <c r="Y72" s="88" t="s">
        <v>396</v>
      </c>
      <c r="Z72" s="84" t="s">
        <v>458</v>
      </c>
      <c r="AA72" s="80"/>
      <c r="AB72" s="80"/>
      <c r="AC72" s="88" t="s">
        <v>519</v>
      </c>
      <c r="AD72" s="80"/>
      <c r="AE72" s="80" t="b">
        <v>0</v>
      </c>
      <c r="AF72" s="80">
        <v>0</v>
      </c>
      <c r="AG72" s="88" t="s">
        <v>560</v>
      </c>
      <c r="AH72" s="80" t="b">
        <v>0</v>
      </c>
      <c r="AI72" s="80" t="s">
        <v>563</v>
      </c>
      <c r="AJ72" s="80"/>
      <c r="AK72" s="88" t="s">
        <v>560</v>
      </c>
      <c r="AL72" s="80" t="b">
        <v>0</v>
      </c>
      <c r="AM72" s="80">
        <v>5</v>
      </c>
      <c r="AN72" s="88" t="s">
        <v>520</v>
      </c>
      <c r="AO72" s="80" t="s">
        <v>570</v>
      </c>
      <c r="AP72" s="80" t="b">
        <v>0</v>
      </c>
      <c r="AQ72" s="88" t="s">
        <v>520</v>
      </c>
      <c r="AR72" s="80" t="s">
        <v>196</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3</v>
      </c>
    </row>
    <row r="73" spans="1:57" ht="15">
      <c r="A73" s="65" t="s">
        <v>249</v>
      </c>
      <c r="B73" s="65" t="s">
        <v>267</v>
      </c>
      <c r="C73" s="66" t="s">
        <v>1153</v>
      </c>
      <c r="D73" s="67">
        <v>3</v>
      </c>
      <c r="E73" s="68" t="s">
        <v>132</v>
      </c>
      <c r="F73" s="69">
        <v>32</v>
      </c>
      <c r="G73" s="66"/>
      <c r="H73" s="70"/>
      <c r="I73" s="71"/>
      <c r="J73" s="71"/>
      <c r="K73" s="34" t="s">
        <v>65</v>
      </c>
      <c r="L73" s="78">
        <v>73</v>
      </c>
      <c r="M73" s="78"/>
      <c r="N73" s="73"/>
      <c r="O73" s="80" t="s">
        <v>275</v>
      </c>
      <c r="P73" s="82">
        <v>43858.484988425924</v>
      </c>
      <c r="Q73" s="80" t="s">
        <v>283</v>
      </c>
      <c r="R73" s="80"/>
      <c r="S73" s="80"/>
      <c r="T73" s="80" t="s">
        <v>328</v>
      </c>
      <c r="U73" s="84" t="s">
        <v>334</v>
      </c>
      <c r="V73" s="84" t="s">
        <v>334</v>
      </c>
      <c r="W73" s="82">
        <v>43858.484988425924</v>
      </c>
      <c r="X73" s="86">
        <v>43858</v>
      </c>
      <c r="Y73" s="88" t="s">
        <v>397</v>
      </c>
      <c r="Z73" s="84" t="s">
        <v>459</v>
      </c>
      <c r="AA73" s="80"/>
      <c r="AB73" s="80"/>
      <c r="AC73" s="88" t="s">
        <v>520</v>
      </c>
      <c r="AD73" s="80"/>
      <c r="AE73" s="80" t="b">
        <v>0</v>
      </c>
      <c r="AF73" s="80">
        <v>10</v>
      </c>
      <c r="AG73" s="88" t="s">
        <v>560</v>
      </c>
      <c r="AH73" s="80" t="b">
        <v>0</v>
      </c>
      <c r="AI73" s="80" t="s">
        <v>563</v>
      </c>
      <c r="AJ73" s="80"/>
      <c r="AK73" s="88" t="s">
        <v>560</v>
      </c>
      <c r="AL73" s="80" t="b">
        <v>0</v>
      </c>
      <c r="AM73" s="80">
        <v>5</v>
      </c>
      <c r="AN73" s="88" t="s">
        <v>560</v>
      </c>
      <c r="AO73" s="80" t="s">
        <v>570</v>
      </c>
      <c r="AP73" s="80" t="b">
        <v>0</v>
      </c>
      <c r="AQ73" s="88" t="s">
        <v>520</v>
      </c>
      <c r="AR73" s="80" t="s">
        <v>196</v>
      </c>
      <c r="AS73" s="80">
        <v>0</v>
      </c>
      <c r="AT73" s="80">
        <v>0</v>
      </c>
      <c r="AU73" s="80" t="s">
        <v>573</v>
      </c>
      <c r="AV73" s="80" t="s">
        <v>574</v>
      </c>
      <c r="AW73" s="80" t="s">
        <v>575</v>
      </c>
      <c r="AX73" s="80" t="s">
        <v>576</v>
      </c>
      <c r="AY73" s="80" t="s">
        <v>577</v>
      </c>
      <c r="AZ73" s="80" t="s">
        <v>578</v>
      </c>
      <c r="BA73" s="80" t="s">
        <v>579</v>
      </c>
      <c r="BB73" s="84" t="s">
        <v>580</v>
      </c>
      <c r="BC73">
        <v>1</v>
      </c>
      <c r="BD73" s="79" t="str">
        <f>REPLACE(INDEX(GroupVertices[Group],MATCH(Edges[[#This Row],[Vertex 1]],GroupVertices[Vertex],0)),1,1,"")</f>
        <v>4</v>
      </c>
      <c r="BE73" s="79" t="str">
        <f>REPLACE(INDEX(GroupVertices[Group],MATCH(Edges[[#This Row],[Vertex 2]],GroupVertices[Vertex],0)),1,1,"")</f>
        <v>3</v>
      </c>
    </row>
    <row r="74" spans="1:57" ht="15">
      <c r="A74" s="65" t="s">
        <v>242</v>
      </c>
      <c r="B74" s="65" t="s">
        <v>248</v>
      </c>
      <c r="C74" s="66" t="s">
        <v>1153</v>
      </c>
      <c r="D74" s="67">
        <v>3</v>
      </c>
      <c r="E74" s="68" t="s">
        <v>132</v>
      </c>
      <c r="F74" s="69">
        <v>32</v>
      </c>
      <c r="G74" s="66"/>
      <c r="H74" s="70"/>
      <c r="I74" s="71"/>
      <c r="J74" s="71"/>
      <c r="K74" s="34" t="s">
        <v>66</v>
      </c>
      <c r="L74" s="78">
        <v>74</v>
      </c>
      <c r="M74" s="78"/>
      <c r="N74" s="73"/>
      <c r="O74" s="80" t="s">
        <v>274</v>
      </c>
      <c r="P74" s="82">
        <v>43858.59496527778</v>
      </c>
      <c r="Q74" s="80" t="s">
        <v>283</v>
      </c>
      <c r="R74" s="80"/>
      <c r="S74" s="80"/>
      <c r="T74" s="80" t="s">
        <v>321</v>
      </c>
      <c r="U74" s="80"/>
      <c r="V74" s="84" t="s">
        <v>360</v>
      </c>
      <c r="W74" s="82">
        <v>43858.59496527778</v>
      </c>
      <c r="X74" s="86">
        <v>43858</v>
      </c>
      <c r="Y74" s="88" t="s">
        <v>395</v>
      </c>
      <c r="Z74" s="84" t="s">
        <v>457</v>
      </c>
      <c r="AA74" s="80"/>
      <c r="AB74" s="80"/>
      <c r="AC74" s="88" t="s">
        <v>518</v>
      </c>
      <c r="AD74" s="80"/>
      <c r="AE74" s="80" t="b">
        <v>0</v>
      </c>
      <c r="AF74" s="80">
        <v>0</v>
      </c>
      <c r="AG74" s="88" t="s">
        <v>560</v>
      </c>
      <c r="AH74" s="80" t="b">
        <v>0</v>
      </c>
      <c r="AI74" s="80" t="s">
        <v>563</v>
      </c>
      <c r="AJ74" s="80"/>
      <c r="AK74" s="88" t="s">
        <v>560</v>
      </c>
      <c r="AL74" s="80" t="b">
        <v>0</v>
      </c>
      <c r="AM74" s="80">
        <v>5</v>
      </c>
      <c r="AN74" s="88" t="s">
        <v>520</v>
      </c>
      <c r="AO74" s="80" t="s">
        <v>570</v>
      </c>
      <c r="AP74" s="80" t="b">
        <v>0</v>
      </c>
      <c r="AQ74" s="88" t="s">
        <v>520</v>
      </c>
      <c r="AR74" s="80" t="s">
        <v>196</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3</v>
      </c>
    </row>
    <row r="75" spans="1:57" ht="15">
      <c r="A75" s="65" t="s">
        <v>248</v>
      </c>
      <c r="B75" s="65" t="s">
        <v>251</v>
      </c>
      <c r="C75" s="66" t="s">
        <v>1153</v>
      </c>
      <c r="D75" s="67">
        <v>3</v>
      </c>
      <c r="E75" s="68" t="s">
        <v>132</v>
      </c>
      <c r="F75" s="69">
        <v>32</v>
      </c>
      <c r="G75" s="66"/>
      <c r="H75" s="70"/>
      <c r="I75" s="71"/>
      <c r="J75" s="71"/>
      <c r="K75" s="34" t="s">
        <v>65</v>
      </c>
      <c r="L75" s="78">
        <v>75</v>
      </c>
      <c r="M75" s="78"/>
      <c r="N75" s="73"/>
      <c r="O75" s="80" t="s">
        <v>274</v>
      </c>
      <c r="P75" s="82">
        <v>43859.51113425926</v>
      </c>
      <c r="Q75" s="80" t="s">
        <v>283</v>
      </c>
      <c r="R75" s="80"/>
      <c r="S75" s="80"/>
      <c r="T75" s="80" t="s">
        <v>321</v>
      </c>
      <c r="U75" s="80"/>
      <c r="V75" s="84" t="s">
        <v>366</v>
      </c>
      <c r="W75" s="82">
        <v>43859.51113425926</v>
      </c>
      <c r="X75" s="86">
        <v>43859</v>
      </c>
      <c r="Y75" s="88" t="s">
        <v>396</v>
      </c>
      <c r="Z75" s="84" t="s">
        <v>458</v>
      </c>
      <c r="AA75" s="80"/>
      <c r="AB75" s="80"/>
      <c r="AC75" s="88" t="s">
        <v>519</v>
      </c>
      <c r="AD75" s="80"/>
      <c r="AE75" s="80" t="b">
        <v>0</v>
      </c>
      <c r="AF75" s="80">
        <v>0</v>
      </c>
      <c r="AG75" s="88" t="s">
        <v>560</v>
      </c>
      <c r="AH75" s="80" t="b">
        <v>0</v>
      </c>
      <c r="AI75" s="80" t="s">
        <v>563</v>
      </c>
      <c r="AJ75" s="80"/>
      <c r="AK75" s="88" t="s">
        <v>560</v>
      </c>
      <c r="AL75" s="80" t="b">
        <v>0</v>
      </c>
      <c r="AM75" s="80">
        <v>5</v>
      </c>
      <c r="AN75" s="88" t="s">
        <v>520</v>
      </c>
      <c r="AO75" s="80" t="s">
        <v>570</v>
      </c>
      <c r="AP75" s="80" t="b">
        <v>0</v>
      </c>
      <c r="AQ75" s="88" t="s">
        <v>520</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1</v>
      </c>
    </row>
    <row r="76" spans="1:57" ht="15">
      <c r="A76" s="65" t="s">
        <v>248</v>
      </c>
      <c r="B76" s="65" t="s">
        <v>242</v>
      </c>
      <c r="C76" s="66" t="s">
        <v>1153</v>
      </c>
      <c r="D76" s="67">
        <v>3</v>
      </c>
      <c r="E76" s="68" t="s">
        <v>132</v>
      </c>
      <c r="F76" s="69">
        <v>32</v>
      </c>
      <c r="G76" s="66"/>
      <c r="H76" s="70"/>
      <c r="I76" s="71"/>
      <c r="J76" s="71"/>
      <c r="K76" s="34" t="s">
        <v>66</v>
      </c>
      <c r="L76" s="78">
        <v>76</v>
      </c>
      <c r="M76" s="78"/>
      <c r="N76" s="73"/>
      <c r="O76" s="80" t="s">
        <v>274</v>
      </c>
      <c r="P76" s="82">
        <v>43859.51113425926</v>
      </c>
      <c r="Q76" s="80" t="s">
        <v>283</v>
      </c>
      <c r="R76" s="80"/>
      <c r="S76" s="80"/>
      <c r="T76" s="80" t="s">
        <v>321</v>
      </c>
      <c r="U76" s="80"/>
      <c r="V76" s="84" t="s">
        <v>366</v>
      </c>
      <c r="W76" s="82">
        <v>43859.51113425926</v>
      </c>
      <c r="X76" s="86">
        <v>43859</v>
      </c>
      <c r="Y76" s="88" t="s">
        <v>396</v>
      </c>
      <c r="Z76" s="84" t="s">
        <v>458</v>
      </c>
      <c r="AA76" s="80"/>
      <c r="AB76" s="80"/>
      <c r="AC76" s="88" t="s">
        <v>519</v>
      </c>
      <c r="AD76" s="80"/>
      <c r="AE76" s="80" t="b">
        <v>0</v>
      </c>
      <c r="AF76" s="80">
        <v>0</v>
      </c>
      <c r="AG76" s="88" t="s">
        <v>560</v>
      </c>
      <c r="AH76" s="80" t="b">
        <v>0</v>
      </c>
      <c r="AI76" s="80" t="s">
        <v>563</v>
      </c>
      <c r="AJ76" s="80"/>
      <c r="AK76" s="88" t="s">
        <v>560</v>
      </c>
      <c r="AL76" s="80" t="b">
        <v>0</v>
      </c>
      <c r="AM76" s="80">
        <v>5</v>
      </c>
      <c r="AN76" s="88" t="s">
        <v>520</v>
      </c>
      <c r="AO76" s="80" t="s">
        <v>570</v>
      </c>
      <c r="AP76" s="80" t="b">
        <v>0</v>
      </c>
      <c r="AQ76" s="88" t="s">
        <v>520</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row>
    <row r="77" spans="1:57" ht="15">
      <c r="A77" s="65" t="s">
        <v>249</v>
      </c>
      <c r="B77" s="65" t="s">
        <v>248</v>
      </c>
      <c r="C77" s="66" t="s">
        <v>1153</v>
      </c>
      <c r="D77" s="67">
        <v>3</v>
      </c>
      <c r="E77" s="68" t="s">
        <v>132</v>
      </c>
      <c r="F77" s="69">
        <v>32</v>
      </c>
      <c r="G77" s="66"/>
      <c r="H77" s="70"/>
      <c r="I77" s="71"/>
      <c r="J77" s="71"/>
      <c r="K77" s="34" t="s">
        <v>65</v>
      </c>
      <c r="L77" s="78">
        <v>77</v>
      </c>
      <c r="M77" s="78"/>
      <c r="N77" s="73"/>
      <c r="O77" s="80" t="s">
        <v>275</v>
      </c>
      <c r="P77" s="82">
        <v>43858.484988425924</v>
      </c>
      <c r="Q77" s="80" t="s">
        <v>283</v>
      </c>
      <c r="R77" s="80"/>
      <c r="S77" s="80"/>
      <c r="T77" s="80" t="s">
        <v>328</v>
      </c>
      <c r="U77" s="84" t="s">
        <v>334</v>
      </c>
      <c r="V77" s="84" t="s">
        <v>334</v>
      </c>
      <c r="W77" s="82">
        <v>43858.484988425924</v>
      </c>
      <c r="X77" s="86">
        <v>43858</v>
      </c>
      <c r="Y77" s="88" t="s">
        <v>397</v>
      </c>
      <c r="Z77" s="84" t="s">
        <v>459</v>
      </c>
      <c r="AA77" s="80"/>
      <c r="AB77" s="80"/>
      <c r="AC77" s="88" t="s">
        <v>520</v>
      </c>
      <c r="AD77" s="80"/>
      <c r="AE77" s="80" t="b">
        <v>0</v>
      </c>
      <c r="AF77" s="80">
        <v>10</v>
      </c>
      <c r="AG77" s="88" t="s">
        <v>560</v>
      </c>
      <c r="AH77" s="80" t="b">
        <v>0</v>
      </c>
      <c r="AI77" s="80" t="s">
        <v>563</v>
      </c>
      <c r="AJ77" s="80"/>
      <c r="AK77" s="88" t="s">
        <v>560</v>
      </c>
      <c r="AL77" s="80" t="b">
        <v>0</v>
      </c>
      <c r="AM77" s="80">
        <v>5</v>
      </c>
      <c r="AN77" s="88" t="s">
        <v>560</v>
      </c>
      <c r="AO77" s="80" t="s">
        <v>570</v>
      </c>
      <c r="AP77" s="80" t="b">
        <v>0</v>
      </c>
      <c r="AQ77" s="88" t="s">
        <v>520</v>
      </c>
      <c r="AR77" s="80" t="s">
        <v>196</v>
      </c>
      <c r="AS77" s="80">
        <v>0</v>
      </c>
      <c r="AT77" s="80">
        <v>0</v>
      </c>
      <c r="AU77" s="80" t="s">
        <v>573</v>
      </c>
      <c r="AV77" s="80" t="s">
        <v>574</v>
      </c>
      <c r="AW77" s="80" t="s">
        <v>575</v>
      </c>
      <c r="AX77" s="80" t="s">
        <v>576</v>
      </c>
      <c r="AY77" s="80" t="s">
        <v>577</v>
      </c>
      <c r="AZ77" s="80" t="s">
        <v>578</v>
      </c>
      <c r="BA77" s="80" t="s">
        <v>579</v>
      </c>
      <c r="BB77" s="84" t="s">
        <v>580</v>
      </c>
      <c r="BC77">
        <v>1</v>
      </c>
      <c r="BD77" s="79" t="str">
        <f>REPLACE(INDEX(GroupVertices[Group],MATCH(Edges[[#This Row],[Vertex 1]],GroupVertices[Vertex],0)),1,1,"")</f>
        <v>4</v>
      </c>
      <c r="BE77" s="79" t="str">
        <f>REPLACE(INDEX(GroupVertices[Group],MATCH(Edges[[#This Row],[Vertex 2]],GroupVertices[Vertex],0)),1,1,"")</f>
        <v>3</v>
      </c>
    </row>
    <row r="78" spans="1:57" ht="15">
      <c r="A78" s="65" t="s">
        <v>242</v>
      </c>
      <c r="B78" s="65" t="s">
        <v>241</v>
      </c>
      <c r="C78" s="66" t="s">
        <v>1152</v>
      </c>
      <c r="D78" s="67">
        <v>10</v>
      </c>
      <c r="E78" s="68" t="s">
        <v>132</v>
      </c>
      <c r="F78" s="69">
        <v>10</v>
      </c>
      <c r="G78" s="66"/>
      <c r="H78" s="70"/>
      <c r="I78" s="71"/>
      <c r="J78" s="71"/>
      <c r="K78" s="34" t="s">
        <v>65</v>
      </c>
      <c r="L78" s="78">
        <v>78</v>
      </c>
      <c r="M78" s="78"/>
      <c r="N78" s="73"/>
      <c r="O78" s="80" t="s">
        <v>275</v>
      </c>
      <c r="P78" s="82">
        <v>43857.487291666665</v>
      </c>
      <c r="Q78" s="80" t="s">
        <v>281</v>
      </c>
      <c r="R78" s="84" t="s">
        <v>310</v>
      </c>
      <c r="S78" s="80" t="s">
        <v>317</v>
      </c>
      <c r="T78" s="80" t="s">
        <v>325</v>
      </c>
      <c r="U78" s="80"/>
      <c r="V78" s="84" t="s">
        <v>360</v>
      </c>
      <c r="W78" s="82">
        <v>43857.487291666665</v>
      </c>
      <c r="X78" s="86">
        <v>43857</v>
      </c>
      <c r="Y78" s="88" t="s">
        <v>384</v>
      </c>
      <c r="Z78" s="84" t="s">
        <v>446</v>
      </c>
      <c r="AA78" s="80"/>
      <c r="AB78" s="80"/>
      <c r="AC78" s="88" t="s">
        <v>507</v>
      </c>
      <c r="AD78" s="80"/>
      <c r="AE78" s="80" t="b">
        <v>0</v>
      </c>
      <c r="AF78" s="80">
        <v>10</v>
      </c>
      <c r="AG78" s="88" t="s">
        <v>560</v>
      </c>
      <c r="AH78" s="80" t="b">
        <v>0</v>
      </c>
      <c r="AI78" s="80" t="s">
        <v>564</v>
      </c>
      <c r="AJ78" s="80"/>
      <c r="AK78" s="88" t="s">
        <v>560</v>
      </c>
      <c r="AL78" s="80" t="b">
        <v>0</v>
      </c>
      <c r="AM78" s="80">
        <v>4</v>
      </c>
      <c r="AN78" s="88" t="s">
        <v>560</v>
      </c>
      <c r="AO78" s="80" t="s">
        <v>570</v>
      </c>
      <c r="AP78" s="80" t="b">
        <v>0</v>
      </c>
      <c r="AQ78" s="88" t="s">
        <v>507</v>
      </c>
      <c r="AR78" s="80" t="s">
        <v>196</v>
      </c>
      <c r="AS78" s="80">
        <v>0</v>
      </c>
      <c r="AT78" s="80">
        <v>0</v>
      </c>
      <c r="AU78" s="80"/>
      <c r="AV78" s="80"/>
      <c r="AW78" s="80"/>
      <c r="AX78" s="80"/>
      <c r="AY78" s="80"/>
      <c r="AZ78" s="80"/>
      <c r="BA78" s="80"/>
      <c r="BB78" s="80"/>
      <c r="BC78">
        <v>2</v>
      </c>
      <c r="BD78" s="79" t="str">
        <f>REPLACE(INDEX(GroupVertices[Group],MATCH(Edges[[#This Row],[Vertex 1]],GroupVertices[Vertex],0)),1,1,"")</f>
        <v>3</v>
      </c>
      <c r="BE78" s="79" t="str">
        <f>REPLACE(INDEX(GroupVertices[Group],MATCH(Edges[[#This Row],[Vertex 2]],GroupVertices[Vertex],0)),1,1,"")</f>
        <v>2</v>
      </c>
    </row>
    <row r="79" spans="1:57" ht="15">
      <c r="A79" s="65" t="s">
        <v>242</v>
      </c>
      <c r="B79" s="65" t="s">
        <v>249</v>
      </c>
      <c r="C79" s="66" t="s">
        <v>1153</v>
      </c>
      <c r="D79" s="67">
        <v>3</v>
      </c>
      <c r="E79" s="68" t="s">
        <v>132</v>
      </c>
      <c r="F79" s="69">
        <v>32</v>
      </c>
      <c r="G79" s="66"/>
      <c r="H79" s="70"/>
      <c r="I79" s="71"/>
      <c r="J79" s="71"/>
      <c r="K79" s="34" t="s">
        <v>66</v>
      </c>
      <c r="L79" s="78">
        <v>79</v>
      </c>
      <c r="M79" s="78"/>
      <c r="N79" s="73"/>
      <c r="O79" s="80" t="s">
        <v>275</v>
      </c>
      <c r="P79" s="82">
        <v>43857.84478009259</v>
      </c>
      <c r="Q79" s="80" t="s">
        <v>282</v>
      </c>
      <c r="R79" s="84" t="s">
        <v>311</v>
      </c>
      <c r="S79" s="80" t="s">
        <v>317</v>
      </c>
      <c r="T79" s="80" t="s">
        <v>326</v>
      </c>
      <c r="U79" s="80"/>
      <c r="V79" s="84" t="s">
        <v>360</v>
      </c>
      <c r="W79" s="82">
        <v>43857.84478009259</v>
      </c>
      <c r="X79" s="86">
        <v>43857</v>
      </c>
      <c r="Y79" s="88" t="s">
        <v>385</v>
      </c>
      <c r="Z79" s="84" t="s">
        <v>447</v>
      </c>
      <c r="AA79" s="80"/>
      <c r="AB79" s="80"/>
      <c r="AC79" s="88" t="s">
        <v>508</v>
      </c>
      <c r="AD79" s="80"/>
      <c r="AE79" s="80" t="b">
        <v>0</v>
      </c>
      <c r="AF79" s="80">
        <v>6</v>
      </c>
      <c r="AG79" s="88" t="s">
        <v>560</v>
      </c>
      <c r="AH79" s="80" t="b">
        <v>0</v>
      </c>
      <c r="AI79" s="80" t="s">
        <v>563</v>
      </c>
      <c r="AJ79" s="80"/>
      <c r="AK79" s="88" t="s">
        <v>560</v>
      </c>
      <c r="AL79" s="80" t="b">
        <v>0</v>
      </c>
      <c r="AM79" s="80">
        <v>1</v>
      </c>
      <c r="AN79" s="88" t="s">
        <v>560</v>
      </c>
      <c r="AO79" s="80" t="s">
        <v>571</v>
      </c>
      <c r="AP79" s="80" t="b">
        <v>0</v>
      </c>
      <c r="AQ79" s="88" t="s">
        <v>508</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4</v>
      </c>
    </row>
    <row r="80" spans="1:57" ht="15">
      <c r="A80" s="65" t="s">
        <v>242</v>
      </c>
      <c r="B80" s="65" t="s">
        <v>241</v>
      </c>
      <c r="C80" s="66" t="s">
        <v>1152</v>
      </c>
      <c r="D80" s="67">
        <v>10</v>
      </c>
      <c r="E80" s="68" t="s">
        <v>132</v>
      </c>
      <c r="F80" s="69">
        <v>10</v>
      </c>
      <c r="G80" s="66"/>
      <c r="H80" s="70"/>
      <c r="I80" s="71"/>
      <c r="J80" s="71"/>
      <c r="K80" s="34" t="s">
        <v>65</v>
      </c>
      <c r="L80" s="78">
        <v>80</v>
      </c>
      <c r="M80" s="78"/>
      <c r="N80" s="73"/>
      <c r="O80" s="80" t="s">
        <v>275</v>
      </c>
      <c r="P80" s="82">
        <v>43857.84478009259</v>
      </c>
      <c r="Q80" s="80" t="s">
        <v>282</v>
      </c>
      <c r="R80" s="84" t="s">
        <v>311</v>
      </c>
      <c r="S80" s="80" t="s">
        <v>317</v>
      </c>
      <c r="T80" s="80" t="s">
        <v>326</v>
      </c>
      <c r="U80" s="80"/>
      <c r="V80" s="84" t="s">
        <v>360</v>
      </c>
      <c r="W80" s="82">
        <v>43857.84478009259</v>
      </c>
      <c r="X80" s="86">
        <v>43857</v>
      </c>
      <c r="Y80" s="88" t="s">
        <v>385</v>
      </c>
      <c r="Z80" s="84" t="s">
        <v>447</v>
      </c>
      <c r="AA80" s="80"/>
      <c r="AB80" s="80"/>
      <c r="AC80" s="88" t="s">
        <v>508</v>
      </c>
      <c r="AD80" s="80"/>
      <c r="AE80" s="80" t="b">
        <v>0</v>
      </c>
      <c r="AF80" s="80">
        <v>6</v>
      </c>
      <c r="AG80" s="88" t="s">
        <v>560</v>
      </c>
      <c r="AH80" s="80" t="b">
        <v>0</v>
      </c>
      <c r="AI80" s="80" t="s">
        <v>563</v>
      </c>
      <c r="AJ80" s="80"/>
      <c r="AK80" s="88" t="s">
        <v>560</v>
      </c>
      <c r="AL80" s="80" t="b">
        <v>0</v>
      </c>
      <c r="AM80" s="80">
        <v>1</v>
      </c>
      <c r="AN80" s="88" t="s">
        <v>560</v>
      </c>
      <c r="AO80" s="80" t="s">
        <v>571</v>
      </c>
      <c r="AP80" s="80" t="b">
        <v>0</v>
      </c>
      <c r="AQ80" s="88" t="s">
        <v>508</v>
      </c>
      <c r="AR80" s="80" t="s">
        <v>196</v>
      </c>
      <c r="AS80" s="80">
        <v>0</v>
      </c>
      <c r="AT80" s="80">
        <v>0</v>
      </c>
      <c r="AU80" s="80"/>
      <c r="AV80" s="80"/>
      <c r="AW80" s="80"/>
      <c r="AX80" s="80"/>
      <c r="AY80" s="80"/>
      <c r="AZ80" s="80"/>
      <c r="BA80" s="80"/>
      <c r="BB80" s="80"/>
      <c r="BC80">
        <v>2</v>
      </c>
      <c r="BD80" s="79" t="str">
        <f>REPLACE(INDEX(GroupVertices[Group],MATCH(Edges[[#This Row],[Vertex 1]],GroupVertices[Vertex],0)),1,1,"")</f>
        <v>3</v>
      </c>
      <c r="BE80" s="79" t="str">
        <f>REPLACE(INDEX(GroupVertices[Group],MATCH(Edges[[#This Row],[Vertex 2]],GroupVertices[Vertex],0)),1,1,"")</f>
        <v>2</v>
      </c>
    </row>
    <row r="81" spans="1:57" ht="15">
      <c r="A81" s="65" t="s">
        <v>242</v>
      </c>
      <c r="B81" s="65" t="s">
        <v>257</v>
      </c>
      <c r="C81" s="66" t="s">
        <v>1153</v>
      </c>
      <c r="D81" s="67">
        <v>3</v>
      </c>
      <c r="E81" s="68" t="s">
        <v>132</v>
      </c>
      <c r="F81" s="69">
        <v>32</v>
      </c>
      <c r="G81" s="66"/>
      <c r="H81" s="70"/>
      <c r="I81" s="71"/>
      <c r="J81" s="71"/>
      <c r="K81" s="34" t="s">
        <v>65</v>
      </c>
      <c r="L81" s="78">
        <v>81</v>
      </c>
      <c r="M81" s="78"/>
      <c r="N81" s="73"/>
      <c r="O81" s="80" t="s">
        <v>275</v>
      </c>
      <c r="P81" s="82">
        <v>43857.84478009259</v>
      </c>
      <c r="Q81" s="80" t="s">
        <v>282</v>
      </c>
      <c r="R81" s="84" t="s">
        <v>311</v>
      </c>
      <c r="S81" s="80" t="s">
        <v>317</v>
      </c>
      <c r="T81" s="80" t="s">
        <v>326</v>
      </c>
      <c r="U81" s="80"/>
      <c r="V81" s="84" t="s">
        <v>360</v>
      </c>
      <c r="W81" s="82">
        <v>43857.84478009259</v>
      </c>
      <c r="X81" s="86">
        <v>43857</v>
      </c>
      <c r="Y81" s="88" t="s">
        <v>385</v>
      </c>
      <c r="Z81" s="84" t="s">
        <v>447</v>
      </c>
      <c r="AA81" s="80"/>
      <c r="AB81" s="80"/>
      <c r="AC81" s="88" t="s">
        <v>508</v>
      </c>
      <c r="AD81" s="80"/>
      <c r="AE81" s="80" t="b">
        <v>0</v>
      </c>
      <c r="AF81" s="80">
        <v>6</v>
      </c>
      <c r="AG81" s="88" t="s">
        <v>560</v>
      </c>
      <c r="AH81" s="80" t="b">
        <v>0</v>
      </c>
      <c r="AI81" s="80" t="s">
        <v>563</v>
      </c>
      <c r="AJ81" s="80"/>
      <c r="AK81" s="88" t="s">
        <v>560</v>
      </c>
      <c r="AL81" s="80" t="b">
        <v>0</v>
      </c>
      <c r="AM81" s="80">
        <v>1</v>
      </c>
      <c r="AN81" s="88" t="s">
        <v>560</v>
      </c>
      <c r="AO81" s="80" t="s">
        <v>571</v>
      </c>
      <c r="AP81" s="80" t="b">
        <v>0</v>
      </c>
      <c r="AQ81" s="88" t="s">
        <v>508</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1</v>
      </c>
    </row>
    <row r="82" spans="1:57" ht="15">
      <c r="A82" s="65" t="s">
        <v>242</v>
      </c>
      <c r="B82" s="65" t="s">
        <v>251</v>
      </c>
      <c r="C82" s="66" t="s">
        <v>1153</v>
      </c>
      <c r="D82" s="67">
        <v>3</v>
      </c>
      <c r="E82" s="68" t="s">
        <v>132</v>
      </c>
      <c r="F82" s="69">
        <v>32</v>
      </c>
      <c r="G82" s="66"/>
      <c r="H82" s="70"/>
      <c r="I82" s="71"/>
      <c r="J82" s="71"/>
      <c r="K82" s="34" t="s">
        <v>65</v>
      </c>
      <c r="L82" s="78">
        <v>82</v>
      </c>
      <c r="M82" s="78"/>
      <c r="N82" s="73"/>
      <c r="O82" s="80" t="s">
        <v>275</v>
      </c>
      <c r="P82" s="82">
        <v>43857.84478009259</v>
      </c>
      <c r="Q82" s="80" t="s">
        <v>282</v>
      </c>
      <c r="R82" s="84" t="s">
        <v>311</v>
      </c>
      <c r="S82" s="80" t="s">
        <v>317</v>
      </c>
      <c r="T82" s="80" t="s">
        <v>326</v>
      </c>
      <c r="U82" s="80"/>
      <c r="V82" s="84" t="s">
        <v>360</v>
      </c>
      <c r="W82" s="82">
        <v>43857.84478009259</v>
      </c>
      <c r="X82" s="86">
        <v>43857</v>
      </c>
      <c r="Y82" s="88" t="s">
        <v>385</v>
      </c>
      <c r="Z82" s="84" t="s">
        <v>447</v>
      </c>
      <c r="AA82" s="80"/>
      <c r="AB82" s="80"/>
      <c r="AC82" s="88" t="s">
        <v>508</v>
      </c>
      <c r="AD82" s="80"/>
      <c r="AE82" s="80" t="b">
        <v>0</v>
      </c>
      <c r="AF82" s="80">
        <v>6</v>
      </c>
      <c r="AG82" s="88" t="s">
        <v>560</v>
      </c>
      <c r="AH82" s="80" t="b">
        <v>0</v>
      </c>
      <c r="AI82" s="80" t="s">
        <v>563</v>
      </c>
      <c r="AJ82" s="80"/>
      <c r="AK82" s="88" t="s">
        <v>560</v>
      </c>
      <c r="AL82" s="80" t="b">
        <v>0</v>
      </c>
      <c r="AM82" s="80">
        <v>1</v>
      </c>
      <c r="AN82" s="88" t="s">
        <v>560</v>
      </c>
      <c r="AO82" s="80" t="s">
        <v>571</v>
      </c>
      <c r="AP82" s="80" t="b">
        <v>0</v>
      </c>
      <c r="AQ82" s="88" t="s">
        <v>508</v>
      </c>
      <c r="AR82" s="80" t="s">
        <v>196</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1</v>
      </c>
    </row>
    <row r="83" spans="1:57" ht="15">
      <c r="A83" s="65" t="s">
        <v>242</v>
      </c>
      <c r="B83" s="65" t="s">
        <v>251</v>
      </c>
      <c r="C83" s="66" t="s">
        <v>1153</v>
      </c>
      <c r="D83" s="67">
        <v>3</v>
      </c>
      <c r="E83" s="68" t="s">
        <v>132</v>
      </c>
      <c r="F83" s="69">
        <v>32</v>
      </c>
      <c r="G83" s="66"/>
      <c r="H83" s="70"/>
      <c r="I83" s="71"/>
      <c r="J83" s="71"/>
      <c r="K83" s="34" t="s">
        <v>65</v>
      </c>
      <c r="L83" s="78">
        <v>83</v>
      </c>
      <c r="M83" s="78"/>
      <c r="N83" s="73"/>
      <c r="O83" s="80" t="s">
        <v>274</v>
      </c>
      <c r="P83" s="82">
        <v>43858.59496527778</v>
      </c>
      <c r="Q83" s="80" t="s">
        <v>283</v>
      </c>
      <c r="R83" s="80"/>
      <c r="S83" s="80"/>
      <c r="T83" s="80" t="s">
        <v>321</v>
      </c>
      <c r="U83" s="80"/>
      <c r="V83" s="84" t="s">
        <v>360</v>
      </c>
      <c r="W83" s="82">
        <v>43858.59496527778</v>
      </c>
      <c r="X83" s="86">
        <v>43858</v>
      </c>
      <c r="Y83" s="88" t="s">
        <v>395</v>
      </c>
      <c r="Z83" s="84" t="s">
        <v>457</v>
      </c>
      <c r="AA83" s="80"/>
      <c r="AB83" s="80"/>
      <c r="AC83" s="88" t="s">
        <v>518</v>
      </c>
      <c r="AD83" s="80"/>
      <c r="AE83" s="80" t="b">
        <v>0</v>
      </c>
      <c r="AF83" s="80">
        <v>0</v>
      </c>
      <c r="AG83" s="88" t="s">
        <v>560</v>
      </c>
      <c r="AH83" s="80" t="b">
        <v>0</v>
      </c>
      <c r="AI83" s="80" t="s">
        <v>563</v>
      </c>
      <c r="AJ83" s="80"/>
      <c r="AK83" s="88" t="s">
        <v>560</v>
      </c>
      <c r="AL83" s="80" t="b">
        <v>0</v>
      </c>
      <c r="AM83" s="80">
        <v>5</v>
      </c>
      <c r="AN83" s="88" t="s">
        <v>520</v>
      </c>
      <c r="AO83" s="80" t="s">
        <v>570</v>
      </c>
      <c r="AP83" s="80" t="b">
        <v>0</v>
      </c>
      <c r="AQ83" s="88" t="s">
        <v>520</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1</v>
      </c>
    </row>
    <row r="84" spans="1:57" ht="15">
      <c r="A84" s="65" t="s">
        <v>249</v>
      </c>
      <c r="B84" s="65" t="s">
        <v>242</v>
      </c>
      <c r="C84" s="66" t="s">
        <v>1153</v>
      </c>
      <c r="D84" s="67">
        <v>3</v>
      </c>
      <c r="E84" s="68" t="s">
        <v>132</v>
      </c>
      <c r="F84" s="69">
        <v>32</v>
      </c>
      <c r="G84" s="66"/>
      <c r="H84" s="70"/>
      <c r="I84" s="71"/>
      <c r="J84" s="71"/>
      <c r="K84" s="34" t="s">
        <v>66</v>
      </c>
      <c r="L84" s="78">
        <v>84</v>
      </c>
      <c r="M84" s="78"/>
      <c r="N84" s="73"/>
      <c r="O84" s="80" t="s">
        <v>275</v>
      </c>
      <c r="P84" s="82">
        <v>43858.484988425924</v>
      </c>
      <c r="Q84" s="80" t="s">
        <v>283</v>
      </c>
      <c r="R84" s="80"/>
      <c r="S84" s="80"/>
      <c r="T84" s="80" t="s">
        <v>328</v>
      </c>
      <c r="U84" s="84" t="s">
        <v>334</v>
      </c>
      <c r="V84" s="84" t="s">
        <v>334</v>
      </c>
      <c r="W84" s="82">
        <v>43858.484988425924</v>
      </c>
      <c r="X84" s="86">
        <v>43858</v>
      </c>
      <c r="Y84" s="88" t="s">
        <v>397</v>
      </c>
      <c r="Z84" s="84" t="s">
        <v>459</v>
      </c>
      <c r="AA84" s="80"/>
      <c r="AB84" s="80"/>
      <c r="AC84" s="88" t="s">
        <v>520</v>
      </c>
      <c r="AD84" s="80"/>
      <c r="AE84" s="80" t="b">
        <v>0</v>
      </c>
      <c r="AF84" s="80">
        <v>10</v>
      </c>
      <c r="AG84" s="88" t="s">
        <v>560</v>
      </c>
      <c r="AH84" s="80" t="b">
        <v>0</v>
      </c>
      <c r="AI84" s="80" t="s">
        <v>563</v>
      </c>
      <c r="AJ84" s="80"/>
      <c r="AK84" s="88" t="s">
        <v>560</v>
      </c>
      <c r="AL84" s="80" t="b">
        <v>0</v>
      </c>
      <c r="AM84" s="80">
        <v>5</v>
      </c>
      <c r="AN84" s="88" t="s">
        <v>560</v>
      </c>
      <c r="AO84" s="80" t="s">
        <v>570</v>
      </c>
      <c r="AP84" s="80" t="b">
        <v>0</v>
      </c>
      <c r="AQ84" s="88" t="s">
        <v>520</v>
      </c>
      <c r="AR84" s="80" t="s">
        <v>196</v>
      </c>
      <c r="AS84" s="80">
        <v>0</v>
      </c>
      <c r="AT84" s="80">
        <v>0</v>
      </c>
      <c r="AU84" s="80" t="s">
        <v>573</v>
      </c>
      <c r="AV84" s="80" t="s">
        <v>574</v>
      </c>
      <c r="AW84" s="80" t="s">
        <v>575</v>
      </c>
      <c r="AX84" s="80" t="s">
        <v>576</v>
      </c>
      <c r="AY84" s="80" t="s">
        <v>577</v>
      </c>
      <c r="AZ84" s="80" t="s">
        <v>578</v>
      </c>
      <c r="BA84" s="80" t="s">
        <v>579</v>
      </c>
      <c r="BB84" s="84" t="s">
        <v>580</v>
      </c>
      <c r="BC84">
        <v>1</v>
      </c>
      <c r="BD84" s="79" t="str">
        <f>REPLACE(INDEX(GroupVertices[Group],MATCH(Edges[[#This Row],[Vertex 1]],GroupVertices[Vertex],0)),1,1,"")</f>
        <v>4</v>
      </c>
      <c r="BE84" s="79" t="str">
        <f>REPLACE(INDEX(GroupVertices[Group],MATCH(Edges[[#This Row],[Vertex 2]],GroupVertices[Vertex],0)),1,1,"")</f>
        <v>3</v>
      </c>
    </row>
    <row r="85" spans="1:57" ht="15">
      <c r="A85" s="65" t="s">
        <v>250</v>
      </c>
      <c r="B85" s="65" t="s">
        <v>249</v>
      </c>
      <c r="C85" s="66" t="s">
        <v>1153</v>
      </c>
      <c r="D85" s="67">
        <v>3</v>
      </c>
      <c r="E85" s="68" t="s">
        <v>132</v>
      </c>
      <c r="F85" s="69">
        <v>32</v>
      </c>
      <c r="G85" s="66"/>
      <c r="H85" s="70"/>
      <c r="I85" s="71"/>
      <c r="J85" s="71"/>
      <c r="K85" s="34" t="s">
        <v>66</v>
      </c>
      <c r="L85" s="78">
        <v>85</v>
      </c>
      <c r="M85" s="78"/>
      <c r="N85" s="73"/>
      <c r="O85" s="80" t="s">
        <v>275</v>
      </c>
      <c r="P85" s="82">
        <v>43858.819861111115</v>
      </c>
      <c r="Q85" s="80" t="s">
        <v>289</v>
      </c>
      <c r="R85" s="80" t="s">
        <v>312</v>
      </c>
      <c r="S85" s="80" t="s">
        <v>318</v>
      </c>
      <c r="T85" s="80" t="s">
        <v>321</v>
      </c>
      <c r="U85" s="80"/>
      <c r="V85" s="84" t="s">
        <v>367</v>
      </c>
      <c r="W85" s="82">
        <v>43858.819861111115</v>
      </c>
      <c r="X85" s="86">
        <v>43858</v>
      </c>
      <c r="Y85" s="88" t="s">
        <v>398</v>
      </c>
      <c r="Z85" s="84" t="s">
        <v>460</v>
      </c>
      <c r="AA85" s="80"/>
      <c r="AB85" s="80"/>
      <c r="AC85" s="88" t="s">
        <v>521</v>
      </c>
      <c r="AD85" s="80"/>
      <c r="AE85" s="80" t="b">
        <v>0</v>
      </c>
      <c r="AF85" s="80">
        <v>10</v>
      </c>
      <c r="AG85" s="88" t="s">
        <v>560</v>
      </c>
      <c r="AH85" s="80" t="b">
        <v>1</v>
      </c>
      <c r="AI85" s="80" t="s">
        <v>563</v>
      </c>
      <c r="AJ85" s="80"/>
      <c r="AK85" s="88" t="s">
        <v>534</v>
      </c>
      <c r="AL85" s="80" t="b">
        <v>0</v>
      </c>
      <c r="AM85" s="80">
        <v>0</v>
      </c>
      <c r="AN85" s="88" t="s">
        <v>560</v>
      </c>
      <c r="AO85" s="80" t="s">
        <v>568</v>
      </c>
      <c r="AP85" s="80" t="b">
        <v>0</v>
      </c>
      <c r="AQ85" s="88" t="s">
        <v>521</v>
      </c>
      <c r="AR85" s="80" t="s">
        <v>196</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4</v>
      </c>
    </row>
    <row r="86" spans="1:57" ht="15">
      <c r="A86" s="65" t="s">
        <v>250</v>
      </c>
      <c r="B86" s="65" t="s">
        <v>251</v>
      </c>
      <c r="C86" s="66" t="s">
        <v>1153</v>
      </c>
      <c r="D86" s="67">
        <v>3</v>
      </c>
      <c r="E86" s="68" t="s">
        <v>132</v>
      </c>
      <c r="F86" s="69">
        <v>32</v>
      </c>
      <c r="G86" s="66"/>
      <c r="H86" s="70"/>
      <c r="I86" s="71"/>
      <c r="J86" s="71"/>
      <c r="K86" s="34" t="s">
        <v>65</v>
      </c>
      <c r="L86" s="78">
        <v>86</v>
      </c>
      <c r="M86" s="78"/>
      <c r="N86" s="73"/>
      <c r="O86" s="80" t="s">
        <v>275</v>
      </c>
      <c r="P86" s="82">
        <v>43858.819861111115</v>
      </c>
      <c r="Q86" s="80" t="s">
        <v>289</v>
      </c>
      <c r="R86" s="80" t="s">
        <v>312</v>
      </c>
      <c r="S86" s="80" t="s">
        <v>318</v>
      </c>
      <c r="T86" s="80" t="s">
        <v>321</v>
      </c>
      <c r="U86" s="80"/>
      <c r="V86" s="84" t="s">
        <v>367</v>
      </c>
      <c r="W86" s="82">
        <v>43858.819861111115</v>
      </c>
      <c r="X86" s="86">
        <v>43858</v>
      </c>
      <c r="Y86" s="88" t="s">
        <v>398</v>
      </c>
      <c r="Z86" s="84" t="s">
        <v>460</v>
      </c>
      <c r="AA86" s="80"/>
      <c r="AB86" s="80"/>
      <c r="AC86" s="88" t="s">
        <v>521</v>
      </c>
      <c r="AD86" s="80"/>
      <c r="AE86" s="80" t="b">
        <v>0</v>
      </c>
      <c r="AF86" s="80">
        <v>10</v>
      </c>
      <c r="AG86" s="88" t="s">
        <v>560</v>
      </c>
      <c r="AH86" s="80" t="b">
        <v>1</v>
      </c>
      <c r="AI86" s="80" t="s">
        <v>563</v>
      </c>
      <c r="AJ86" s="80"/>
      <c r="AK86" s="88" t="s">
        <v>534</v>
      </c>
      <c r="AL86" s="80" t="b">
        <v>0</v>
      </c>
      <c r="AM86" s="80">
        <v>0</v>
      </c>
      <c r="AN86" s="88" t="s">
        <v>560</v>
      </c>
      <c r="AO86" s="80" t="s">
        <v>568</v>
      </c>
      <c r="AP86" s="80" t="b">
        <v>0</v>
      </c>
      <c r="AQ86" s="88" t="s">
        <v>521</v>
      </c>
      <c r="AR86" s="80" t="s">
        <v>196</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1</v>
      </c>
    </row>
    <row r="87" spans="1:57" ht="15">
      <c r="A87" s="65" t="s">
        <v>249</v>
      </c>
      <c r="B87" s="65" t="s">
        <v>250</v>
      </c>
      <c r="C87" s="66" t="s">
        <v>1153</v>
      </c>
      <c r="D87" s="67">
        <v>3</v>
      </c>
      <c r="E87" s="68" t="s">
        <v>132</v>
      </c>
      <c r="F87" s="69">
        <v>32</v>
      </c>
      <c r="G87" s="66"/>
      <c r="H87" s="70"/>
      <c r="I87" s="71"/>
      <c r="J87" s="71"/>
      <c r="K87" s="34" t="s">
        <v>66</v>
      </c>
      <c r="L87" s="78">
        <v>87</v>
      </c>
      <c r="M87" s="78"/>
      <c r="N87" s="73"/>
      <c r="O87" s="80" t="s">
        <v>275</v>
      </c>
      <c r="P87" s="82">
        <v>43858.57822916667</v>
      </c>
      <c r="Q87" s="80" t="s">
        <v>290</v>
      </c>
      <c r="R87" s="84" t="s">
        <v>313</v>
      </c>
      <c r="S87" s="80" t="s">
        <v>316</v>
      </c>
      <c r="T87" s="80" t="s">
        <v>321</v>
      </c>
      <c r="U87" s="80"/>
      <c r="V87" s="84" t="s">
        <v>368</v>
      </c>
      <c r="W87" s="82">
        <v>43858.57822916667</v>
      </c>
      <c r="X87" s="86">
        <v>43858</v>
      </c>
      <c r="Y87" s="88" t="s">
        <v>399</v>
      </c>
      <c r="Z87" s="84" t="s">
        <v>461</v>
      </c>
      <c r="AA87" s="80"/>
      <c r="AB87" s="80"/>
      <c r="AC87" s="88" t="s">
        <v>522</v>
      </c>
      <c r="AD87" s="80"/>
      <c r="AE87" s="80" t="b">
        <v>0</v>
      </c>
      <c r="AF87" s="80">
        <v>6</v>
      </c>
      <c r="AG87" s="88" t="s">
        <v>560</v>
      </c>
      <c r="AH87" s="80" t="b">
        <v>1</v>
      </c>
      <c r="AI87" s="80" t="s">
        <v>563</v>
      </c>
      <c r="AJ87" s="80"/>
      <c r="AK87" s="88" t="s">
        <v>534</v>
      </c>
      <c r="AL87" s="80" t="b">
        <v>0</v>
      </c>
      <c r="AM87" s="80">
        <v>0</v>
      </c>
      <c r="AN87" s="88" t="s">
        <v>560</v>
      </c>
      <c r="AO87" s="80" t="s">
        <v>570</v>
      </c>
      <c r="AP87" s="80" t="b">
        <v>0</v>
      </c>
      <c r="AQ87" s="88" t="s">
        <v>522</v>
      </c>
      <c r="AR87" s="80" t="s">
        <v>196</v>
      </c>
      <c r="AS87" s="80">
        <v>0</v>
      </c>
      <c r="AT87" s="80">
        <v>0</v>
      </c>
      <c r="AU87" s="80" t="s">
        <v>573</v>
      </c>
      <c r="AV87" s="80" t="s">
        <v>574</v>
      </c>
      <c r="AW87" s="80" t="s">
        <v>575</v>
      </c>
      <c r="AX87" s="80" t="s">
        <v>576</v>
      </c>
      <c r="AY87" s="80" t="s">
        <v>577</v>
      </c>
      <c r="AZ87" s="80" t="s">
        <v>578</v>
      </c>
      <c r="BA87" s="80" t="s">
        <v>579</v>
      </c>
      <c r="BB87" s="84" t="s">
        <v>580</v>
      </c>
      <c r="BC87">
        <v>1</v>
      </c>
      <c r="BD87" s="79" t="str">
        <f>REPLACE(INDEX(GroupVertices[Group],MATCH(Edges[[#This Row],[Vertex 1]],GroupVertices[Vertex],0)),1,1,"")</f>
        <v>4</v>
      </c>
      <c r="BE87" s="79" t="str">
        <f>REPLACE(INDEX(GroupVertices[Group],MATCH(Edges[[#This Row],[Vertex 2]],GroupVertices[Vertex],0)),1,1,"")</f>
        <v>3</v>
      </c>
    </row>
    <row r="88" spans="1:57" ht="15">
      <c r="A88" s="65" t="s">
        <v>249</v>
      </c>
      <c r="B88" s="65" t="s">
        <v>269</v>
      </c>
      <c r="C88" s="66" t="s">
        <v>1153</v>
      </c>
      <c r="D88" s="67">
        <v>3</v>
      </c>
      <c r="E88" s="68" t="s">
        <v>132</v>
      </c>
      <c r="F88" s="69">
        <v>32</v>
      </c>
      <c r="G88" s="66"/>
      <c r="H88" s="70"/>
      <c r="I88" s="71"/>
      <c r="J88" s="71"/>
      <c r="K88" s="34" t="s">
        <v>65</v>
      </c>
      <c r="L88" s="78">
        <v>88</v>
      </c>
      <c r="M88" s="78"/>
      <c r="N88" s="73"/>
      <c r="O88" s="80" t="s">
        <v>275</v>
      </c>
      <c r="P88" s="82">
        <v>43859.488530092596</v>
      </c>
      <c r="Q88" s="80" t="s">
        <v>291</v>
      </c>
      <c r="R88" s="80"/>
      <c r="S88" s="80"/>
      <c r="T88" s="80" t="s">
        <v>321</v>
      </c>
      <c r="U88" s="84" t="s">
        <v>335</v>
      </c>
      <c r="V88" s="84" t="s">
        <v>335</v>
      </c>
      <c r="W88" s="82">
        <v>43859.488530092596</v>
      </c>
      <c r="X88" s="86">
        <v>43859</v>
      </c>
      <c r="Y88" s="88" t="s">
        <v>400</v>
      </c>
      <c r="Z88" s="84" t="s">
        <v>462</v>
      </c>
      <c r="AA88" s="80"/>
      <c r="AB88" s="80"/>
      <c r="AC88" s="88" t="s">
        <v>523</v>
      </c>
      <c r="AD88" s="80"/>
      <c r="AE88" s="80" t="b">
        <v>0</v>
      </c>
      <c r="AF88" s="80">
        <v>4</v>
      </c>
      <c r="AG88" s="88" t="s">
        <v>560</v>
      </c>
      <c r="AH88" s="80" t="b">
        <v>0</v>
      </c>
      <c r="AI88" s="80" t="s">
        <v>563</v>
      </c>
      <c r="AJ88" s="80"/>
      <c r="AK88" s="88" t="s">
        <v>560</v>
      </c>
      <c r="AL88" s="80" t="b">
        <v>0</v>
      </c>
      <c r="AM88" s="80">
        <v>0</v>
      </c>
      <c r="AN88" s="88" t="s">
        <v>560</v>
      </c>
      <c r="AO88" s="80" t="s">
        <v>570</v>
      </c>
      <c r="AP88" s="80" t="b">
        <v>0</v>
      </c>
      <c r="AQ88" s="88" t="s">
        <v>523</v>
      </c>
      <c r="AR88" s="80" t="s">
        <v>196</v>
      </c>
      <c r="AS88" s="80">
        <v>0</v>
      </c>
      <c r="AT88" s="80">
        <v>0</v>
      </c>
      <c r="AU88" s="80"/>
      <c r="AV88" s="80"/>
      <c r="AW88" s="80"/>
      <c r="AX88" s="80"/>
      <c r="AY88" s="80"/>
      <c r="AZ88" s="80"/>
      <c r="BA88" s="80"/>
      <c r="BB88" s="80"/>
      <c r="BC88">
        <v>1</v>
      </c>
      <c r="BD88" s="79" t="str">
        <f>REPLACE(INDEX(GroupVertices[Group],MATCH(Edges[[#This Row],[Vertex 1]],GroupVertices[Vertex],0)),1,1,"")</f>
        <v>4</v>
      </c>
      <c r="BE88" s="79" t="str">
        <f>REPLACE(INDEX(GroupVertices[Group],MATCH(Edges[[#This Row],[Vertex 2]],GroupVertices[Vertex],0)),1,1,"")</f>
        <v>4</v>
      </c>
    </row>
    <row r="89" spans="1:57" ht="15">
      <c r="A89" s="65" t="s">
        <v>249</v>
      </c>
      <c r="B89" s="65" t="s">
        <v>270</v>
      </c>
      <c r="C89" s="66" t="s">
        <v>1153</v>
      </c>
      <c r="D89" s="67">
        <v>3</v>
      </c>
      <c r="E89" s="68" t="s">
        <v>132</v>
      </c>
      <c r="F89" s="69">
        <v>32</v>
      </c>
      <c r="G89" s="66"/>
      <c r="H89" s="70"/>
      <c r="I89" s="71"/>
      <c r="J89" s="71"/>
      <c r="K89" s="34" t="s">
        <v>65</v>
      </c>
      <c r="L89" s="78">
        <v>89</v>
      </c>
      <c r="M89" s="78"/>
      <c r="N89" s="73"/>
      <c r="O89" s="80" t="s">
        <v>275</v>
      </c>
      <c r="P89" s="82">
        <v>43859.488530092596</v>
      </c>
      <c r="Q89" s="80" t="s">
        <v>291</v>
      </c>
      <c r="R89" s="80"/>
      <c r="S89" s="80"/>
      <c r="T89" s="80" t="s">
        <v>321</v>
      </c>
      <c r="U89" s="84" t="s">
        <v>335</v>
      </c>
      <c r="V89" s="84" t="s">
        <v>335</v>
      </c>
      <c r="W89" s="82">
        <v>43859.488530092596</v>
      </c>
      <c r="X89" s="86">
        <v>43859</v>
      </c>
      <c r="Y89" s="88" t="s">
        <v>400</v>
      </c>
      <c r="Z89" s="84" t="s">
        <v>462</v>
      </c>
      <c r="AA89" s="80"/>
      <c r="AB89" s="80"/>
      <c r="AC89" s="88" t="s">
        <v>523</v>
      </c>
      <c r="AD89" s="80"/>
      <c r="AE89" s="80" t="b">
        <v>0</v>
      </c>
      <c r="AF89" s="80">
        <v>4</v>
      </c>
      <c r="AG89" s="88" t="s">
        <v>560</v>
      </c>
      <c r="AH89" s="80" t="b">
        <v>0</v>
      </c>
      <c r="AI89" s="80" t="s">
        <v>563</v>
      </c>
      <c r="AJ89" s="80"/>
      <c r="AK89" s="88" t="s">
        <v>560</v>
      </c>
      <c r="AL89" s="80" t="b">
        <v>0</v>
      </c>
      <c r="AM89" s="80">
        <v>0</v>
      </c>
      <c r="AN89" s="88" t="s">
        <v>560</v>
      </c>
      <c r="AO89" s="80" t="s">
        <v>570</v>
      </c>
      <c r="AP89" s="80" t="b">
        <v>0</v>
      </c>
      <c r="AQ89" s="88" t="s">
        <v>523</v>
      </c>
      <c r="AR89" s="80" t="s">
        <v>196</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4</v>
      </c>
    </row>
    <row r="90" spans="1:57" ht="15">
      <c r="A90" s="65" t="s">
        <v>249</v>
      </c>
      <c r="B90" s="65" t="s">
        <v>271</v>
      </c>
      <c r="C90" s="66" t="s">
        <v>1153</v>
      </c>
      <c r="D90" s="67">
        <v>3</v>
      </c>
      <c r="E90" s="68" t="s">
        <v>132</v>
      </c>
      <c r="F90" s="69">
        <v>32</v>
      </c>
      <c r="G90" s="66"/>
      <c r="H90" s="70"/>
      <c r="I90" s="71"/>
      <c r="J90" s="71"/>
      <c r="K90" s="34" t="s">
        <v>65</v>
      </c>
      <c r="L90" s="78">
        <v>90</v>
      </c>
      <c r="M90" s="78"/>
      <c r="N90" s="73"/>
      <c r="O90" s="80" t="s">
        <v>275</v>
      </c>
      <c r="P90" s="82">
        <v>43859.609918981485</v>
      </c>
      <c r="Q90" s="80" t="s">
        <v>292</v>
      </c>
      <c r="R90" s="80"/>
      <c r="S90" s="80"/>
      <c r="T90" s="80" t="s">
        <v>321</v>
      </c>
      <c r="U90" s="84" t="s">
        <v>336</v>
      </c>
      <c r="V90" s="84" t="s">
        <v>336</v>
      </c>
      <c r="W90" s="82">
        <v>43859.609918981485</v>
      </c>
      <c r="X90" s="86">
        <v>43859</v>
      </c>
      <c r="Y90" s="88" t="s">
        <v>401</v>
      </c>
      <c r="Z90" s="84" t="s">
        <v>463</v>
      </c>
      <c r="AA90" s="80"/>
      <c r="AB90" s="80"/>
      <c r="AC90" s="88" t="s">
        <v>524</v>
      </c>
      <c r="AD90" s="80"/>
      <c r="AE90" s="80" t="b">
        <v>0</v>
      </c>
      <c r="AF90" s="80">
        <v>1</v>
      </c>
      <c r="AG90" s="88" t="s">
        <v>560</v>
      </c>
      <c r="AH90" s="80" t="b">
        <v>0</v>
      </c>
      <c r="AI90" s="80" t="s">
        <v>563</v>
      </c>
      <c r="AJ90" s="80"/>
      <c r="AK90" s="88" t="s">
        <v>560</v>
      </c>
      <c r="AL90" s="80" t="b">
        <v>0</v>
      </c>
      <c r="AM90" s="80">
        <v>0</v>
      </c>
      <c r="AN90" s="88" t="s">
        <v>560</v>
      </c>
      <c r="AO90" s="80" t="s">
        <v>570</v>
      </c>
      <c r="AP90" s="80" t="b">
        <v>0</v>
      </c>
      <c r="AQ90" s="88" t="s">
        <v>524</v>
      </c>
      <c r="AR90" s="80" t="s">
        <v>196</v>
      </c>
      <c r="AS90" s="80">
        <v>0</v>
      </c>
      <c r="AT90" s="80">
        <v>0</v>
      </c>
      <c r="AU90" s="80" t="s">
        <v>573</v>
      </c>
      <c r="AV90" s="80" t="s">
        <v>574</v>
      </c>
      <c r="AW90" s="80" t="s">
        <v>575</v>
      </c>
      <c r="AX90" s="80" t="s">
        <v>576</v>
      </c>
      <c r="AY90" s="80" t="s">
        <v>577</v>
      </c>
      <c r="AZ90" s="80" t="s">
        <v>578</v>
      </c>
      <c r="BA90" s="80" t="s">
        <v>579</v>
      </c>
      <c r="BB90" s="84" t="s">
        <v>580</v>
      </c>
      <c r="BC90">
        <v>1</v>
      </c>
      <c r="BD90" s="79" t="str">
        <f>REPLACE(INDEX(GroupVertices[Group],MATCH(Edges[[#This Row],[Vertex 1]],GroupVertices[Vertex],0)),1,1,"")</f>
        <v>4</v>
      </c>
      <c r="BE90" s="79" t="str">
        <f>REPLACE(INDEX(GroupVertices[Group],MATCH(Edges[[#This Row],[Vertex 2]],GroupVertices[Vertex],0)),1,1,"")</f>
        <v>4</v>
      </c>
    </row>
    <row r="91" spans="1:57" ht="15">
      <c r="A91" s="65" t="s">
        <v>249</v>
      </c>
      <c r="B91" s="65" t="s">
        <v>272</v>
      </c>
      <c r="C91" s="66" t="s">
        <v>1153</v>
      </c>
      <c r="D91" s="67">
        <v>3</v>
      </c>
      <c r="E91" s="68" t="s">
        <v>132</v>
      </c>
      <c r="F91" s="69">
        <v>32</v>
      </c>
      <c r="G91" s="66"/>
      <c r="H91" s="70"/>
      <c r="I91" s="71"/>
      <c r="J91" s="71"/>
      <c r="K91" s="34" t="s">
        <v>65</v>
      </c>
      <c r="L91" s="78">
        <v>91</v>
      </c>
      <c r="M91" s="78"/>
      <c r="N91" s="73"/>
      <c r="O91" s="80" t="s">
        <v>275</v>
      </c>
      <c r="P91" s="82">
        <v>43859.609918981485</v>
      </c>
      <c r="Q91" s="80" t="s">
        <v>292</v>
      </c>
      <c r="R91" s="80"/>
      <c r="S91" s="80"/>
      <c r="T91" s="80" t="s">
        <v>321</v>
      </c>
      <c r="U91" s="84" t="s">
        <v>336</v>
      </c>
      <c r="V91" s="84" t="s">
        <v>336</v>
      </c>
      <c r="W91" s="82">
        <v>43859.609918981485</v>
      </c>
      <c r="X91" s="86">
        <v>43859</v>
      </c>
      <c r="Y91" s="88" t="s">
        <v>401</v>
      </c>
      <c r="Z91" s="84" t="s">
        <v>463</v>
      </c>
      <c r="AA91" s="80"/>
      <c r="AB91" s="80"/>
      <c r="AC91" s="88" t="s">
        <v>524</v>
      </c>
      <c r="AD91" s="80"/>
      <c r="AE91" s="80" t="b">
        <v>0</v>
      </c>
      <c r="AF91" s="80">
        <v>1</v>
      </c>
      <c r="AG91" s="88" t="s">
        <v>560</v>
      </c>
      <c r="AH91" s="80" t="b">
        <v>0</v>
      </c>
      <c r="AI91" s="80" t="s">
        <v>563</v>
      </c>
      <c r="AJ91" s="80"/>
      <c r="AK91" s="88" t="s">
        <v>560</v>
      </c>
      <c r="AL91" s="80" t="b">
        <v>0</v>
      </c>
      <c r="AM91" s="80">
        <v>0</v>
      </c>
      <c r="AN91" s="88" t="s">
        <v>560</v>
      </c>
      <c r="AO91" s="80" t="s">
        <v>570</v>
      </c>
      <c r="AP91" s="80" t="b">
        <v>0</v>
      </c>
      <c r="AQ91" s="88" t="s">
        <v>524</v>
      </c>
      <c r="AR91" s="80" t="s">
        <v>196</v>
      </c>
      <c r="AS91" s="80">
        <v>0</v>
      </c>
      <c r="AT91" s="80">
        <v>0</v>
      </c>
      <c r="AU91" s="80" t="s">
        <v>573</v>
      </c>
      <c r="AV91" s="80" t="s">
        <v>574</v>
      </c>
      <c r="AW91" s="80" t="s">
        <v>575</v>
      </c>
      <c r="AX91" s="80" t="s">
        <v>576</v>
      </c>
      <c r="AY91" s="80" t="s">
        <v>577</v>
      </c>
      <c r="AZ91" s="80" t="s">
        <v>578</v>
      </c>
      <c r="BA91" s="80" t="s">
        <v>579</v>
      </c>
      <c r="BB91" s="84" t="s">
        <v>580</v>
      </c>
      <c r="BC91">
        <v>1</v>
      </c>
      <c r="BD91" s="79" t="str">
        <f>REPLACE(INDEX(GroupVertices[Group],MATCH(Edges[[#This Row],[Vertex 1]],GroupVertices[Vertex],0)),1,1,"")</f>
        <v>4</v>
      </c>
      <c r="BE91" s="79" t="str">
        <f>REPLACE(INDEX(GroupVertices[Group],MATCH(Edges[[#This Row],[Vertex 2]],GroupVertices[Vertex],0)),1,1,"")</f>
        <v>4</v>
      </c>
    </row>
    <row r="92" spans="1:57" ht="15">
      <c r="A92" s="65" t="s">
        <v>251</v>
      </c>
      <c r="B92" s="65" t="s">
        <v>249</v>
      </c>
      <c r="C92" s="66" t="s">
        <v>1153</v>
      </c>
      <c r="D92" s="67">
        <v>3</v>
      </c>
      <c r="E92" s="68" t="s">
        <v>132</v>
      </c>
      <c r="F92" s="69">
        <v>32</v>
      </c>
      <c r="G92" s="66"/>
      <c r="H92" s="70"/>
      <c r="I92" s="71"/>
      <c r="J92" s="71"/>
      <c r="K92" s="34" t="s">
        <v>66</v>
      </c>
      <c r="L92" s="78">
        <v>92</v>
      </c>
      <c r="M92" s="78"/>
      <c r="N92" s="73"/>
      <c r="O92" s="80" t="s">
        <v>275</v>
      </c>
      <c r="P92" s="82">
        <v>43857.41079861111</v>
      </c>
      <c r="Q92" s="80" t="s">
        <v>293</v>
      </c>
      <c r="R92" s="80"/>
      <c r="S92" s="80"/>
      <c r="T92" s="80" t="s">
        <v>321</v>
      </c>
      <c r="U92" s="84" t="s">
        <v>337</v>
      </c>
      <c r="V92" s="84" t="s">
        <v>337</v>
      </c>
      <c r="W92" s="82">
        <v>43857.41079861111</v>
      </c>
      <c r="X92" s="86">
        <v>43857</v>
      </c>
      <c r="Y92" s="88" t="s">
        <v>402</v>
      </c>
      <c r="Z92" s="84" t="s">
        <v>464</v>
      </c>
      <c r="AA92" s="80"/>
      <c r="AB92" s="80"/>
      <c r="AC92" s="88" t="s">
        <v>525</v>
      </c>
      <c r="AD92" s="80"/>
      <c r="AE92" s="80" t="b">
        <v>0</v>
      </c>
      <c r="AF92" s="80">
        <v>9</v>
      </c>
      <c r="AG92" s="88" t="s">
        <v>560</v>
      </c>
      <c r="AH92" s="80" t="b">
        <v>0</v>
      </c>
      <c r="AI92" s="80" t="s">
        <v>563</v>
      </c>
      <c r="AJ92" s="80"/>
      <c r="AK92" s="88" t="s">
        <v>560</v>
      </c>
      <c r="AL92" s="80" t="b">
        <v>0</v>
      </c>
      <c r="AM92" s="80">
        <v>0</v>
      </c>
      <c r="AN92" s="88" t="s">
        <v>560</v>
      </c>
      <c r="AO92" s="80" t="s">
        <v>570</v>
      </c>
      <c r="AP92" s="80" t="b">
        <v>0</v>
      </c>
      <c r="AQ92" s="88" t="s">
        <v>525</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4</v>
      </c>
    </row>
    <row r="93" spans="1:57" ht="15">
      <c r="A93" s="65" t="s">
        <v>249</v>
      </c>
      <c r="B93" s="65" t="s">
        <v>257</v>
      </c>
      <c r="C93" s="66" t="s">
        <v>1152</v>
      </c>
      <c r="D93" s="67">
        <v>10</v>
      </c>
      <c r="E93" s="68" t="s">
        <v>132</v>
      </c>
      <c r="F93" s="69">
        <v>10</v>
      </c>
      <c r="G93" s="66"/>
      <c r="H93" s="70"/>
      <c r="I93" s="71"/>
      <c r="J93" s="71"/>
      <c r="K93" s="34" t="s">
        <v>65</v>
      </c>
      <c r="L93" s="78">
        <v>93</v>
      </c>
      <c r="M93" s="78"/>
      <c r="N93" s="73"/>
      <c r="O93" s="80" t="s">
        <v>275</v>
      </c>
      <c r="P93" s="82">
        <v>43857.43525462963</v>
      </c>
      <c r="Q93" s="80" t="s">
        <v>278</v>
      </c>
      <c r="R93" s="80"/>
      <c r="S93" s="80"/>
      <c r="T93" s="80" t="s">
        <v>321</v>
      </c>
      <c r="U93" s="84" t="s">
        <v>338</v>
      </c>
      <c r="V93" s="84" t="s">
        <v>338</v>
      </c>
      <c r="W93" s="82">
        <v>43857.43525462963</v>
      </c>
      <c r="X93" s="86">
        <v>43857</v>
      </c>
      <c r="Y93" s="88" t="s">
        <v>403</v>
      </c>
      <c r="Z93" s="84" t="s">
        <v>465</v>
      </c>
      <c r="AA93" s="80"/>
      <c r="AB93" s="80"/>
      <c r="AC93" s="88" t="s">
        <v>526</v>
      </c>
      <c r="AD93" s="80"/>
      <c r="AE93" s="80" t="b">
        <v>0</v>
      </c>
      <c r="AF93" s="80">
        <v>9</v>
      </c>
      <c r="AG93" s="88" t="s">
        <v>560</v>
      </c>
      <c r="AH93" s="80" t="b">
        <v>0</v>
      </c>
      <c r="AI93" s="80" t="s">
        <v>563</v>
      </c>
      <c r="AJ93" s="80"/>
      <c r="AK93" s="88" t="s">
        <v>560</v>
      </c>
      <c r="AL93" s="80" t="b">
        <v>0</v>
      </c>
      <c r="AM93" s="80">
        <v>3</v>
      </c>
      <c r="AN93" s="88" t="s">
        <v>560</v>
      </c>
      <c r="AO93" s="80" t="s">
        <v>570</v>
      </c>
      <c r="AP93" s="80" t="b">
        <v>0</v>
      </c>
      <c r="AQ93" s="88" t="s">
        <v>526</v>
      </c>
      <c r="AR93" s="80" t="s">
        <v>196</v>
      </c>
      <c r="AS93" s="80">
        <v>0</v>
      </c>
      <c r="AT93" s="80">
        <v>0</v>
      </c>
      <c r="AU93" s="80" t="s">
        <v>573</v>
      </c>
      <c r="AV93" s="80" t="s">
        <v>574</v>
      </c>
      <c r="AW93" s="80" t="s">
        <v>575</v>
      </c>
      <c r="AX93" s="80" t="s">
        <v>576</v>
      </c>
      <c r="AY93" s="80" t="s">
        <v>577</v>
      </c>
      <c r="AZ93" s="80" t="s">
        <v>578</v>
      </c>
      <c r="BA93" s="80" t="s">
        <v>579</v>
      </c>
      <c r="BB93" s="84" t="s">
        <v>580</v>
      </c>
      <c r="BC93">
        <v>2</v>
      </c>
      <c r="BD93" s="79" t="str">
        <f>REPLACE(INDEX(GroupVertices[Group],MATCH(Edges[[#This Row],[Vertex 1]],GroupVertices[Vertex],0)),1,1,"")</f>
        <v>4</v>
      </c>
      <c r="BE93" s="79" t="str">
        <f>REPLACE(INDEX(GroupVertices[Group],MATCH(Edges[[#This Row],[Vertex 2]],GroupVertices[Vertex],0)),1,1,"")</f>
        <v>1</v>
      </c>
    </row>
    <row r="94" spans="1:57" ht="15">
      <c r="A94" s="65" t="s">
        <v>249</v>
      </c>
      <c r="B94" s="65" t="s">
        <v>249</v>
      </c>
      <c r="C94" s="66" t="s">
        <v>1152</v>
      </c>
      <c r="D94" s="67">
        <v>10</v>
      </c>
      <c r="E94" s="68" t="s">
        <v>132</v>
      </c>
      <c r="F94" s="69">
        <v>10</v>
      </c>
      <c r="G94" s="66"/>
      <c r="H94" s="70"/>
      <c r="I94" s="71"/>
      <c r="J94" s="71"/>
      <c r="K94" s="34" t="s">
        <v>65</v>
      </c>
      <c r="L94" s="78">
        <v>94</v>
      </c>
      <c r="M94" s="78"/>
      <c r="N94" s="73"/>
      <c r="O94" s="80" t="s">
        <v>196</v>
      </c>
      <c r="P94" s="82">
        <v>43857.44474537037</v>
      </c>
      <c r="Q94" s="80" t="s">
        <v>294</v>
      </c>
      <c r="R94" s="80"/>
      <c r="S94" s="80"/>
      <c r="T94" s="80" t="s">
        <v>324</v>
      </c>
      <c r="U94" s="80"/>
      <c r="V94" s="84" t="s">
        <v>368</v>
      </c>
      <c r="W94" s="82">
        <v>43857.44474537037</v>
      </c>
      <c r="X94" s="86">
        <v>43857</v>
      </c>
      <c r="Y94" s="88" t="s">
        <v>404</v>
      </c>
      <c r="Z94" s="84" t="s">
        <v>466</v>
      </c>
      <c r="AA94" s="80"/>
      <c r="AB94" s="80"/>
      <c r="AC94" s="88" t="s">
        <v>527</v>
      </c>
      <c r="AD94" s="80"/>
      <c r="AE94" s="80" t="b">
        <v>0</v>
      </c>
      <c r="AF94" s="80">
        <v>0</v>
      </c>
      <c r="AG94" s="88" t="s">
        <v>560</v>
      </c>
      <c r="AH94" s="80" t="b">
        <v>0</v>
      </c>
      <c r="AI94" s="80" t="s">
        <v>563</v>
      </c>
      <c r="AJ94" s="80"/>
      <c r="AK94" s="88" t="s">
        <v>560</v>
      </c>
      <c r="AL94" s="80" t="b">
        <v>0</v>
      </c>
      <c r="AM94" s="80">
        <v>0</v>
      </c>
      <c r="AN94" s="88" t="s">
        <v>560</v>
      </c>
      <c r="AO94" s="80" t="s">
        <v>570</v>
      </c>
      <c r="AP94" s="80" t="b">
        <v>0</v>
      </c>
      <c r="AQ94" s="88" t="s">
        <v>527</v>
      </c>
      <c r="AR94" s="80" t="s">
        <v>196</v>
      </c>
      <c r="AS94" s="80">
        <v>0</v>
      </c>
      <c r="AT94" s="80">
        <v>0</v>
      </c>
      <c r="AU94" s="80" t="s">
        <v>573</v>
      </c>
      <c r="AV94" s="80" t="s">
        <v>574</v>
      </c>
      <c r="AW94" s="80" t="s">
        <v>575</v>
      </c>
      <c r="AX94" s="80" t="s">
        <v>576</v>
      </c>
      <c r="AY94" s="80" t="s">
        <v>577</v>
      </c>
      <c r="AZ94" s="80" t="s">
        <v>578</v>
      </c>
      <c r="BA94" s="80" t="s">
        <v>579</v>
      </c>
      <c r="BB94" s="84" t="s">
        <v>580</v>
      </c>
      <c r="BC94">
        <v>3</v>
      </c>
      <c r="BD94" s="79" t="str">
        <f>REPLACE(INDEX(GroupVertices[Group],MATCH(Edges[[#This Row],[Vertex 1]],GroupVertices[Vertex],0)),1,1,"")</f>
        <v>4</v>
      </c>
      <c r="BE94" s="79" t="str">
        <f>REPLACE(INDEX(GroupVertices[Group],MATCH(Edges[[#This Row],[Vertex 2]],GroupVertices[Vertex],0)),1,1,"")</f>
        <v>4</v>
      </c>
    </row>
    <row r="95" spans="1:57" ht="15">
      <c r="A95" s="65" t="s">
        <v>249</v>
      </c>
      <c r="B95" s="65" t="s">
        <v>249</v>
      </c>
      <c r="C95" s="66" t="s">
        <v>1152</v>
      </c>
      <c r="D95" s="67">
        <v>10</v>
      </c>
      <c r="E95" s="68" t="s">
        <v>132</v>
      </c>
      <c r="F95" s="69">
        <v>10</v>
      </c>
      <c r="G95" s="66"/>
      <c r="H95" s="70"/>
      <c r="I95" s="71"/>
      <c r="J95" s="71"/>
      <c r="K95" s="34" t="s">
        <v>65</v>
      </c>
      <c r="L95" s="78">
        <v>95</v>
      </c>
      <c r="M95" s="78"/>
      <c r="N95" s="73"/>
      <c r="O95" s="80" t="s">
        <v>196</v>
      </c>
      <c r="P95" s="82">
        <v>43857.68722222222</v>
      </c>
      <c r="Q95" s="80" t="s">
        <v>295</v>
      </c>
      <c r="R95" s="80"/>
      <c r="S95" s="80"/>
      <c r="T95" s="80" t="s">
        <v>321</v>
      </c>
      <c r="U95" s="84" t="s">
        <v>339</v>
      </c>
      <c r="V95" s="84" t="s">
        <v>339</v>
      </c>
      <c r="W95" s="82">
        <v>43857.68722222222</v>
      </c>
      <c r="X95" s="86">
        <v>43857</v>
      </c>
      <c r="Y95" s="88" t="s">
        <v>405</v>
      </c>
      <c r="Z95" s="84" t="s">
        <v>467</v>
      </c>
      <c r="AA95" s="80"/>
      <c r="AB95" s="80"/>
      <c r="AC95" s="88" t="s">
        <v>528</v>
      </c>
      <c r="AD95" s="80"/>
      <c r="AE95" s="80" t="b">
        <v>0</v>
      </c>
      <c r="AF95" s="80">
        <v>6</v>
      </c>
      <c r="AG95" s="88" t="s">
        <v>560</v>
      </c>
      <c r="AH95" s="80" t="b">
        <v>0</v>
      </c>
      <c r="AI95" s="80" t="s">
        <v>563</v>
      </c>
      <c r="AJ95" s="80"/>
      <c r="AK95" s="88" t="s">
        <v>560</v>
      </c>
      <c r="AL95" s="80" t="b">
        <v>0</v>
      </c>
      <c r="AM95" s="80">
        <v>0</v>
      </c>
      <c r="AN95" s="88" t="s">
        <v>560</v>
      </c>
      <c r="AO95" s="80" t="s">
        <v>570</v>
      </c>
      <c r="AP95" s="80" t="b">
        <v>0</v>
      </c>
      <c r="AQ95" s="88" t="s">
        <v>528</v>
      </c>
      <c r="AR95" s="80" t="s">
        <v>196</v>
      </c>
      <c r="AS95" s="80">
        <v>0</v>
      </c>
      <c r="AT95" s="80">
        <v>0</v>
      </c>
      <c r="AU95" s="80"/>
      <c r="AV95" s="80"/>
      <c r="AW95" s="80"/>
      <c r="AX95" s="80"/>
      <c r="AY95" s="80"/>
      <c r="AZ95" s="80"/>
      <c r="BA95" s="80"/>
      <c r="BB95" s="80"/>
      <c r="BC95">
        <v>3</v>
      </c>
      <c r="BD95" s="79" t="str">
        <f>REPLACE(INDEX(GroupVertices[Group],MATCH(Edges[[#This Row],[Vertex 1]],GroupVertices[Vertex],0)),1,1,"")</f>
        <v>4</v>
      </c>
      <c r="BE95" s="79" t="str">
        <f>REPLACE(INDEX(GroupVertices[Group],MATCH(Edges[[#This Row],[Vertex 2]],GroupVertices[Vertex],0)),1,1,"")</f>
        <v>4</v>
      </c>
    </row>
    <row r="96" spans="1:57" ht="15">
      <c r="A96" s="65" t="s">
        <v>249</v>
      </c>
      <c r="B96" s="65" t="s">
        <v>251</v>
      </c>
      <c r="C96" s="66" t="s">
        <v>1153</v>
      </c>
      <c r="D96" s="67">
        <v>3</v>
      </c>
      <c r="E96" s="68" t="s">
        <v>132</v>
      </c>
      <c r="F96" s="69">
        <v>32</v>
      </c>
      <c r="G96" s="66"/>
      <c r="H96" s="70"/>
      <c r="I96" s="71"/>
      <c r="J96" s="71"/>
      <c r="K96" s="34" t="s">
        <v>66</v>
      </c>
      <c r="L96" s="78">
        <v>96</v>
      </c>
      <c r="M96" s="78"/>
      <c r="N96" s="73"/>
      <c r="O96" s="80" t="s">
        <v>273</v>
      </c>
      <c r="P96" s="82">
        <v>43857.973229166666</v>
      </c>
      <c r="Q96" s="80" t="s">
        <v>296</v>
      </c>
      <c r="R96" s="80"/>
      <c r="S96" s="80"/>
      <c r="T96" s="80" t="s">
        <v>321</v>
      </c>
      <c r="U96" s="80"/>
      <c r="V96" s="84" t="s">
        <v>368</v>
      </c>
      <c r="W96" s="82">
        <v>43857.973229166666</v>
      </c>
      <c r="X96" s="86">
        <v>43857</v>
      </c>
      <c r="Y96" s="88" t="s">
        <v>406</v>
      </c>
      <c r="Z96" s="84" t="s">
        <v>468</v>
      </c>
      <c r="AA96" s="80"/>
      <c r="AB96" s="80"/>
      <c r="AC96" s="88" t="s">
        <v>529</v>
      </c>
      <c r="AD96" s="80"/>
      <c r="AE96" s="80" t="b">
        <v>0</v>
      </c>
      <c r="AF96" s="80">
        <v>0</v>
      </c>
      <c r="AG96" s="88" t="s">
        <v>560</v>
      </c>
      <c r="AH96" s="80" t="b">
        <v>0</v>
      </c>
      <c r="AI96" s="80" t="s">
        <v>563</v>
      </c>
      <c r="AJ96" s="80"/>
      <c r="AK96" s="88" t="s">
        <v>560</v>
      </c>
      <c r="AL96" s="80" t="b">
        <v>0</v>
      </c>
      <c r="AM96" s="80">
        <v>1</v>
      </c>
      <c r="AN96" s="88" t="s">
        <v>551</v>
      </c>
      <c r="AO96" s="80" t="s">
        <v>568</v>
      </c>
      <c r="AP96" s="80" t="b">
        <v>0</v>
      </c>
      <c r="AQ96" s="88" t="s">
        <v>551</v>
      </c>
      <c r="AR96" s="80" t="s">
        <v>196</v>
      </c>
      <c r="AS96" s="80">
        <v>0</v>
      </c>
      <c r="AT96" s="80">
        <v>0</v>
      </c>
      <c r="AU96" s="80"/>
      <c r="AV96" s="80"/>
      <c r="AW96" s="80"/>
      <c r="AX96" s="80"/>
      <c r="AY96" s="80"/>
      <c r="AZ96" s="80"/>
      <c r="BA96" s="80"/>
      <c r="BB96" s="80"/>
      <c r="BC96">
        <v>1</v>
      </c>
      <c r="BD96" s="79" t="str">
        <f>REPLACE(INDEX(GroupVertices[Group],MATCH(Edges[[#This Row],[Vertex 1]],GroupVertices[Vertex],0)),1,1,"")</f>
        <v>4</v>
      </c>
      <c r="BE96" s="79" t="str">
        <f>REPLACE(INDEX(GroupVertices[Group],MATCH(Edges[[#This Row],[Vertex 2]],GroupVertices[Vertex],0)),1,1,"")</f>
        <v>1</v>
      </c>
    </row>
    <row r="97" spans="1:57" ht="15">
      <c r="A97" s="65" t="s">
        <v>249</v>
      </c>
      <c r="B97" s="65" t="s">
        <v>254</v>
      </c>
      <c r="C97" s="66" t="s">
        <v>1153</v>
      </c>
      <c r="D97" s="67">
        <v>3</v>
      </c>
      <c r="E97" s="68" t="s">
        <v>132</v>
      </c>
      <c r="F97" s="69">
        <v>32</v>
      </c>
      <c r="G97" s="66"/>
      <c r="H97" s="70"/>
      <c r="I97" s="71"/>
      <c r="J97" s="71"/>
      <c r="K97" s="34" t="s">
        <v>65</v>
      </c>
      <c r="L97" s="78">
        <v>97</v>
      </c>
      <c r="M97" s="78"/>
      <c r="N97" s="73"/>
      <c r="O97" s="80" t="s">
        <v>275</v>
      </c>
      <c r="P97" s="82">
        <v>43858.43951388889</v>
      </c>
      <c r="Q97" s="80" t="s">
        <v>287</v>
      </c>
      <c r="R97" s="80"/>
      <c r="S97" s="80"/>
      <c r="T97" s="80" t="s">
        <v>329</v>
      </c>
      <c r="U97" s="84" t="s">
        <v>340</v>
      </c>
      <c r="V97" s="84" t="s">
        <v>340</v>
      </c>
      <c r="W97" s="82">
        <v>43858.43951388889</v>
      </c>
      <c r="X97" s="86">
        <v>43858</v>
      </c>
      <c r="Y97" s="88" t="s">
        <v>407</v>
      </c>
      <c r="Z97" s="84" t="s">
        <v>469</v>
      </c>
      <c r="AA97" s="80"/>
      <c r="AB97" s="80"/>
      <c r="AC97" s="88" t="s">
        <v>530</v>
      </c>
      <c r="AD97" s="80"/>
      <c r="AE97" s="80" t="b">
        <v>0</v>
      </c>
      <c r="AF97" s="80">
        <v>13</v>
      </c>
      <c r="AG97" s="88" t="s">
        <v>560</v>
      </c>
      <c r="AH97" s="80" t="b">
        <v>0</v>
      </c>
      <c r="AI97" s="80" t="s">
        <v>563</v>
      </c>
      <c r="AJ97" s="80"/>
      <c r="AK97" s="88" t="s">
        <v>560</v>
      </c>
      <c r="AL97" s="80" t="b">
        <v>0</v>
      </c>
      <c r="AM97" s="80">
        <v>6</v>
      </c>
      <c r="AN97" s="88" t="s">
        <v>560</v>
      </c>
      <c r="AO97" s="80" t="s">
        <v>570</v>
      </c>
      <c r="AP97" s="80" t="b">
        <v>0</v>
      </c>
      <c r="AQ97" s="88" t="s">
        <v>530</v>
      </c>
      <c r="AR97" s="80" t="s">
        <v>196</v>
      </c>
      <c r="AS97" s="80">
        <v>0</v>
      </c>
      <c r="AT97" s="80">
        <v>0</v>
      </c>
      <c r="AU97" s="80" t="s">
        <v>573</v>
      </c>
      <c r="AV97" s="80" t="s">
        <v>574</v>
      </c>
      <c r="AW97" s="80" t="s">
        <v>575</v>
      </c>
      <c r="AX97" s="80" t="s">
        <v>576</v>
      </c>
      <c r="AY97" s="80" t="s">
        <v>577</v>
      </c>
      <c r="AZ97" s="80" t="s">
        <v>578</v>
      </c>
      <c r="BA97" s="80" t="s">
        <v>579</v>
      </c>
      <c r="BB97" s="84" t="s">
        <v>580</v>
      </c>
      <c r="BC97">
        <v>1</v>
      </c>
      <c r="BD97" s="79" t="str">
        <f>REPLACE(INDEX(GroupVertices[Group],MATCH(Edges[[#This Row],[Vertex 1]],GroupVertices[Vertex],0)),1,1,"")</f>
        <v>4</v>
      </c>
      <c r="BE97" s="79" t="str">
        <f>REPLACE(INDEX(GroupVertices[Group],MATCH(Edges[[#This Row],[Vertex 2]],GroupVertices[Vertex],0)),1,1,"")</f>
        <v>1</v>
      </c>
    </row>
    <row r="98" spans="1:57" ht="15">
      <c r="A98" s="65" t="s">
        <v>249</v>
      </c>
      <c r="B98" s="65" t="s">
        <v>255</v>
      </c>
      <c r="C98" s="66" t="s">
        <v>1153</v>
      </c>
      <c r="D98" s="67">
        <v>3</v>
      </c>
      <c r="E98" s="68" t="s">
        <v>132</v>
      </c>
      <c r="F98" s="69">
        <v>32</v>
      </c>
      <c r="G98" s="66"/>
      <c r="H98" s="70"/>
      <c r="I98" s="71"/>
      <c r="J98" s="71"/>
      <c r="K98" s="34" t="s">
        <v>65</v>
      </c>
      <c r="L98" s="78">
        <v>98</v>
      </c>
      <c r="M98" s="78"/>
      <c r="N98" s="73"/>
      <c r="O98" s="80" t="s">
        <v>275</v>
      </c>
      <c r="P98" s="82">
        <v>43858.43951388889</v>
      </c>
      <c r="Q98" s="80" t="s">
        <v>287</v>
      </c>
      <c r="R98" s="80"/>
      <c r="S98" s="80"/>
      <c r="T98" s="80" t="s">
        <v>329</v>
      </c>
      <c r="U98" s="84" t="s">
        <v>340</v>
      </c>
      <c r="V98" s="84" t="s">
        <v>340</v>
      </c>
      <c r="W98" s="82">
        <v>43858.43951388889</v>
      </c>
      <c r="X98" s="86">
        <v>43858</v>
      </c>
      <c r="Y98" s="88" t="s">
        <v>407</v>
      </c>
      <c r="Z98" s="84" t="s">
        <v>469</v>
      </c>
      <c r="AA98" s="80"/>
      <c r="AB98" s="80"/>
      <c r="AC98" s="88" t="s">
        <v>530</v>
      </c>
      <c r="AD98" s="80"/>
      <c r="AE98" s="80" t="b">
        <v>0</v>
      </c>
      <c r="AF98" s="80">
        <v>13</v>
      </c>
      <c r="AG98" s="88" t="s">
        <v>560</v>
      </c>
      <c r="AH98" s="80" t="b">
        <v>0</v>
      </c>
      <c r="AI98" s="80" t="s">
        <v>563</v>
      </c>
      <c r="AJ98" s="80"/>
      <c r="AK98" s="88" t="s">
        <v>560</v>
      </c>
      <c r="AL98" s="80" t="b">
        <v>0</v>
      </c>
      <c r="AM98" s="80">
        <v>6</v>
      </c>
      <c r="AN98" s="88" t="s">
        <v>560</v>
      </c>
      <c r="AO98" s="80" t="s">
        <v>570</v>
      </c>
      <c r="AP98" s="80" t="b">
        <v>0</v>
      </c>
      <c r="AQ98" s="88" t="s">
        <v>530</v>
      </c>
      <c r="AR98" s="80" t="s">
        <v>196</v>
      </c>
      <c r="AS98" s="80">
        <v>0</v>
      </c>
      <c r="AT98" s="80">
        <v>0</v>
      </c>
      <c r="AU98" s="80" t="s">
        <v>573</v>
      </c>
      <c r="AV98" s="80" t="s">
        <v>574</v>
      </c>
      <c r="AW98" s="80" t="s">
        <v>575</v>
      </c>
      <c r="AX98" s="80" t="s">
        <v>576</v>
      </c>
      <c r="AY98" s="80" t="s">
        <v>577</v>
      </c>
      <c r="AZ98" s="80" t="s">
        <v>578</v>
      </c>
      <c r="BA98" s="80" t="s">
        <v>579</v>
      </c>
      <c r="BB98" s="84" t="s">
        <v>580</v>
      </c>
      <c r="BC98">
        <v>1</v>
      </c>
      <c r="BD98" s="79" t="str">
        <f>REPLACE(INDEX(GroupVertices[Group],MATCH(Edges[[#This Row],[Vertex 1]],GroupVertices[Vertex],0)),1,1,"")</f>
        <v>4</v>
      </c>
      <c r="BE98" s="79" t="str">
        <f>REPLACE(INDEX(GroupVertices[Group],MATCH(Edges[[#This Row],[Vertex 2]],GroupVertices[Vertex],0)),1,1,"")</f>
        <v>1</v>
      </c>
    </row>
    <row r="99" spans="1:57" ht="15">
      <c r="A99" s="65" t="s">
        <v>249</v>
      </c>
      <c r="B99" s="65" t="s">
        <v>257</v>
      </c>
      <c r="C99" s="66" t="s">
        <v>1152</v>
      </c>
      <c r="D99" s="67">
        <v>10</v>
      </c>
      <c r="E99" s="68" t="s">
        <v>132</v>
      </c>
      <c r="F99" s="69">
        <v>10</v>
      </c>
      <c r="G99" s="66"/>
      <c r="H99" s="70"/>
      <c r="I99" s="71"/>
      <c r="J99" s="71"/>
      <c r="K99" s="34" t="s">
        <v>65</v>
      </c>
      <c r="L99" s="78">
        <v>99</v>
      </c>
      <c r="M99" s="78"/>
      <c r="N99" s="73"/>
      <c r="O99" s="80" t="s">
        <v>275</v>
      </c>
      <c r="P99" s="82">
        <v>43858.43951388889</v>
      </c>
      <c r="Q99" s="80" t="s">
        <v>287</v>
      </c>
      <c r="R99" s="80"/>
      <c r="S99" s="80"/>
      <c r="T99" s="80" t="s">
        <v>329</v>
      </c>
      <c r="U99" s="84" t="s">
        <v>340</v>
      </c>
      <c r="V99" s="84" t="s">
        <v>340</v>
      </c>
      <c r="W99" s="82">
        <v>43858.43951388889</v>
      </c>
      <c r="X99" s="86">
        <v>43858</v>
      </c>
      <c r="Y99" s="88" t="s">
        <v>407</v>
      </c>
      <c r="Z99" s="84" t="s">
        <v>469</v>
      </c>
      <c r="AA99" s="80"/>
      <c r="AB99" s="80"/>
      <c r="AC99" s="88" t="s">
        <v>530</v>
      </c>
      <c r="AD99" s="80"/>
      <c r="AE99" s="80" t="b">
        <v>0</v>
      </c>
      <c r="AF99" s="80">
        <v>13</v>
      </c>
      <c r="AG99" s="88" t="s">
        <v>560</v>
      </c>
      <c r="AH99" s="80" t="b">
        <v>0</v>
      </c>
      <c r="AI99" s="80" t="s">
        <v>563</v>
      </c>
      <c r="AJ99" s="80"/>
      <c r="AK99" s="88" t="s">
        <v>560</v>
      </c>
      <c r="AL99" s="80" t="b">
        <v>0</v>
      </c>
      <c r="AM99" s="80">
        <v>6</v>
      </c>
      <c r="AN99" s="88" t="s">
        <v>560</v>
      </c>
      <c r="AO99" s="80" t="s">
        <v>570</v>
      </c>
      <c r="AP99" s="80" t="b">
        <v>0</v>
      </c>
      <c r="AQ99" s="88" t="s">
        <v>530</v>
      </c>
      <c r="AR99" s="80" t="s">
        <v>196</v>
      </c>
      <c r="AS99" s="80">
        <v>0</v>
      </c>
      <c r="AT99" s="80">
        <v>0</v>
      </c>
      <c r="AU99" s="80" t="s">
        <v>573</v>
      </c>
      <c r="AV99" s="80" t="s">
        <v>574</v>
      </c>
      <c r="AW99" s="80" t="s">
        <v>575</v>
      </c>
      <c r="AX99" s="80" t="s">
        <v>576</v>
      </c>
      <c r="AY99" s="80" t="s">
        <v>577</v>
      </c>
      <c r="AZ99" s="80" t="s">
        <v>578</v>
      </c>
      <c r="BA99" s="80" t="s">
        <v>579</v>
      </c>
      <c r="BB99" s="84" t="s">
        <v>580</v>
      </c>
      <c r="BC99">
        <v>2</v>
      </c>
      <c r="BD99" s="79" t="str">
        <f>REPLACE(INDEX(GroupVertices[Group],MATCH(Edges[[#This Row],[Vertex 1]],GroupVertices[Vertex],0)),1,1,"")</f>
        <v>4</v>
      </c>
      <c r="BE99" s="79" t="str">
        <f>REPLACE(INDEX(GroupVertices[Group],MATCH(Edges[[#This Row],[Vertex 2]],GroupVertices[Vertex],0)),1,1,"")</f>
        <v>1</v>
      </c>
    </row>
    <row r="100" spans="1:57" ht="15">
      <c r="A100" s="65" t="s">
        <v>249</v>
      </c>
      <c r="B100" s="65" t="s">
        <v>252</v>
      </c>
      <c r="C100" s="66" t="s">
        <v>1153</v>
      </c>
      <c r="D100" s="67">
        <v>3</v>
      </c>
      <c r="E100" s="68" t="s">
        <v>132</v>
      </c>
      <c r="F100" s="69">
        <v>32</v>
      </c>
      <c r="G100" s="66"/>
      <c r="H100" s="70"/>
      <c r="I100" s="71"/>
      <c r="J100" s="71"/>
      <c r="K100" s="34" t="s">
        <v>65</v>
      </c>
      <c r="L100" s="78">
        <v>100</v>
      </c>
      <c r="M100" s="78"/>
      <c r="N100" s="73"/>
      <c r="O100" s="80" t="s">
        <v>275</v>
      </c>
      <c r="P100" s="82">
        <v>43858.43951388889</v>
      </c>
      <c r="Q100" s="80" t="s">
        <v>287</v>
      </c>
      <c r="R100" s="80"/>
      <c r="S100" s="80"/>
      <c r="T100" s="80" t="s">
        <v>329</v>
      </c>
      <c r="U100" s="84" t="s">
        <v>340</v>
      </c>
      <c r="V100" s="84" t="s">
        <v>340</v>
      </c>
      <c r="W100" s="82">
        <v>43858.43951388889</v>
      </c>
      <c r="X100" s="86">
        <v>43858</v>
      </c>
      <c r="Y100" s="88" t="s">
        <v>407</v>
      </c>
      <c r="Z100" s="84" t="s">
        <v>469</v>
      </c>
      <c r="AA100" s="80"/>
      <c r="AB100" s="80"/>
      <c r="AC100" s="88" t="s">
        <v>530</v>
      </c>
      <c r="AD100" s="80"/>
      <c r="AE100" s="80" t="b">
        <v>0</v>
      </c>
      <c r="AF100" s="80">
        <v>13</v>
      </c>
      <c r="AG100" s="88" t="s">
        <v>560</v>
      </c>
      <c r="AH100" s="80" t="b">
        <v>0</v>
      </c>
      <c r="AI100" s="80" t="s">
        <v>563</v>
      </c>
      <c r="AJ100" s="80"/>
      <c r="AK100" s="88" t="s">
        <v>560</v>
      </c>
      <c r="AL100" s="80" t="b">
        <v>0</v>
      </c>
      <c r="AM100" s="80">
        <v>6</v>
      </c>
      <c r="AN100" s="88" t="s">
        <v>560</v>
      </c>
      <c r="AO100" s="80" t="s">
        <v>570</v>
      </c>
      <c r="AP100" s="80" t="b">
        <v>0</v>
      </c>
      <c r="AQ100" s="88" t="s">
        <v>530</v>
      </c>
      <c r="AR100" s="80" t="s">
        <v>196</v>
      </c>
      <c r="AS100" s="80">
        <v>0</v>
      </c>
      <c r="AT100" s="80">
        <v>0</v>
      </c>
      <c r="AU100" s="80" t="s">
        <v>573</v>
      </c>
      <c r="AV100" s="80" t="s">
        <v>574</v>
      </c>
      <c r="AW100" s="80" t="s">
        <v>575</v>
      </c>
      <c r="AX100" s="80" t="s">
        <v>576</v>
      </c>
      <c r="AY100" s="80" t="s">
        <v>577</v>
      </c>
      <c r="AZ100" s="80" t="s">
        <v>578</v>
      </c>
      <c r="BA100" s="80" t="s">
        <v>579</v>
      </c>
      <c r="BB100" s="84" t="s">
        <v>580</v>
      </c>
      <c r="BC100">
        <v>1</v>
      </c>
      <c r="BD100" s="79" t="str">
        <f>REPLACE(INDEX(GroupVertices[Group],MATCH(Edges[[#This Row],[Vertex 1]],GroupVertices[Vertex],0)),1,1,"")</f>
        <v>4</v>
      </c>
      <c r="BE100" s="79" t="str">
        <f>REPLACE(INDEX(GroupVertices[Group],MATCH(Edges[[#This Row],[Vertex 2]],GroupVertices[Vertex],0)),1,1,"")</f>
        <v>1</v>
      </c>
    </row>
    <row r="101" spans="1:57" ht="15">
      <c r="A101" s="65" t="s">
        <v>249</v>
      </c>
      <c r="B101" s="65" t="s">
        <v>251</v>
      </c>
      <c r="C101" s="66" t="s">
        <v>1152</v>
      </c>
      <c r="D101" s="67">
        <v>10</v>
      </c>
      <c r="E101" s="68" t="s">
        <v>132</v>
      </c>
      <c r="F101" s="69">
        <v>10</v>
      </c>
      <c r="G101" s="66"/>
      <c r="H101" s="70"/>
      <c r="I101" s="71"/>
      <c r="J101" s="71"/>
      <c r="K101" s="34" t="s">
        <v>66</v>
      </c>
      <c r="L101" s="78">
        <v>101</v>
      </c>
      <c r="M101" s="78"/>
      <c r="N101" s="73"/>
      <c r="O101" s="80" t="s">
        <v>275</v>
      </c>
      <c r="P101" s="82">
        <v>43858.484988425924</v>
      </c>
      <c r="Q101" s="80" t="s">
        <v>283</v>
      </c>
      <c r="R101" s="80"/>
      <c r="S101" s="80"/>
      <c r="T101" s="80" t="s">
        <v>328</v>
      </c>
      <c r="U101" s="84" t="s">
        <v>334</v>
      </c>
      <c r="V101" s="84" t="s">
        <v>334</v>
      </c>
      <c r="W101" s="82">
        <v>43858.484988425924</v>
      </c>
      <c r="X101" s="86">
        <v>43858</v>
      </c>
      <c r="Y101" s="88" t="s">
        <v>397</v>
      </c>
      <c r="Z101" s="84" t="s">
        <v>459</v>
      </c>
      <c r="AA101" s="80"/>
      <c r="AB101" s="80"/>
      <c r="AC101" s="88" t="s">
        <v>520</v>
      </c>
      <c r="AD101" s="80"/>
      <c r="AE101" s="80" t="b">
        <v>0</v>
      </c>
      <c r="AF101" s="80">
        <v>10</v>
      </c>
      <c r="AG101" s="88" t="s">
        <v>560</v>
      </c>
      <c r="AH101" s="80" t="b">
        <v>0</v>
      </c>
      <c r="AI101" s="80" t="s">
        <v>563</v>
      </c>
      <c r="AJ101" s="80"/>
      <c r="AK101" s="88" t="s">
        <v>560</v>
      </c>
      <c r="AL101" s="80" t="b">
        <v>0</v>
      </c>
      <c r="AM101" s="80">
        <v>5</v>
      </c>
      <c r="AN101" s="88" t="s">
        <v>560</v>
      </c>
      <c r="AO101" s="80" t="s">
        <v>570</v>
      </c>
      <c r="AP101" s="80" t="b">
        <v>0</v>
      </c>
      <c r="AQ101" s="88" t="s">
        <v>520</v>
      </c>
      <c r="AR101" s="80" t="s">
        <v>196</v>
      </c>
      <c r="AS101" s="80">
        <v>0</v>
      </c>
      <c r="AT101" s="80">
        <v>0</v>
      </c>
      <c r="AU101" s="80" t="s">
        <v>573</v>
      </c>
      <c r="AV101" s="80" t="s">
        <v>574</v>
      </c>
      <c r="AW101" s="80" t="s">
        <v>575</v>
      </c>
      <c r="AX101" s="80" t="s">
        <v>576</v>
      </c>
      <c r="AY101" s="80" t="s">
        <v>577</v>
      </c>
      <c r="AZ101" s="80" t="s">
        <v>578</v>
      </c>
      <c r="BA101" s="80" t="s">
        <v>579</v>
      </c>
      <c r="BB101" s="84" t="s">
        <v>580</v>
      </c>
      <c r="BC101">
        <v>4</v>
      </c>
      <c r="BD101" s="79" t="str">
        <f>REPLACE(INDEX(GroupVertices[Group],MATCH(Edges[[#This Row],[Vertex 1]],GroupVertices[Vertex],0)),1,1,"")</f>
        <v>4</v>
      </c>
      <c r="BE101" s="79" t="str">
        <f>REPLACE(INDEX(GroupVertices[Group],MATCH(Edges[[#This Row],[Vertex 2]],GroupVertices[Vertex],0)),1,1,"")</f>
        <v>1</v>
      </c>
    </row>
    <row r="102" spans="1:57" ht="15">
      <c r="A102" s="65" t="s">
        <v>249</v>
      </c>
      <c r="B102" s="65" t="s">
        <v>249</v>
      </c>
      <c r="C102" s="66" t="s">
        <v>1152</v>
      </c>
      <c r="D102" s="67">
        <v>10</v>
      </c>
      <c r="E102" s="68" t="s">
        <v>132</v>
      </c>
      <c r="F102" s="69">
        <v>10</v>
      </c>
      <c r="G102" s="66"/>
      <c r="H102" s="70"/>
      <c r="I102" s="71"/>
      <c r="J102" s="71"/>
      <c r="K102" s="34" t="s">
        <v>65</v>
      </c>
      <c r="L102" s="78">
        <v>102</v>
      </c>
      <c r="M102" s="78"/>
      <c r="N102" s="73"/>
      <c r="O102" s="80" t="s">
        <v>196</v>
      </c>
      <c r="P102" s="82">
        <v>43859.420266203706</v>
      </c>
      <c r="Q102" s="80" t="s">
        <v>297</v>
      </c>
      <c r="R102" s="80"/>
      <c r="S102" s="80"/>
      <c r="T102" s="80" t="s">
        <v>321</v>
      </c>
      <c r="U102" s="84" t="s">
        <v>341</v>
      </c>
      <c r="V102" s="84" t="s">
        <v>341</v>
      </c>
      <c r="W102" s="82">
        <v>43859.420266203706</v>
      </c>
      <c r="X102" s="86">
        <v>43859</v>
      </c>
      <c r="Y102" s="88" t="s">
        <v>408</v>
      </c>
      <c r="Z102" s="84" t="s">
        <v>470</v>
      </c>
      <c r="AA102" s="80"/>
      <c r="AB102" s="80"/>
      <c r="AC102" s="88" t="s">
        <v>531</v>
      </c>
      <c r="AD102" s="80"/>
      <c r="AE102" s="80" t="b">
        <v>0</v>
      </c>
      <c r="AF102" s="80">
        <v>1</v>
      </c>
      <c r="AG102" s="88" t="s">
        <v>560</v>
      </c>
      <c r="AH102" s="80" t="b">
        <v>0</v>
      </c>
      <c r="AI102" s="80" t="s">
        <v>563</v>
      </c>
      <c r="AJ102" s="80"/>
      <c r="AK102" s="88" t="s">
        <v>560</v>
      </c>
      <c r="AL102" s="80" t="b">
        <v>0</v>
      </c>
      <c r="AM102" s="80">
        <v>0</v>
      </c>
      <c r="AN102" s="88" t="s">
        <v>560</v>
      </c>
      <c r="AO102" s="80" t="s">
        <v>570</v>
      </c>
      <c r="AP102" s="80" t="b">
        <v>0</v>
      </c>
      <c r="AQ102" s="88" t="s">
        <v>531</v>
      </c>
      <c r="AR102" s="80" t="s">
        <v>196</v>
      </c>
      <c r="AS102" s="80">
        <v>0</v>
      </c>
      <c r="AT102" s="80">
        <v>0</v>
      </c>
      <c r="AU102" s="80" t="s">
        <v>573</v>
      </c>
      <c r="AV102" s="80" t="s">
        <v>574</v>
      </c>
      <c r="AW102" s="80" t="s">
        <v>575</v>
      </c>
      <c r="AX102" s="80" t="s">
        <v>576</v>
      </c>
      <c r="AY102" s="80" t="s">
        <v>577</v>
      </c>
      <c r="AZ102" s="80" t="s">
        <v>578</v>
      </c>
      <c r="BA102" s="80" t="s">
        <v>579</v>
      </c>
      <c r="BB102" s="84" t="s">
        <v>580</v>
      </c>
      <c r="BC102">
        <v>3</v>
      </c>
      <c r="BD102" s="79" t="str">
        <f>REPLACE(INDEX(GroupVertices[Group],MATCH(Edges[[#This Row],[Vertex 1]],GroupVertices[Vertex],0)),1,1,"")</f>
        <v>4</v>
      </c>
      <c r="BE102" s="79" t="str">
        <f>REPLACE(INDEX(GroupVertices[Group],MATCH(Edges[[#This Row],[Vertex 2]],GroupVertices[Vertex],0)),1,1,"")</f>
        <v>4</v>
      </c>
    </row>
    <row r="103" spans="1:57" ht="15">
      <c r="A103" s="65" t="s">
        <v>249</v>
      </c>
      <c r="B103" s="65" t="s">
        <v>251</v>
      </c>
      <c r="C103" s="66" t="s">
        <v>1152</v>
      </c>
      <c r="D103" s="67">
        <v>10</v>
      </c>
      <c r="E103" s="68" t="s">
        <v>132</v>
      </c>
      <c r="F103" s="69">
        <v>10</v>
      </c>
      <c r="G103" s="66"/>
      <c r="H103" s="70"/>
      <c r="I103" s="71"/>
      <c r="J103" s="71"/>
      <c r="K103" s="34" t="s">
        <v>66</v>
      </c>
      <c r="L103" s="78">
        <v>103</v>
      </c>
      <c r="M103" s="78"/>
      <c r="N103" s="73"/>
      <c r="O103" s="80" t="s">
        <v>275</v>
      </c>
      <c r="P103" s="82">
        <v>43859.488530092596</v>
      </c>
      <c r="Q103" s="80" t="s">
        <v>291</v>
      </c>
      <c r="R103" s="80"/>
      <c r="S103" s="80"/>
      <c r="T103" s="80" t="s">
        <v>321</v>
      </c>
      <c r="U103" s="84" t="s">
        <v>335</v>
      </c>
      <c r="V103" s="84" t="s">
        <v>335</v>
      </c>
      <c r="W103" s="82">
        <v>43859.488530092596</v>
      </c>
      <c r="X103" s="86">
        <v>43859</v>
      </c>
      <c r="Y103" s="88" t="s">
        <v>400</v>
      </c>
      <c r="Z103" s="84" t="s">
        <v>462</v>
      </c>
      <c r="AA103" s="80"/>
      <c r="AB103" s="80"/>
      <c r="AC103" s="88" t="s">
        <v>523</v>
      </c>
      <c r="AD103" s="80"/>
      <c r="AE103" s="80" t="b">
        <v>0</v>
      </c>
      <c r="AF103" s="80">
        <v>4</v>
      </c>
      <c r="AG103" s="88" t="s">
        <v>560</v>
      </c>
      <c r="AH103" s="80" t="b">
        <v>0</v>
      </c>
      <c r="AI103" s="80" t="s">
        <v>563</v>
      </c>
      <c r="AJ103" s="80"/>
      <c r="AK103" s="88" t="s">
        <v>560</v>
      </c>
      <c r="AL103" s="80" t="b">
        <v>0</v>
      </c>
      <c r="AM103" s="80">
        <v>0</v>
      </c>
      <c r="AN103" s="88" t="s">
        <v>560</v>
      </c>
      <c r="AO103" s="80" t="s">
        <v>570</v>
      </c>
      <c r="AP103" s="80" t="b">
        <v>0</v>
      </c>
      <c r="AQ103" s="88" t="s">
        <v>523</v>
      </c>
      <c r="AR103" s="80" t="s">
        <v>196</v>
      </c>
      <c r="AS103" s="80">
        <v>0</v>
      </c>
      <c r="AT103" s="80">
        <v>0</v>
      </c>
      <c r="AU103" s="80"/>
      <c r="AV103" s="80"/>
      <c r="AW103" s="80"/>
      <c r="AX103" s="80"/>
      <c r="AY103" s="80"/>
      <c r="AZ103" s="80"/>
      <c r="BA103" s="80"/>
      <c r="BB103" s="80"/>
      <c r="BC103">
        <v>4</v>
      </c>
      <c r="BD103" s="79" t="str">
        <f>REPLACE(INDEX(GroupVertices[Group],MATCH(Edges[[#This Row],[Vertex 1]],GroupVertices[Vertex],0)),1,1,"")</f>
        <v>4</v>
      </c>
      <c r="BE103" s="79" t="str">
        <f>REPLACE(INDEX(GroupVertices[Group],MATCH(Edges[[#This Row],[Vertex 2]],GroupVertices[Vertex],0)),1,1,"")</f>
        <v>1</v>
      </c>
    </row>
    <row r="104" spans="1:57" ht="15">
      <c r="A104" s="65" t="s">
        <v>249</v>
      </c>
      <c r="B104" s="65" t="s">
        <v>251</v>
      </c>
      <c r="C104" s="66" t="s">
        <v>1152</v>
      </c>
      <c r="D104" s="67">
        <v>10</v>
      </c>
      <c r="E104" s="68" t="s">
        <v>132</v>
      </c>
      <c r="F104" s="69">
        <v>10</v>
      </c>
      <c r="G104" s="66"/>
      <c r="H104" s="70"/>
      <c r="I104" s="71"/>
      <c r="J104" s="71"/>
      <c r="K104" s="34" t="s">
        <v>66</v>
      </c>
      <c r="L104" s="78">
        <v>104</v>
      </c>
      <c r="M104" s="78"/>
      <c r="N104" s="73"/>
      <c r="O104" s="80" t="s">
        <v>275</v>
      </c>
      <c r="P104" s="82">
        <v>43859.609918981485</v>
      </c>
      <c r="Q104" s="80" t="s">
        <v>292</v>
      </c>
      <c r="R104" s="80"/>
      <c r="S104" s="80"/>
      <c r="T104" s="80" t="s">
        <v>321</v>
      </c>
      <c r="U104" s="84" t="s">
        <v>336</v>
      </c>
      <c r="V104" s="84" t="s">
        <v>336</v>
      </c>
      <c r="W104" s="82">
        <v>43859.609918981485</v>
      </c>
      <c r="X104" s="86">
        <v>43859</v>
      </c>
      <c r="Y104" s="88" t="s">
        <v>401</v>
      </c>
      <c r="Z104" s="84" t="s">
        <v>463</v>
      </c>
      <c r="AA104" s="80"/>
      <c r="AB104" s="80"/>
      <c r="AC104" s="88" t="s">
        <v>524</v>
      </c>
      <c r="AD104" s="80"/>
      <c r="AE104" s="80" t="b">
        <v>0</v>
      </c>
      <c r="AF104" s="80">
        <v>1</v>
      </c>
      <c r="AG104" s="88" t="s">
        <v>560</v>
      </c>
      <c r="AH104" s="80" t="b">
        <v>0</v>
      </c>
      <c r="AI104" s="80" t="s">
        <v>563</v>
      </c>
      <c r="AJ104" s="80"/>
      <c r="AK104" s="88" t="s">
        <v>560</v>
      </c>
      <c r="AL104" s="80" t="b">
        <v>0</v>
      </c>
      <c r="AM104" s="80">
        <v>0</v>
      </c>
      <c r="AN104" s="88" t="s">
        <v>560</v>
      </c>
      <c r="AO104" s="80" t="s">
        <v>570</v>
      </c>
      <c r="AP104" s="80" t="b">
        <v>0</v>
      </c>
      <c r="AQ104" s="88" t="s">
        <v>524</v>
      </c>
      <c r="AR104" s="80" t="s">
        <v>196</v>
      </c>
      <c r="AS104" s="80">
        <v>0</v>
      </c>
      <c r="AT104" s="80">
        <v>0</v>
      </c>
      <c r="AU104" s="80" t="s">
        <v>573</v>
      </c>
      <c r="AV104" s="80" t="s">
        <v>574</v>
      </c>
      <c r="AW104" s="80" t="s">
        <v>575</v>
      </c>
      <c r="AX104" s="80" t="s">
        <v>576</v>
      </c>
      <c r="AY104" s="80" t="s">
        <v>577</v>
      </c>
      <c r="AZ104" s="80" t="s">
        <v>578</v>
      </c>
      <c r="BA104" s="80" t="s">
        <v>579</v>
      </c>
      <c r="BB104" s="84" t="s">
        <v>580</v>
      </c>
      <c r="BC104">
        <v>4</v>
      </c>
      <c r="BD104" s="79" t="str">
        <f>REPLACE(INDEX(GroupVertices[Group],MATCH(Edges[[#This Row],[Vertex 1]],GroupVertices[Vertex],0)),1,1,"")</f>
        <v>4</v>
      </c>
      <c r="BE104" s="79" t="str">
        <f>REPLACE(INDEX(GroupVertices[Group],MATCH(Edges[[#This Row],[Vertex 2]],GroupVertices[Vertex],0)),1,1,"")</f>
        <v>1</v>
      </c>
    </row>
    <row r="105" spans="1:57" ht="15">
      <c r="A105" s="65" t="s">
        <v>249</v>
      </c>
      <c r="B105" s="65" t="s">
        <v>241</v>
      </c>
      <c r="C105" s="66" t="s">
        <v>1153</v>
      </c>
      <c r="D105" s="67">
        <v>3</v>
      </c>
      <c r="E105" s="68" t="s">
        <v>132</v>
      </c>
      <c r="F105" s="69">
        <v>32</v>
      </c>
      <c r="G105" s="66"/>
      <c r="H105" s="70"/>
      <c r="I105" s="71"/>
      <c r="J105" s="71"/>
      <c r="K105" s="34" t="s">
        <v>65</v>
      </c>
      <c r="L105" s="78">
        <v>105</v>
      </c>
      <c r="M105" s="78"/>
      <c r="N105" s="73"/>
      <c r="O105" s="80" t="s">
        <v>275</v>
      </c>
      <c r="P105" s="82">
        <v>43859.61070601852</v>
      </c>
      <c r="Q105" s="80" t="s">
        <v>298</v>
      </c>
      <c r="R105" s="80"/>
      <c r="S105" s="80"/>
      <c r="T105" s="80" t="s">
        <v>321</v>
      </c>
      <c r="U105" s="80"/>
      <c r="V105" s="84" t="s">
        <v>368</v>
      </c>
      <c r="W105" s="82">
        <v>43859.61070601852</v>
      </c>
      <c r="X105" s="86">
        <v>43859</v>
      </c>
      <c r="Y105" s="88" t="s">
        <v>409</v>
      </c>
      <c r="Z105" s="84" t="s">
        <v>471</v>
      </c>
      <c r="AA105" s="80"/>
      <c r="AB105" s="80"/>
      <c r="AC105" s="88" t="s">
        <v>532</v>
      </c>
      <c r="AD105" s="88" t="s">
        <v>524</v>
      </c>
      <c r="AE105" s="80" t="b">
        <v>0</v>
      </c>
      <c r="AF105" s="80">
        <v>0</v>
      </c>
      <c r="AG105" s="88" t="s">
        <v>561</v>
      </c>
      <c r="AH105" s="80" t="b">
        <v>0</v>
      </c>
      <c r="AI105" s="80" t="s">
        <v>563</v>
      </c>
      <c r="AJ105" s="80"/>
      <c r="AK105" s="88" t="s">
        <v>560</v>
      </c>
      <c r="AL105" s="80" t="b">
        <v>0</v>
      </c>
      <c r="AM105" s="80">
        <v>0</v>
      </c>
      <c r="AN105" s="88" t="s">
        <v>560</v>
      </c>
      <c r="AO105" s="80" t="s">
        <v>570</v>
      </c>
      <c r="AP105" s="80" t="b">
        <v>0</v>
      </c>
      <c r="AQ105" s="88" t="s">
        <v>524</v>
      </c>
      <c r="AR105" s="80" t="s">
        <v>196</v>
      </c>
      <c r="AS105" s="80">
        <v>0</v>
      </c>
      <c r="AT105" s="80">
        <v>0</v>
      </c>
      <c r="AU105" s="80" t="s">
        <v>573</v>
      </c>
      <c r="AV105" s="80" t="s">
        <v>574</v>
      </c>
      <c r="AW105" s="80" t="s">
        <v>575</v>
      </c>
      <c r="AX105" s="80" t="s">
        <v>576</v>
      </c>
      <c r="AY105" s="80" t="s">
        <v>577</v>
      </c>
      <c r="AZ105" s="80" t="s">
        <v>578</v>
      </c>
      <c r="BA105" s="80" t="s">
        <v>579</v>
      </c>
      <c r="BB105" s="84" t="s">
        <v>580</v>
      </c>
      <c r="BC105">
        <v>1</v>
      </c>
      <c r="BD105" s="79" t="str">
        <f>REPLACE(INDEX(GroupVertices[Group],MATCH(Edges[[#This Row],[Vertex 1]],GroupVertices[Vertex],0)),1,1,"")</f>
        <v>4</v>
      </c>
      <c r="BE105" s="79" t="str">
        <f>REPLACE(INDEX(GroupVertices[Group],MATCH(Edges[[#This Row],[Vertex 2]],GroupVertices[Vertex],0)),1,1,"")</f>
        <v>2</v>
      </c>
    </row>
    <row r="106" spans="1:57" ht="15">
      <c r="A106" s="65" t="s">
        <v>249</v>
      </c>
      <c r="B106" s="65" t="s">
        <v>251</v>
      </c>
      <c r="C106" s="66" t="s">
        <v>1152</v>
      </c>
      <c r="D106" s="67">
        <v>10</v>
      </c>
      <c r="E106" s="68" t="s">
        <v>132</v>
      </c>
      <c r="F106" s="69">
        <v>10</v>
      </c>
      <c r="G106" s="66"/>
      <c r="H106" s="70"/>
      <c r="I106" s="71"/>
      <c r="J106" s="71"/>
      <c r="K106" s="34" t="s">
        <v>66</v>
      </c>
      <c r="L106" s="78">
        <v>106</v>
      </c>
      <c r="M106" s="78"/>
      <c r="N106" s="73"/>
      <c r="O106" s="80" t="s">
        <v>275</v>
      </c>
      <c r="P106" s="82">
        <v>43859.61070601852</v>
      </c>
      <c r="Q106" s="80" t="s">
        <v>298</v>
      </c>
      <c r="R106" s="80"/>
      <c r="S106" s="80"/>
      <c r="T106" s="80" t="s">
        <v>321</v>
      </c>
      <c r="U106" s="80"/>
      <c r="V106" s="84" t="s">
        <v>368</v>
      </c>
      <c r="W106" s="82">
        <v>43859.61070601852</v>
      </c>
      <c r="X106" s="86">
        <v>43859</v>
      </c>
      <c r="Y106" s="88" t="s">
        <v>409</v>
      </c>
      <c r="Z106" s="84" t="s">
        <v>471</v>
      </c>
      <c r="AA106" s="80"/>
      <c r="AB106" s="80"/>
      <c r="AC106" s="88" t="s">
        <v>532</v>
      </c>
      <c r="AD106" s="88" t="s">
        <v>524</v>
      </c>
      <c r="AE106" s="80" t="b">
        <v>0</v>
      </c>
      <c r="AF106" s="80">
        <v>0</v>
      </c>
      <c r="AG106" s="88" t="s">
        <v>561</v>
      </c>
      <c r="AH106" s="80" t="b">
        <v>0</v>
      </c>
      <c r="AI106" s="80" t="s">
        <v>563</v>
      </c>
      <c r="AJ106" s="80"/>
      <c r="AK106" s="88" t="s">
        <v>560</v>
      </c>
      <c r="AL106" s="80" t="b">
        <v>0</v>
      </c>
      <c r="AM106" s="80">
        <v>0</v>
      </c>
      <c r="AN106" s="88" t="s">
        <v>560</v>
      </c>
      <c r="AO106" s="80" t="s">
        <v>570</v>
      </c>
      <c r="AP106" s="80" t="b">
        <v>0</v>
      </c>
      <c r="AQ106" s="88" t="s">
        <v>524</v>
      </c>
      <c r="AR106" s="80" t="s">
        <v>196</v>
      </c>
      <c r="AS106" s="80">
        <v>0</v>
      </c>
      <c r="AT106" s="80">
        <v>0</v>
      </c>
      <c r="AU106" s="80" t="s">
        <v>573</v>
      </c>
      <c r="AV106" s="80" t="s">
        <v>574</v>
      </c>
      <c r="AW106" s="80" t="s">
        <v>575</v>
      </c>
      <c r="AX106" s="80" t="s">
        <v>576</v>
      </c>
      <c r="AY106" s="80" t="s">
        <v>577</v>
      </c>
      <c r="AZ106" s="80" t="s">
        <v>578</v>
      </c>
      <c r="BA106" s="80" t="s">
        <v>579</v>
      </c>
      <c r="BB106" s="84" t="s">
        <v>580</v>
      </c>
      <c r="BC106">
        <v>4</v>
      </c>
      <c r="BD106" s="79" t="str">
        <f>REPLACE(INDEX(GroupVertices[Group],MATCH(Edges[[#This Row],[Vertex 1]],GroupVertices[Vertex],0)),1,1,"")</f>
        <v>4</v>
      </c>
      <c r="BE106" s="79" t="str">
        <f>REPLACE(INDEX(GroupVertices[Group],MATCH(Edges[[#This Row],[Vertex 2]],GroupVertices[Vertex],0)),1,1,"")</f>
        <v>1</v>
      </c>
    </row>
    <row r="107" spans="1:57" ht="15">
      <c r="A107" s="65" t="s">
        <v>251</v>
      </c>
      <c r="B107" s="65" t="s">
        <v>241</v>
      </c>
      <c r="C107" s="66" t="s">
        <v>1152</v>
      </c>
      <c r="D107" s="67">
        <v>10</v>
      </c>
      <c r="E107" s="68" t="s">
        <v>132</v>
      </c>
      <c r="F107" s="69">
        <v>10</v>
      </c>
      <c r="G107" s="66"/>
      <c r="H107" s="70"/>
      <c r="I107" s="71"/>
      <c r="J107" s="71"/>
      <c r="K107" s="34" t="s">
        <v>65</v>
      </c>
      <c r="L107" s="78">
        <v>107</v>
      </c>
      <c r="M107" s="78"/>
      <c r="N107" s="73"/>
      <c r="O107" s="80" t="s">
        <v>275</v>
      </c>
      <c r="P107" s="82">
        <v>43850.45935185185</v>
      </c>
      <c r="Q107" s="80" t="s">
        <v>299</v>
      </c>
      <c r="R107" s="84" t="s">
        <v>314</v>
      </c>
      <c r="S107" s="80" t="s">
        <v>319</v>
      </c>
      <c r="T107" s="80" t="s">
        <v>321</v>
      </c>
      <c r="U107" s="84" t="s">
        <v>342</v>
      </c>
      <c r="V107" s="84" t="s">
        <v>342</v>
      </c>
      <c r="W107" s="82">
        <v>43850.45935185185</v>
      </c>
      <c r="X107" s="86">
        <v>43850</v>
      </c>
      <c r="Y107" s="88" t="s">
        <v>410</v>
      </c>
      <c r="Z107" s="84" t="s">
        <v>472</v>
      </c>
      <c r="AA107" s="80"/>
      <c r="AB107" s="80"/>
      <c r="AC107" s="88" t="s">
        <v>533</v>
      </c>
      <c r="AD107" s="80"/>
      <c r="AE107" s="80" t="b">
        <v>0</v>
      </c>
      <c r="AF107" s="80">
        <v>4</v>
      </c>
      <c r="AG107" s="88" t="s">
        <v>560</v>
      </c>
      <c r="AH107" s="80" t="b">
        <v>0</v>
      </c>
      <c r="AI107" s="80" t="s">
        <v>563</v>
      </c>
      <c r="AJ107" s="80"/>
      <c r="AK107" s="88" t="s">
        <v>560</v>
      </c>
      <c r="AL107" s="80" t="b">
        <v>0</v>
      </c>
      <c r="AM107" s="80">
        <v>2</v>
      </c>
      <c r="AN107" s="88" t="s">
        <v>560</v>
      </c>
      <c r="AO107" s="80" t="s">
        <v>572</v>
      </c>
      <c r="AP107" s="80" t="b">
        <v>0</v>
      </c>
      <c r="AQ107" s="88" t="s">
        <v>533</v>
      </c>
      <c r="AR107" s="80" t="s">
        <v>273</v>
      </c>
      <c r="AS107" s="80">
        <v>0</v>
      </c>
      <c r="AT107" s="80">
        <v>0</v>
      </c>
      <c r="AU107" s="80"/>
      <c r="AV107" s="80"/>
      <c r="AW107" s="80"/>
      <c r="AX107" s="80"/>
      <c r="AY107" s="80"/>
      <c r="AZ107" s="80"/>
      <c r="BA107" s="80"/>
      <c r="BB107" s="80"/>
      <c r="BC107">
        <v>2</v>
      </c>
      <c r="BD107" s="79" t="str">
        <f>REPLACE(INDEX(GroupVertices[Group],MATCH(Edges[[#This Row],[Vertex 1]],GroupVertices[Vertex],0)),1,1,"")</f>
        <v>1</v>
      </c>
      <c r="BE107" s="79" t="str">
        <f>REPLACE(INDEX(GroupVertices[Group],MATCH(Edges[[#This Row],[Vertex 2]],GroupVertices[Vertex],0)),1,1,"")</f>
        <v>2</v>
      </c>
    </row>
    <row r="108" spans="1:57" ht="15">
      <c r="A108" s="65" t="s">
        <v>251</v>
      </c>
      <c r="B108" s="65" t="s">
        <v>241</v>
      </c>
      <c r="C108" s="66" t="s">
        <v>1152</v>
      </c>
      <c r="D108" s="67">
        <v>10</v>
      </c>
      <c r="E108" s="68" t="s">
        <v>132</v>
      </c>
      <c r="F108" s="69">
        <v>10</v>
      </c>
      <c r="G108" s="66"/>
      <c r="H108" s="70"/>
      <c r="I108" s="71"/>
      <c r="J108" s="71"/>
      <c r="K108" s="34" t="s">
        <v>65</v>
      </c>
      <c r="L108" s="78">
        <v>108</v>
      </c>
      <c r="M108" s="78"/>
      <c r="N108" s="73"/>
      <c r="O108" s="80" t="s">
        <v>275</v>
      </c>
      <c r="P108" s="82">
        <v>43858.57618055555</v>
      </c>
      <c r="Q108" s="80" t="s">
        <v>300</v>
      </c>
      <c r="R108" s="80"/>
      <c r="S108" s="80"/>
      <c r="T108" s="80" t="s">
        <v>321</v>
      </c>
      <c r="U108" s="84" t="s">
        <v>343</v>
      </c>
      <c r="V108" s="84" t="s">
        <v>343</v>
      </c>
      <c r="W108" s="82">
        <v>43858.57618055555</v>
      </c>
      <c r="X108" s="86">
        <v>43858</v>
      </c>
      <c r="Y108" s="88" t="s">
        <v>411</v>
      </c>
      <c r="Z108" s="84" t="s">
        <v>313</v>
      </c>
      <c r="AA108" s="80"/>
      <c r="AB108" s="80"/>
      <c r="AC108" s="88" t="s">
        <v>534</v>
      </c>
      <c r="AD108" s="80"/>
      <c r="AE108" s="80" t="b">
        <v>0</v>
      </c>
      <c r="AF108" s="80">
        <v>3</v>
      </c>
      <c r="AG108" s="88" t="s">
        <v>560</v>
      </c>
      <c r="AH108" s="80" t="b">
        <v>0</v>
      </c>
      <c r="AI108" s="80" t="s">
        <v>563</v>
      </c>
      <c r="AJ108" s="80"/>
      <c r="AK108" s="88" t="s">
        <v>560</v>
      </c>
      <c r="AL108" s="80" t="b">
        <v>0</v>
      </c>
      <c r="AM108" s="80">
        <v>1</v>
      </c>
      <c r="AN108" s="88" t="s">
        <v>560</v>
      </c>
      <c r="AO108" s="80" t="s">
        <v>570</v>
      </c>
      <c r="AP108" s="80" t="b">
        <v>0</v>
      </c>
      <c r="AQ108" s="88" t="s">
        <v>534</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2</v>
      </c>
    </row>
    <row r="109" spans="1:57" ht="15">
      <c r="A109" s="65" t="s">
        <v>252</v>
      </c>
      <c r="B109" s="65" t="s">
        <v>241</v>
      </c>
      <c r="C109" s="66" t="s">
        <v>1153</v>
      </c>
      <c r="D109" s="67">
        <v>3</v>
      </c>
      <c r="E109" s="68" t="s">
        <v>132</v>
      </c>
      <c r="F109" s="69">
        <v>32</v>
      </c>
      <c r="G109" s="66"/>
      <c r="H109" s="70"/>
      <c r="I109" s="71"/>
      <c r="J109" s="71"/>
      <c r="K109" s="34" t="s">
        <v>65</v>
      </c>
      <c r="L109" s="78">
        <v>109</v>
      </c>
      <c r="M109" s="78"/>
      <c r="N109" s="73"/>
      <c r="O109" s="80" t="s">
        <v>274</v>
      </c>
      <c r="P109" s="82">
        <v>43852.47572916667</v>
      </c>
      <c r="Q109" s="80" t="s">
        <v>299</v>
      </c>
      <c r="R109" s="80"/>
      <c r="S109" s="80"/>
      <c r="T109" s="80" t="s">
        <v>321</v>
      </c>
      <c r="U109" s="80"/>
      <c r="V109" s="84" t="s">
        <v>369</v>
      </c>
      <c r="W109" s="82">
        <v>43852.47572916667</v>
      </c>
      <c r="X109" s="86">
        <v>43852</v>
      </c>
      <c r="Y109" s="88" t="s">
        <v>412</v>
      </c>
      <c r="Z109" s="84" t="s">
        <v>473</v>
      </c>
      <c r="AA109" s="80"/>
      <c r="AB109" s="80"/>
      <c r="AC109" s="88" t="s">
        <v>535</v>
      </c>
      <c r="AD109" s="80"/>
      <c r="AE109" s="80" t="b">
        <v>0</v>
      </c>
      <c r="AF109" s="80">
        <v>0</v>
      </c>
      <c r="AG109" s="88" t="s">
        <v>560</v>
      </c>
      <c r="AH109" s="80" t="b">
        <v>0</v>
      </c>
      <c r="AI109" s="80" t="s">
        <v>563</v>
      </c>
      <c r="AJ109" s="80"/>
      <c r="AK109" s="88" t="s">
        <v>560</v>
      </c>
      <c r="AL109" s="80" t="b">
        <v>0</v>
      </c>
      <c r="AM109" s="80">
        <v>2</v>
      </c>
      <c r="AN109" s="88" t="s">
        <v>533</v>
      </c>
      <c r="AO109" s="80" t="s">
        <v>569</v>
      </c>
      <c r="AP109" s="80" t="b">
        <v>0</v>
      </c>
      <c r="AQ109" s="88" t="s">
        <v>533</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2</v>
      </c>
    </row>
    <row r="110" spans="1:57" ht="15">
      <c r="A110" s="65" t="s">
        <v>253</v>
      </c>
      <c r="B110" s="65" t="s">
        <v>241</v>
      </c>
      <c r="C110" s="66" t="s">
        <v>1153</v>
      </c>
      <c r="D110" s="67">
        <v>3</v>
      </c>
      <c r="E110" s="68" t="s">
        <v>132</v>
      </c>
      <c r="F110" s="69">
        <v>32</v>
      </c>
      <c r="G110" s="66"/>
      <c r="H110" s="70"/>
      <c r="I110" s="71"/>
      <c r="J110" s="71"/>
      <c r="K110" s="34" t="s">
        <v>65</v>
      </c>
      <c r="L110" s="78">
        <v>110</v>
      </c>
      <c r="M110" s="78"/>
      <c r="N110" s="73"/>
      <c r="O110" s="80" t="s">
        <v>274</v>
      </c>
      <c r="P110" s="82">
        <v>43858.94641203704</v>
      </c>
      <c r="Q110" s="80" t="s">
        <v>300</v>
      </c>
      <c r="R110" s="80"/>
      <c r="S110" s="80"/>
      <c r="T110" s="80"/>
      <c r="U110" s="80"/>
      <c r="V110" s="84" t="s">
        <v>370</v>
      </c>
      <c r="W110" s="82">
        <v>43858.94641203704</v>
      </c>
      <c r="X110" s="86">
        <v>43858</v>
      </c>
      <c r="Y110" s="88" t="s">
        <v>413</v>
      </c>
      <c r="Z110" s="84" t="s">
        <v>474</v>
      </c>
      <c r="AA110" s="80"/>
      <c r="AB110" s="80"/>
      <c r="AC110" s="88" t="s">
        <v>536</v>
      </c>
      <c r="AD110" s="80"/>
      <c r="AE110" s="80" t="b">
        <v>0</v>
      </c>
      <c r="AF110" s="80">
        <v>0</v>
      </c>
      <c r="AG110" s="88" t="s">
        <v>560</v>
      </c>
      <c r="AH110" s="80" t="b">
        <v>0</v>
      </c>
      <c r="AI110" s="80" t="s">
        <v>563</v>
      </c>
      <c r="AJ110" s="80"/>
      <c r="AK110" s="88" t="s">
        <v>560</v>
      </c>
      <c r="AL110" s="80" t="b">
        <v>0</v>
      </c>
      <c r="AM110" s="80">
        <v>1</v>
      </c>
      <c r="AN110" s="88" t="s">
        <v>534</v>
      </c>
      <c r="AO110" s="80" t="s">
        <v>566</v>
      </c>
      <c r="AP110" s="80" t="b">
        <v>0</v>
      </c>
      <c r="AQ110" s="88" t="s">
        <v>534</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2</v>
      </c>
    </row>
    <row r="111" spans="1:57" ht="15">
      <c r="A111" s="65" t="s">
        <v>253</v>
      </c>
      <c r="B111" s="65" t="s">
        <v>251</v>
      </c>
      <c r="C111" s="66" t="s">
        <v>1153</v>
      </c>
      <c r="D111" s="67">
        <v>3</v>
      </c>
      <c r="E111" s="68" t="s">
        <v>132</v>
      </c>
      <c r="F111" s="69">
        <v>32</v>
      </c>
      <c r="G111" s="66"/>
      <c r="H111" s="70"/>
      <c r="I111" s="71"/>
      <c r="J111" s="71"/>
      <c r="K111" s="34" t="s">
        <v>65</v>
      </c>
      <c r="L111" s="78">
        <v>111</v>
      </c>
      <c r="M111" s="78"/>
      <c r="N111" s="73"/>
      <c r="O111" s="80" t="s">
        <v>273</v>
      </c>
      <c r="P111" s="82">
        <v>43857.9930787037</v>
      </c>
      <c r="Q111" s="80" t="s">
        <v>301</v>
      </c>
      <c r="R111" s="80"/>
      <c r="S111" s="80"/>
      <c r="T111" s="80" t="s">
        <v>321</v>
      </c>
      <c r="U111" s="80"/>
      <c r="V111" s="84" t="s">
        <v>370</v>
      </c>
      <c r="W111" s="82">
        <v>43857.9930787037</v>
      </c>
      <c r="X111" s="86">
        <v>43857</v>
      </c>
      <c r="Y111" s="88" t="s">
        <v>414</v>
      </c>
      <c r="Z111" s="84" t="s">
        <v>475</v>
      </c>
      <c r="AA111" s="80"/>
      <c r="AB111" s="80"/>
      <c r="AC111" s="88" t="s">
        <v>537</v>
      </c>
      <c r="AD111" s="80"/>
      <c r="AE111" s="80" t="b">
        <v>0</v>
      </c>
      <c r="AF111" s="80">
        <v>0</v>
      </c>
      <c r="AG111" s="88" t="s">
        <v>560</v>
      </c>
      <c r="AH111" s="80" t="b">
        <v>0</v>
      </c>
      <c r="AI111" s="80" t="s">
        <v>563</v>
      </c>
      <c r="AJ111" s="80"/>
      <c r="AK111" s="88" t="s">
        <v>560</v>
      </c>
      <c r="AL111" s="80" t="b">
        <v>0</v>
      </c>
      <c r="AM111" s="80">
        <v>2</v>
      </c>
      <c r="AN111" s="88" t="s">
        <v>550</v>
      </c>
      <c r="AO111" s="80" t="s">
        <v>566</v>
      </c>
      <c r="AP111" s="80" t="b">
        <v>0</v>
      </c>
      <c r="AQ111" s="88" t="s">
        <v>550</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row>
    <row r="112" spans="1:57" ht="15">
      <c r="A112" s="65" t="s">
        <v>253</v>
      </c>
      <c r="B112" s="65" t="s">
        <v>268</v>
      </c>
      <c r="C112" s="66" t="s">
        <v>1153</v>
      </c>
      <c r="D112" s="67">
        <v>3</v>
      </c>
      <c r="E112" s="68" t="s">
        <v>132</v>
      </c>
      <c r="F112" s="69">
        <v>32</v>
      </c>
      <c r="G112" s="66"/>
      <c r="H112" s="70"/>
      <c r="I112" s="71"/>
      <c r="J112" s="71"/>
      <c r="K112" s="34" t="s">
        <v>65</v>
      </c>
      <c r="L112" s="78">
        <v>112</v>
      </c>
      <c r="M112" s="78"/>
      <c r="N112" s="73"/>
      <c r="O112" s="80" t="s">
        <v>274</v>
      </c>
      <c r="P112" s="82">
        <v>43859.62001157407</v>
      </c>
      <c r="Q112" s="80" t="s">
        <v>302</v>
      </c>
      <c r="R112" s="80"/>
      <c r="S112" s="80"/>
      <c r="T112" s="80" t="s">
        <v>321</v>
      </c>
      <c r="U112" s="80"/>
      <c r="V112" s="84" t="s">
        <v>370</v>
      </c>
      <c r="W112" s="82">
        <v>43859.62001157407</v>
      </c>
      <c r="X112" s="86">
        <v>43859</v>
      </c>
      <c r="Y112" s="88" t="s">
        <v>415</v>
      </c>
      <c r="Z112" s="84" t="s">
        <v>476</v>
      </c>
      <c r="AA112" s="80"/>
      <c r="AB112" s="80"/>
      <c r="AC112" s="88" t="s">
        <v>538</v>
      </c>
      <c r="AD112" s="80"/>
      <c r="AE112" s="80" t="b">
        <v>0</v>
      </c>
      <c r="AF112" s="80">
        <v>0</v>
      </c>
      <c r="AG112" s="88" t="s">
        <v>560</v>
      </c>
      <c r="AH112" s="80" t="b">
        <v>0</v>
      </c>
      <c r="AI112" s="80" t="s">
        <v>563</v>
      </c>
      <c r="AJ112" s="80"/>
      <c r="AK112" s="88" t="s">
        <v>560</v>
      </c>
      <c r="AL112" s="80" t="b">
        <v>0</v>
      </c>
      <c r="AM112" s="80">
        <v>2</v>
      </c>
      <c r="AN112" s="88" t="s">
        <v>552</v>
      </c>
      <c r="AO112" s="80" t="s">
        <v>566</v>
      </c>
      <c r="AP112" s="80" t="b">
        <v>0</v>
      </c>
      <c r="AQ112" s="88" t="s">
        <v>552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row>
    <row r="113" spans="1:57" ht="15">
      <c r="A113" s="65" t="s">
        <v>254</v>
      </c>
      <c r="B113" s="65" t="s">
        <v>255</v>
      </c>
      <c r="C113" s="66" t="s">
        <v>1153</v>
      </c>
      <c r="D113" s="67">
        <v>3</v>
      </c>
      <c r="E113" s="68" t="s">
        <v>132</v>
      </c>
      <c r="F113" s="69">
        <v>32</v>
      </c>
      <c r="G113" s="66"/>
      <c r="H113" s="70"/>
      <c r="I113" s="71"/>
      <c r="J113" s="71"/>
      <c r="K113" s="34" t="s">
        <v>66</v>
      </c>
      <c r="L113" s="78">
        <v>113</v>
      </c>
      <c r="M113" s="78"/>
      <c r="N113" s="73"/>
      <c r="O113" s="80" t="s">
        <v>274</v>
      </c>
      <c r="P113" s="82">
        <v>43858.51969907407</v>
      </c>
      <c r="Q113" s="80" t="s">
        <v>287</v>
      </c>
      <c r="R113" s="80"/>
      <c r="S113" s="80"/>
      <c r="T113" s="80" t="s">
        <v>321</v>
      </c>
      <c r="U113" s="80"/>
      <c r="V113" s="84" t="s">
        <v>371</v>
      </c>
      <c r="W113" s="82">
        <v>43858.51969907407</v>
      </c>
      <c r="X113" s="86">
        <v>43858</v>
      </c>
      <c r="Y113" s="88" t="s">
        <v>416</v>
      </c>
      <c r="Z113" s="84" t="s">
        <v>477</v>
      </c>
      <c r="AA113" s="80"/>
      <c r="AB113" s="80"/>
      <c r="AC113" s="88" t="s">
        <v>539</v>
      </c>
      <c r="AD113" s="80"/>
      <c r="AE113" s="80" t="b">
        <v>0</v>
      </c>
      <c r="AF113" s="80">
        <v>0</v>
      </c>
      <c r="AG113" s="88" t="s">
        <v>560</v>
      </c>
      <c r="AH113" s="80" t="b">
        <v>0</v>
      </c>
      <c r="AI113" s="80" t="s">
        <v>563</v>
      </c>
      <c r="AJ113" s="80"/>
      <c r="AK113" s="88" t="s">
        <v>560</v>
      </c>
      <c r="AL113" s="80" t="b">
        <v>0</v>
      </c>
      <c r="AM113" s="80">
        <v>6</v>
      </c>
      <c r="AN113" s="88" t="s">
        <v>530</v>
      </c>
      <c r="AO113" s="80" t="s">
        <v>566</v>
      </c>
      <c r="AP113" s="80" t="b">
        <v>0</v>
      </c>
      <c r="AQ113" s="88" t="s">
        <v>530</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row>
    <row r="114" spans="1:57" ht="15">
      <c r="A114" s="65" t="s">
        <v>254</v>
      </c>
      <c r="B114" s="65" t="s">
        <v>257</v>
      </c>
      <c r="C114" s="66" t="s">
        <v>1153</v>
      </c>
      <c r="D114" s="67">
        <v>3</v>
      </c>
      <c r="E114" s="68" t="s">
        <v>132</v>
      </c>
      <c r="F114" s="69">
        <v>32</v>
      </c>
      <c r="G114" s="66"/>
      <c r="H114" s="70"/>
      <c r="I114" s="71"/>
      <c r="J114" s="71"/>
      <c r="K114" s="34" t="s">
        <v>65</v>
      </c>
      <c r="L114" s="78">
        <v>114</v>
      </c>
      <c r="M114" s="78"/>
      <c r="N114" s="73"/>
      <c r="O114" s="80" t="s">
        <v>274</v>
      </c>
      <c r="P114" s="82">
        <v>43858.51969907407</v>
      </c>
      <c r="Q114" s="80" t="s">
        <v>287</v>
      </c>
      <c r="R114" s="80"/>
      <c r="S114" s="80"/>
      <c r="T114" s="80" t="s">
        <v>321</v>
      </c>
      <c r="U114" s="80"/>
      <c r="V114" s="84" t="s">
        <v>371</v>
      </c>
      <c r="W114" s="82">
        <v>43858.51969907407</v>
      </c>
      <c r="X114" s="86">
        <v>43858</v>
      </c>
      <c r="Y114" s="88" t="s">
        <v>416</v>
      </c>
      <c r="Z114" s="84" t="s">
        <v>477</v>
      </c>
      <c r="AA114" s="80"/>
      <c r="AB114" s="80"/>
      <c r="AC114" s="88" t="s">
        <v>539</v>
      </c>
      <c r="AD114" s="80"/>
      <c r="AE114" s="80" t="b">
        <v>0</v>
      </c>
      <c r="AF114" s="80">
        <v>0</v>
      </c>
      <c r="AG114" s="88" t="s">
        <v>560</v>
      </c>
      <c r="AH114" s="80" t="b">
        <v>0</v>
      </c>
      <c r="AI114" s="80" t="s">
        <v>563</v>
      </c>
      <c r="AJ114" s="80"/>
      <c r="AK114" s="88" t="s">
        <v>560</v>
      </c>
      <c r="AL114" s="80" t="b">
        <v>0</v>
      </c>
      <c r="AM114" s="80">
        <v>6</v>
      </c>
      <c r="AN114" s="88" t="s">
        <v>530</v>
      </c>
      <c r="AO114" s="80" t="s">
        <v>566</v>
      </c>
      <c r="AP114" s="80" t="b">
        <v>0</v>
      </c>
      <c r="AQ114" s="88" t="s">
        <v>530</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row>
    <row r="115" spans="1:57" ht="15">
      <c r="A115" s="65" t="s">
        <v>254</v>
      </c>
      <c r="B115" s="65" t="s">
        <v>252</v>
      </c>
      <c r="C115" s="66" t="s">
        <v>1153</v>
      </c>
      <c r="D115" s="67">
        <v>3</v>
      </c>
      <c r="E115" s="68" t="s">
        <v>132</v>
      </c>
      <c r="F115" s="69">
        <v>32</v>
      </c>
      <c r="G115" s="66"/>
      <c r="H115" s="70"/>
      <c r="I115" s="71"/>
      <c r="J115" s="71"/>
      <c r="K115" s="34" t="s">
        <v>66</v>
      </c>
      <c r="L115" s="78">
        <v>115</v>
      </c>
      <c r="M115" s="78"/>
      <c r="N115" s="73"/>
      <c r="O115" s="80" t="s">
        <v>274</v>
      </c>
      <c r="P115" s="82">
        <v>43858.51969907407</v>
      </c>
      <c r="Q115" s="80" t="s">
        <v>287</v>
      </c>
      <c r="R115" s="80"/>
      <c r="S115" s="80"/>
      <c r="T115" s="80" t="s">
        <v>321</v>
      </c>
      <c r="U115" s="80"/>
      <c r="V115" s="84" t="s">
        <v>371</v>
      </c>
      <c r="W115" s="82">
        <v>43858.51969907407</v>
      </c>
      <c r="X115" s="86">
        <v>43858</v>
      </c>
      <c r="Y115" s="88" t="s">
        <v>416</v>
      </c>
      <c r="Z115" s="84" t="s">
        <v>477</v>
      </c>
      <c r="AA115" s="80"/>
      <c r="AB115" s="80"/>
      <c r="AC115" s="88" t="s">
        <v>539</v>
      </c>
      <c r="AD115" s="80"/>
      <c r="AE115" s="80" t="b">
        <v>0</v>
      </c>
      <c r="AF115" s="80">
        <v>0</v>
      </c>
      <c r="AG115" s="88" t="s">
        <v>560</v>
      </c>
      <c r="AH115" s="80" t="b">
        <v>0</v>
      </c>
      <c r="AI115" s="80" t="s">
        <v>563</v>
      </c>
      <c r="AJ115" s="80"/>
      <c r="AK115" s="88" t="s">
        <v>560</v>
      </c>
      <c r="AL115" s="80" t="b">
        <v>0</v>
      </c>
      <c r="AM115" s="80">
        <v>6</v>
      </c>
      <c r="AN115" s="88" t="s">
        <v>530</v>
      </c>
      <c r="AO115" s="80" t="s">
        <v>566</v>
      </c>
      <c r="AP115" s="80" t="b">
        <v>0</v>
      </c>
      <c r="AQ115" s="88" t="s">
        <v>530</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row>
    <row r="116" spans="1:57" ht="15">
      <c r="A116" s="65" t="s">
        <v>255</v>
      </c>
      <c r="B116" s="65" t="s">
        <v>254</v>
      </c>
      <c r="C116" s="66" t="s">
        <v>1153</v>
      </c>
      <c r="D116" s="67">
        <v>3</v>
      </c>
      <c r="E116" s="68" t="s">
        <v>132</v>
      </c>
      <c r="F116" s="69">
        <v>32</v>
      </c>
      <c r="G116" s="66"/>
      <c r="H116" s="70"/>
      <c r="I116" s="71"/>
      <c r="J116" s="71"/>
      <c r="K116" s="34" t="s">
        <v>66</v>
      </c>
      <c r="L116" s="78">
        <v>116</v>
      </c>
      <c r="M116" s="78"/>
      <c r="N116" s="73"/>
      <c r="O116" s="80" t="s">
        <v>274</v>
      </c>
      <c r="P116" s="82">
        <v>43858.59744212963</v>
      </c>
      <c r="Q116" s="80" t="s">
        <v>287</v>
      </c>
      <c r="R116" s="80"/>
      <c r="S116" s="80"/>
      <c r="T116" s="80" t="s">
        <v>321</v>
      </c>
      <c r="U116" s="80"/>
      <c r="V116" s="84" t="s">
        <v>372</v>
      </c>
      <c r="W116" s="82">
        <v>43858.59744212963</v>
      </c>
      <c r="X116" s="86">
        <v>43858</v>
      </c>
      <c r="Y116" s="88" t="s">
        <v>417</v>
      </c>
      <c r="Z116" s="84" t="s">
        <v>478</v>
      </c>
      <c r="AA116" s="80"/>
      <c r="AB116" s="80"/>
      <c r="AC116" s="88" t="s">
        <v>540</v>
      </c>
      <c r="AD116" s="80"/>
      <c r="AE116" s="80" t="b">
        <v>0</v>
      </c>
      <c r="AF116" s="80">
        <v>0</v>
      </c>
      <c r="AG116" s="88" t="s">
        <v>560</v>
      </c>
      <c r="AH116" s="80" t="b">
        <v>0</v>
      </c>
      <c r="AI116" s="80" t="s">
        <v>563</v>
      </c>
      <c r="AJ116" s="80"/>
      <c r="AK116" s="88" t="s">
        <v>560</v>
      </c>
      <c r="AL116" s="80" t="b">
        <v>0</v>
      </c>
      <c r="AM116" s="80">
        <v>6</v>
      </c>
      <c r="AN116" s="88" t="s">
        <v>530</v>
      </c>
      <c r="AO116" s="80" t="s">
        <v>568</v>
      </c>
      <c r="AP116" s="80" t="b">
        <v>0</v>
      </c>
      <c r="AQ116" s="88" t="s">
        <v>530</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row>
    <row r="117" spans="1:57" ht="15">
      <c r="A117" s="65" t="s">
        <v>251</v>
      </c>
      <c r="B117" s="65" t="s">
        <v>254</v>
      </c>
      <c r="C117" s="66" t="s">
        <v>1153</v>
      </c>
      <c r="D117" s="67">
        <v>3</v>
      </c>
      <c r="E117" s="68" t="s">
        <v>132</v>
      </c>
      <c r="F117" s="69">
        <v>32</v>
      </c>
      <c r="G117" s="66"/>
      <c r="H117" s="70"/>
      <c r="I117" s="71"/>
      <c r="J117" s="71"/>
      <c r="K117" s="34" t="s">
        <v>65</v>
      </c>
      <c r="L117" s="78">
        <v>117</v>
      </c>
      <c r="M117" s="78"/>
      <c r="N117" s="73"/>
      <c r="O117" s="80" t="s">
        <v>274</v>
      </c>
      <c r="P117" s="82">
        <v>43858.4419212963</v>
      </c>
      <c r="Q117" s="80" t="s">
        <v>287</v>
      </c>
      <c r="R117" s="80"/>
      <c r="S117" s="80"/>
      <c r="T117" s="80" t="s">
        <v>321</v>
      </c>
      <c r="U117" s="80"/>
      <c r="V117" s="84" t="s">
        <v>373</v>
      </c>
      <c r="W117" s="82">
        <v>43858.4419212963</v>
      </c>
      <c r="X117" s="86">
        <v>43858</v>
      </c>
      <c r="Y117" s="88" t="s">
        <v>418</v>
      </c>
      <c r="Z117" s="84" t="s">
        <v>479</v>
      </c>
      <c r="AA117" s="80"/>
      <c r="AB117" s="80"/>
      <c r="AC117" s="88" t="s">
        <v>541</v>
      </c>
      <c r="AD117" s="80"/>
      <c r="AE117" s="80" t="b">
        <v>0</v>
      </c>
      <c r="AF117" s="80">
        <v>0</v>
      </c>
      <c r="AG117" s="88" t="s">
        <v>560</v>
      </c>
      <c r="AH117" s="80" t="b">
        <v>0</v>
      </c>
      <c r="AI117" s="80" t="s">
        <v>563</v>
      </c>
      <c r="AJ117" s="80"/>
      <c r="AK117" s="88" t="s">
        <v>560</v>
      </c>
      <c r="AL117" s="80" t="b">
        <v>0</v>
      </c>
      <c r="AM117" s="80">
        <v>6</v>
      </c>
      <c r="AN117" s="88" t="s">
        <v>530</v>
      </c>
      <c r="AO117" s="80" t="s">
        <v>568</v>
      </c>
      <c r="AP117" s="80" t="b">
        <v>0</v>
      </c>
      <c r="AQ117" s="88" t="s">
        <v>530</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row>
    <row r="118" spans="1:57" ht="15">
      <c r="A118" s="65" t="s">
        <v>252</v>
      </c>
      <c r="B118" s="65" t="s">
        <v>254</v>
      </c>
      <c r="C118" s="66" t="s">
        <v>1153</v>
      </c>
      <c r="D118" s="67">
        <v>3</v>
      </c>
      <c r="E118" s="68" t="s">
        <v>132</v>
      </c>
      <c r="F118" s="69">
        <v>32</v>
      </c>
      <c r="G118" s="66"/>
      <c r="H118" s="70"/>
      <c r="I118" s="71"/>
      <c r="J118" s="71"/>
      <c r="K118" s="34" t="s">
        <v>66</v>
      </c>
      <c r="L118" s="78">
        <v>118</v>
      </c>
      <c r="M118" s="78"/>
      <c r="N118" s="73"/>
      <c r="O118" s="80" t="s">
        <v>274</v>
      </c>
      <c r="P118" s="82">
        <v>43858.46787037037</v>
      </c>
      <c r="Q118" s="80" t="s">
        <v>287</v>
      </c>
      <c r="R118" s="80"/>
      <c r="S118" s="80"/>
      <c r="T118" s="80" t="s">
        <v>321</v>
      </c>
      <c r="U118" s="80"/>
      <c r="V118" s="84" t="s">
        <v>369</v>
      </c>
      <c r="W118" s="82">
        <v>43858.46787037037</v>
      </c>
      <c r="X118" s="86">
        <v>43858</v>
      </c>
      <c r="Y118" s="88" t="s">
        <v>419</v>
      </c>
      <c r="Z118" s="84" t="s">
        <v>480</v>
      </c>
      <c r="AA118" s="80"/>
      <c r="AB118" s="80"/>
      <c r="AC118" s="88" t="s">
        <v>542</v>
      </c>
      <c r="AD118" s="80"/>
      <c r="AE118" s="80" t="b">
        <v>0</v>
      </c>
      <c r="AF118" s="80">
        <v>0</v>
      </c>
      <c r="AG118" s="88" t="s">
        <v>560</v>
      </c>
      <c r="AH118" s="80" t="b">
        <v>0</v>
      </c>
      <c r="AI118" s="80" t="s">
        <v>563</v>
      </c>
      <c r="AJ118" s="80"/>
      <c r="AK118" s="88" t="s">
        <v>560</v>
      </c>
      <c r="AL118" s="80" t="b">
        <v>0</v>
      </c>
      <c r="AM118" s="80">
        <v>6</v>
      </c>
      <c r="AN118" s="88" t="s">
        <v>530</v>
      </c>
      <c r="AO118" s="80" t="s">
        <v>569</v>
      </c>
      <c r="AP118" s="80" t="b">
        <v>0</v>
      </c>
      <c r="AQ118" s="88" t="s">
        <v>530</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row>
    <row r="119" spans="1:57" ht="15">
      <c r="A119" s="65" t="s">
        <v>256</v>
      </c>
      <c r="B119" s="65" t="s">
        <v>254</v>
      </c>
      <c r="C119" s="66" t="s">
        <v>1153</v>
      </c>
      <c r="D119" s="67">
        <v>3</v>
      </c>
      <c r="E119" s="68" t="s">
        <v>132</v>
      </c>
      <c r="F119" s="69">
        <v>32</v>
      </c>
      <c r="G119" s="66"/>
      <c r="H119" s="70"/>
      <c r="I119" s="71"/>
      <c r="J119" s="71"/>
      <c r="K119" s="34" t="s">
        <v>65</v>
      </c>
      <c r="L119" s="78">
        <v>119</v>
      </c>
      <c r="M119" s="78"/>
      <c r="N119" s="73"/>
      <c r="O119" s="80" t="s">
        <v>274</v>
      </c>
      <c r="P119" s="82">
        <v>43858.48042824074</v>
      </c>
      <c r="Q119" s="80" t="s">
        <v>287</v>
      </c>
      <c r="R119" s="80"/>
      <c r="S119" s="80"/>
      <c r="T119" s="80" t="s">
        <v>321</v>
      </c>
      <c r="U119" s="80"/>
      <c r="V119" s="84" t="s">
        <v>374</v>
      </c>
      <c r="W119" s="82">
        <v>43858.48042824074</v>
      </c>
      <c r="X119" s="86">
        <v>43858</v>
      </c>
      <c r="Y119" s="88" t="s">
        <v>420</v>
      </c>
      <c r="Z119" s="84" t="s">
        <v>481</v>
      </c>
      <c r="AA119" s="80"/>
      <c r="AB119" s="80"/>
      <c r="AC119" s="88" t="s">
        <v>543</v>
      </c>
      <c r="AD119" s="80"/>
      <c r="AE119" s="80" t="b">
        <v>0</v>
      </c>
      <c r="AF119" s="80">
        <v>0</v>
      </c>
      <c r="AG119" s="88" t="s">
        <v>560</v>
      </c>
      <c r="AH119" s="80" t="b">
        <v>0</v>
      </c>
      <c r="AI119" s="80" t="s">
        <v>563</v>
      </c>
      <c r="AJ119" s="80"/>
      <c r="AK119" s="88" t="s">
        <v>560</v>
      </c>
      <c r="AL119" s="80" t="b">
        <v>0</v>
      </c>
      <c r="AM119" s="80">
        <v>6</v>
      </c>
      <c r="AN119" s="88" t="s">
        <v>530</v>
      </c>
      <c r="AO119" s="80" t="s">
        <v>568</v>
      </c>
      <c r="AP119" s="80" t="b">
        <v>0</v>
      </c>
      <c r="AQ119" s="88" t="s">
        <v>530</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row>
    <row r="120" spans="1:57" ht="15">
      <c r="A120" s="65" t="s">
        <v>255</v>
      </c>
      <c r="B120" s="65" t="s">
        <v>257</v>
      </c>
      <c r="C120" s="66" t="s">
        <v>1153</v>
      </c>
      <c r="D120" s="67">
        <v>3</v>
      </c>
      <c r="E120" s="68" t="s">
        <v>132</v>
      </c>
      <c r="F120" s="69">
        <v>32</v>
      </c>
      <c r="G120" s="66"/>
      <c r="H120" s="70"/>
      <c r="I120" s="71"/>
      <c r="J120" s="71"/>
      <c r="K120" s="34" t="s">
        <v>65</v>
      </c>
      <c r="L120" s="78">
        <v>120</v>
      </c>
      <c r="M120" s="78"/>
      <c r="N120" s="73"/>
      <c r="O120" s="80" t="s">
        <v>274</v>
      </c>
      <c r="P120" s="82">
        <v>43858.59744212963</v>
      </c>
      <c r="Q120" s="80" t="s">
        <v>287</v>
      </c>
      <c r="R120" s="80"/>
      <c r="S120" s="80"/>
      <c r="T120" s="80" t="s">
        <v>321</v>
      </c>
      <c r="U120" s="80"/>
      <c r="V120" s="84" t="s">
        <v>372</v>
      </c>
      <c r="W120" s="82">
        <v>43858.59744212963</v>
      </c>
      <c r="X120" s="86">
        <v>43858</v>
      </c>
      <c r="Y120" s="88" t="s">
        <v>417</v>
      </c>
      <c r="Z120" s="84" t="s">
        <v>478</v>
      </c>
      <c r="AA120" s="80"/>
      <c r="AB120" s="80"/>
      <c r="AC120" s="88" t="s">
        <v>540</v>
      </c>
      <c r="AD120" s="80"/>
      <c r="AE120" s="80" t="b">
        <v>0</v>
      </c>
      <c r="AF120" s="80">
        <v>0</v>
      </c>
      <c r="AG120" s="88" t="s">
        <v>560</v>
      </c>
      <c r="AH120" s="80" t="b">
        <v>0</v>
      </c>
      <c r="AI120" s="80" t="s">
        <v>563</v>
      </c>
      <c r="AJ120" s="80"/>
      <c r="AK120" s="88" t="s">
        <v>560</v>
      </c>
      <c r="AL120" s="80" t="b">
        <v>0</v>
      </c>
      <c r="AM120" s="80">
        <v>6</v>
      </c>
      <c r="AN120" s="88" t="s">
        <v>530</v>
      </c>
      <c r="AO120" s="80" t="s">
        <v>568</v>
      </c>
      <c r="AP120" s="80" t="b">
        <v>0</v>
      </c>
      <c r="AQ120" s="88" t="s">
        <v>530</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row>
    <row r="121" spans="1:57" ht="15">
      <c r="A121" s="65" t="s">
        <v>255</v>
      </c>
      <c r="B121" s="65" t="s">
        <v>252</v>
      </c>
      <c r="C121" s="66" t="s">
        <v>1153</v>
      </c>
      <c r="D121" s="67">
        <v>3</v>
      </c>
      <c r="E121" s="68" t="s">
        <v>132</v>
      </c>
      <c r="F121" s="69">
        <v>32</v>
      </c>
      <c r="G121" s="66"/>
      <c r="H121" s="70"/>
      <c r="I121" s="71"/>
      <c r="J121" s="71"/>
      <c r="K121" s="34" t="s">
        <v>66</v>
      </c>
      <c r="L121" s="78">
        <v>121</v>
      </c>
      <c r="M121" s="78"/>
      <c r="N121" s="73"/>
      <c r="O121" s="80" t="s">
        <v>274</v>
      </c>
      <c r="P121" s="82">
        <v>43858.59744212963</v>
      </c>
      <c r="Q121" s="80" t="s">
        <v>287</v>
      </c>
      <c r="R121" s="80"/>
      <c r="S121" s="80"/>
      <c r="T121" s="80" t="s">
        <v>321</v>
      </c>
      <c r="U121" s="80"/>
      <c r="V121" s="84" t="s">
        <v>372</v>
      </c>
      <c r="W121" s="82">
        <v>43858.59744212963</v>
      </c>
      <c r="X121" s="86">
        <v>43858</v>
      </c>
      <c r="Y121" s="88" t="s">
        <v>417</v>
      </c>
      <c r="Z121" s="84" t="s">
        <v>478</v>
      </c>
      <c r="AA121" s="80"/>
      <c r="AB121" s="80"/>
      <c r="AC121" s="88" t="s">
        <v>540</v>
      </c>
      <c r="AD121" s="80"/>
      <c r="AE121" s="80" t="b">
        <v>0</v>
      </c>
      <c r="AF121" s="80">
        <v>0</v>
      </c>
      <c r="AG121" s="88" t="s">
        <v>560</v>
      </c>
      <c r="AH121" s="80" t="b">
        <v>0</v>
      </c>
      <c r="AI121" s="80" t="s">
        <v>563</v>
      </c>
      <c r="AJ121" s="80"/>
      <c r="AK121" s="88" t="s">
        <v>560</v>
      </c>
      <c r="AL121" s="80" t="b">
        <v>0</v>
      </c>
      <c r="AM121" s="80">
        <v>6</v>
      </c>
      <c r="AN121" s="88" t="s">
        <v>530</v>
      </c>
      <c r="AO121" s="80" t="s">
        <v>568</v>
      </c>
      <c r="AP121" s="80" t="b">
        <v>0</v>
      </c>
      <c r="AQ121" s="88" t="s">
        <v>530</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row>
    <row r="122" spans="1:57" ht="15">
      <c r="A122" s="65" t="s">
        <v>251</v>
      </c>
      <c r="B122" s="65" t="s">
        <v>255</v>
      </c>
      <c r="C122" s="66" t="s">
        <v>1153</v>
      </c>
      <c r="D122" s="67">
        <v>3</v>
      </c>
      <c r="E122" s="68" t="s">
        <v>132</v>
      </c>
      <c r="F122" s="69">
        <v>32</v>
      </c>
      <c r="G122" s="66"/>
      <c r="H122" s="70"/>
      <c r="I122" s="71"/>
      <c r="J122" s="71"/>
      <c r="K122" s="34" t="s">
        <v>65</v>
      </c>
      <c r="L122" s="78">
        <v>122</v>
      </c>
      <c r="M122" s="78"/>
      <c r="N122" s="73"/>
      <c r="O122" s="80" t="s">
        <v>274</v>
      </c>
      <c r="P122" s="82">
        <v>43858.4419212963</v>
      </c>
      <c r="Q122" s="80" t="s">
        <v>287</v>
      </c>
      <c r="R122" s="80"/>
      <c r="S122" s="80"/>
      <c r="T122" s="80" t="s">
        <v>321</v>
      </c>
      <c r="U122" s="80"/>
      <c r="V122" s="84" t="s">
        <v>373</v>
      </c>
      <c r="W122" s="82">
        <v>43858.4419212963</v>
      </c>
      <c r="X122" s="86">
        <v>43858</v>
      </c>
      <c r="Y122" s="88" t="s">
        <v>418</v>
      </c>
      <c r="Z122" s="84" t="s">
        <v>479</v>
      </c>
      <c r="AA122" s="80"/>
      <c r="AB122" s="80"/>
      <c r="AC122" s="88" t="s">
        <v>541</v>
      </c>
      <c r="AD122" s="80"/>
      <c r="AE122" s="80" t="b">
        <v>0</v>
      </c>
      <c r="AF122" s="80">
        <v>0</v>
      </c>
      <c r="AG122" s="88" t="s">
        <v>560</v>
      </c>
      <c r="AH122" s="80" t="b">
        <v>0</v>
      </c>
      <c r="AI122" s="80" t="s">
        <v>563</v>
      </c>
      <c r="AJ122" s="80"/>
      <c r="AK122" s="88" t="s">
        <v>560</v>
      </c>
      <c r="AL122" s="80" t="b">
        <v>0</v>
      </c>
      <c r="AM122" s="80">
        <v>6</v>
      </c>
      <c r="AN122" s="88" t="s">
        <v>530</v>
      </c>
      <c r="AO122" s="80" t="s">
        <v>568</v>
      </c>
      <c r="AP122" s="80" t="b">
        <v>0</v>
      </c>
      <c r="AQ122" s="88" t="s">
        <v>530</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row>
    <row r="123" spans="1:57" ht="15">
      <c r="A123" s="65" t="s">
        <v>252</v>
      </c>
      <c r="B123" s="65" t="s">
        <v>255</v>
      </c>
      <c r="C123" s="66" t="s">
        <v>1153</v>
      </c>
      <c r="D123" s="67">
        <v>3</v>
      </c>
      <c r="E123" s="68" t="s">
        <v>132</v>
      </c>
      <c r="F123" s="69">
        <v>32</v>
      </c>
      <c r="G123" s="66"/>
      <c r="H123" s="70"/>
      <c r="I123" s="71"/>
      <c r="J123" s="71"/>
      <c r="K123" s="34" t="s">
        <v>66</v>
      </c>
      <c r="L123" s="78">
        <v>123</v>
      </c>
      <c r="M123" s="78"/>
      <c r="N123" s="73"/>
      <c r="O123" s="80" t="s">
        <v>274</v>
      </c>
      <c r="P123" s="82">
        <v>43858.46787037037</v>
      </c>
      <c r="Q123" s="80" t="s">
        <v>287</v>
      </c>
      <c r="R123" s="80"/>
      <c r="S123" s="80"/>
      <c r="T123" s="80" t="s">
        <v>321</v>
      </c>
      <c r="U123" s="80"/>
      <c r="V123" s="84" t="s">
        <v>369</v>
      </c>
      <c r="W123" s="82">
        <v>43858.46787037037</v>
      </c>
      <c r="X123" s="86">
        <v>43858</v>
      </c>
      <c r="Y123" s="88" t="s">
        <v>419</v>
      </c>
      <c r="Z123" s="84" t="s">
        <v>480</v>
      </c>
      <c r="AA123" s="80"/>
      <c r="AB123" s="80"/>
      <c r="AC123" s="88" t="s">
        <v>542</v>
      </c>
      <c r="AD123" s="80"/>
      <c r="AE123" s="80" t="b">
        <v>0</v>
      </c>
      <c r="AF123" s="80">
        <v>0</v>
      </c>
      <c r="AG123" s="88" t="s">
        <v>560</v>
      </c>
      <c r="AH123" s="80" t="b">
        <v>0</v>
      </c>
      <c r="AI123" s="80" t="s">
        <v>563</v>
      </c>
      <c r="AJ123" s="80"/>
      <c r="AK123" s="88" t="s">
        <v>560</v>
      </c>
      <c r="AL123" s="80" t="b">
        <v>0</v>
      </c>
      <c r="AM123" s="80">
        <v>6</v>
      </c>
      <c r="AN123" s="88" t="s">
        <v>530</v>
      </c>
      <c r="AO123" s="80" t="s">
        <v>569</v>
      </c>
      <c r="AP123" s="80" t="b">
        <v>0</v>
      </c>
      <c r="AQ123" s="88" t="s">
        <v>530</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row>
    <row r="124" spans="1:57" ht="15">
      <c r="A124" s="65" t="s">
        <v>256</v>
      </c>
      <c r="B124" s="65" t="s">
        <v>255</v>
      </c>
      <c r="C124" s="66" t="s">
        <v>1153</v>
      </c>
      <c r="D124" s="67">
        <v>3</v>
      </c>
      <c r="E124" s="68" t="s">
        <v>132</v>
      </c>
      <c r="F124" s="69">
        <v>32</v>
      </c>
      <c r="G124" s="66"/>
      <c r="H124" s="70"/>
      <c r="I124" s="71"/>
      <c r="J124" s="71"/>
      <c r="K124" s="34" t="s">
        <v>65</v>
      </c>
      <c r="L124" s="78">
        <v>124</v>
      </c>
      <c r="M124" s="78"/>
      <c r="N124" s="73"/>
      <c r="O124" s="80" t="s">
        <v>274</v>
      </c>
      <c r="P124" s="82">
        <v>43858.48042824074</v>
      </c>
      <c r="Q124" s="80" t="s">
        <v>287</v>
      </c>
      <c r="R124" s="80"/>
      <c r="S124" s="80"/>
      <c r="T124" s="80" t="s">
        <v>321</v>
      </c>
      <c r="U124" s="80"/>
      <c r="V124" s="84" t="s">
        <v>374</v>
      </c>
      <c r="W124" s="82">
        <v>43858.48042824074</v>
      </c>
      <c r="X124" s="86">
        <v>43858</v>
      </c>
      <c r="Y124" s="88" t="s">
        <v>420</v>
      </c>
      <c r="Z124" s="84" t="s">
        <v>481</v>
      </c>
      <c r="AA124" s="80"/>
      <c r="AB124" s="80"/>
      <c r="AC124" s="88" t="s">
        <v>543</v>
      </c>
      <c r="AD124" s="80"/>
      <c r="AE124" s="80" t="b">
        <v>0</v>
      </c>
      <c r="AF124" s="80">
        <v>0</v>
      </c>
      <c r="AG124" s="88" t="s">
        <v>560</v>
      </c>
      <c r="AH124" s="80" t="b">
        <v>0</v>
      </c>
      <c r="AI124" s="80" t="s">
        <v>563</v>
      </c>
      <c r="AJ124" s="80"/>
      <c r="AK124" s="88" t="s">
        <v>560</v>
      </c>
      <c r="AL124" s="80" t="b">
        <v>0</v>
      </c>
      <c r="AM124" s="80">
        <v>6</v>
      </c>
      <c r="AN124" s="88" t="s">
        <v>530</v>
      </c>
      <c r="AO124" s="80" t="s">
        <v>568</v>
      </c>
      <c r="AP124" s="80" t="b">
        <v>0</v>
      </c>
      <c r="AQ124" s="88" t="s">
        <v>530</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row>
    <row r="125" spans="1:57" ht="15">
      <c r="A125" s="65" t="s">
        <v>251</v>
      </c>
      <c r="B125" s="65" t="s">
        <v>257</v>
      </c>
      <c r="C125" s="66" t="s">
        <v>1153</v>
      </c>
      <c r="D125" s="67">
        <v>3</v>
      </c>
      <c r="E125" s="68" t="s">
        <v>132</v>
      </c>
      <c r="F125" s="69">
        <v>32</v>
      </c>
      <c r="G125" s="66"/>
      <c r="H125" s="70"/>
      <c r="I125" s="71"/>
      <c r="J125" s="71"/>
      <c r="K125" s="34" t="s">
        <v>65</v>
      </c>
      <c r="L125" s="78">
        <v>125</v>
      </c>
      <c r="M125" s="78"/>
      <c r="N125" s="73"/>
      <c r="O125" s="80" t="s">
        <v>275</v>
      </c>
      <c r="P125" s="82">
        <v>43857.43267361111</v>
      </c>
      <c r="Q125" s="80" t="s">
        <v>303</v>
      </c>
      <c r="R125" s="80"/>
      <c r="S125" s="80"/>
      <c r="T125" s="80" t="s">
        <v>321</v>
      </c>
      <c r="U125" s="84" t="s">
        <v>344</v>
      </c>
      <c r="V125" s="84" t="s">
        <v>344</v>
      </c>
      <c r="W125" s="82">
        <v>43857.43267361111</v>
      </c>
      <c r="X125" s="86">
        <v>43857</v>
      </c>
      <c r="Y125" s="88" t="s">
        <v>421</v>
      </c>
      <c r="Z125" s="84" t="s">
        <v>482</v>
      </c>
      <c r="AA125" s="80"/>
      <c r="AB125" s="80"/>
      <c r="AC125" s="88" t="s">
        <v>544</v>
      </c>
      <c r="AD125" s="80"/>
      <c r="AE125" s="80" t="b">
        <v>0</v>
      </c>
      <c r="AF125" s="80">
        <v>0</v>
      </c>
      <c r="AG125" s="88" t="s">
        <v>560</v>
      </c>
      <c r="AH125" s="80" t="b">
        <v>0</v>
      </c>
      <c r="AI125" s="80" t="s">
        <v>563</v>
      </c>
      <c r="AJ125" s="80"/>
      <c r="AK125" s="88" t="s">
        <v>560</v>
      </c>
      <c r="AL125" s="80" t="b">
        <v>0</v>
      </c>
      <c r="AM125" s="80">
        <v>0</v>
      </c>
      <c r="AN125" s="88" t="s">
        <v>560</v>
      </c>
      <c r="AO125" s="80" t="s">
        <v>570</v>
      </c>
      <c r="AP125" s="80" t="b">
        <v>0</v>
      </c>
      <c r="AQ125" s="88" t="s">
        <v>544</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row>
    <row r="126" spans="1:57" ht="15">
      <c r="A126" s="65" t="s">
        <v>251</v>
      </c>
      <c r="B126" s="65" t="s">
        <v>257</v>
      </c>
      <c r="C126" s="66" t="s">
        <v>1152</v>
      </c>
      <c r="D126" s="67">
        <v>10</v>
      </c>
      <c r="E126" s="68" t="s">
        <v>132</v>
      </c>
      <c r="F126" s="69">
        <v>10</v>
      </c>
      <c r="G126" s="66"/>
      <c r="H126" s="70"/>
      <c r="I126" s="71"/>
      <c r="J126" s="71"/>
      <c r="K126" s="34" t="s">
        <v>65</v>
      </c>
      <c r="L126" s="78">
        <v>126</v>
      </c>
      <c r="M126" s="78"/>
      <c r="N126" s="73"/>
      <c r="O126" s="80" t="s">
        <v>274</v>
      </c>
      <c r="P126" s="82">
        <v>43857.439780092594</v>
      </c>
      <c r="Q126" s="80" t="s">
        <v>278</v>
      </c>
      <c r="R126" s="80"/>
      <c r="S126" s="80"/>
      <c r="T126" s="80" t="s">
        <v>321</v>
      </c>
      <c r="U126" s="80"/>
      <c r="V126" s="84" t="s">
        <v>373</v>
      </c>
      <c r="W126" s="82">
        <v>43857.439780092594</v>
      </c>
      <c r="X126" s="86">
        <v>43857</v>
      </c>
      <c r="Y126" s="88" t="s">
        <v>422</v>
      </c>
      <c r="Z126" s="84" t="s">
        <v>483</v>
      </c>
      <c r="AA126" s="80"/>
      <c r="AB126" s="80"/>
      <c r="AC126" s="88" t="s">
        <v>545</v>
      </c>
      <c r="AD126" s="80"/>
      <c r="AE126" s="80" t="b">
        <v>0</v>
      </c>
      <c r="AF126" s="80">
        <v>0</v>
      </c>
      <c r="AG126" s="88" t="s">
        <v>560</v>
      </c>
      <c r="AH126" s="80" t="b">
        <v>0</v>
      </c>
      <c r="AI126" s="80" t="s">
        <v>563</v>
      </c>
      <c r="AJ126" s="80"/>
      <c r="AK126" s="88" t="s">
        <v>560</v>
      </c>
      <c r="AL126" s="80" t="b">
        <v>0</v>
      </c>
      <c r="AM126" s="80">
        <v>3</v>
      </c>
      <c r="AN126" s="88" t="s">
        <v>526</v>
      </c>
      <c r="AO126" s="80" t="s">
        <v>570</v>
      </c>
      <c r="AP126" s="80" t="b">
        <v>0</v>
      </c>
      <c r="AQ126" s="88" t="s">
        <v>526</v>
      </c>
      <c r="AR126" s="80" t="s">
        <v>196</v>
      </c>
      <c r="AS126" s="80">
        <v>0</v>
      </c>
      <c r="AT126" s="80">
        <v>0</v>
      </c>
      <c r="AU126" s="80"/>
      <c r="AV126" s="80"/>
      <c r="AW126" s="80"/>
      <c r="AX126" s="80"/>
      <c r="AY126" s="80"/>
      <c r="AZ126" s="80"/>
      <c r="BA126" s="80"/>
      <c r="BB126" s="80"/>
      <c r="BC126">
        <v>2</v>
      </c>
      <c r="BD126" s="79" t="str">
        <f>REPLACE(INDEX(GroupVertices[Group],MATCH(Edges[[#This Row],[Vertex 1]],GroupVertices[Vertex],0)),1,1,"")</f>
        <v>1</v>
      </c>
      <c r="BE126" s="79" t="str">
        <f>REPLACE(INDEX(GroupVertices[Group],MATCH(Edges[[#This Row],[Vertex 2]],GroupVertices[Vertex],0)),1,1,"")</f>
        <v>1</v>
      </c>
    </row>
    <row r="127" spans="1:57" ht="15">
      <c r="A127" s="65" t="s">
        <v>251</v>
      </c>
      <c r="B127" s="65" t="s">
        <v>257</v>
      </c>
      <c r="C127" s="66" t="s">
        <v>1152</v>
      </c>
      <c r="D127" s="67">
        <v>10</v>
      </c>
      <c r="E127" s="68" t="s">
        <v>132</v>
      </c>
      <c r="F127" s="69">
        <v>10</v>
      </c>
      <c r="G127" s="66"/>
      <c r="H127" s="70"/>
      <c r="I127" s="71"/>
      <c r="J127" s="71"/>
      <c r="K127" s="34" t="s">
        <v>65</v>
      </c>
      <c r="L127" s="78">
        <v>127</v>
      </c>
      <c r="M127" s="78"/>
      <c r="N127" s="73"/>
      <c r="O127" s="80" t="s">
        <v>274</v>
      </c>
      <c r="P127" s="82">
        <v>43858.4419212963</v>
      </c>
      <c r="Q127" s="80" t="s">
        <v>287</v>
      </c>
      <c r="R127" s="80"/>
      <c r="S127" s="80"/>
      <c r="T127" s="80" t="s">
        <v>321</v>
      </c>
      <c r="U127" s="80"/>
      <c r="V127" s="84" t="s">
        <v>373</v>
      </c>
      <c r="W127" s="82">
        <v>43858.4419212963</v>
      </c>
      <c r="X127" s="86">
        <v>43858</v>
      </c>
      <c r="Y127" s="88" t="s">
        <v>418</v>
      </c>
      <c r="Z127" s="84" t="s">
        <v>479</v>
      </c>
      <c r="AA127" s="80"/>
      <c r="AB127" s="80"/>
      <c r="AC127" s="88" t="s">
        <v>541</v>
      </c>
      <c r="AD127" s="80"/>
      <c r="AE127" s="80" t="b">
        <v>0</v>
      </c>
      <c r="AF127" s="80">
        <v>0</v>
      </c>
      <c r="AG127" s="88" t="s">
        <v>560</v>
      </c>
      <c r="AH127" s="80" t="b">
        <v>0</v>
      </c>
      <c r="AI127" s="80" t="s">
        <v>563</v>
      </c>
      <c r="AJ127" s="80"/>
      <c r="AK127" s="88" t="s">
        <v>560</v>
      </c>
      <c r="AL127" s="80" t="b">
        <v>0</v>
      </c>
      <c r="AM127" s="80">
        <v>6</v>
      </c>
      <c r="AN127" s="88" t="s">
        <v>530</v>
      </c>
      <c r="AO127" s="80" t="s">
        <v>568</v>
      </c>
      <c r="AP127" s="80" t="b">
        <v>0</v>
      </c>
      <c r="AQ127" s="88" t="s">
        <v>530</v>
      </c>
      <c r="AR127" s="80" t="s">
        <v>196</v>
      </c>
      <c r="AS127" s="80">
        <v>0</v>
      </c>
      <c r="AT127" s="80">
        <v>0</v>
      </c>
      <c r="AU127" s="80"/>
      <c r="AV127" s="80"/>
      <c r="AW127" s="80"/>
      <c r="AX127" s="80"/>
      <c r="AY127" s="80"/>
      <c r="AZ127" s="80"/>
      <c r="BA127" s="80"/>
      <c r="BB127" s="80"/>
      <c r="BC127">
        <v>2</v>
      </c>
      <c r="BD127" s="79" t="str">
        <f>REPLACE(INDEX(GroupVertices[Group],MATCH(Edges[[#This Row],[Vertex 1]],GroupVertices[Vertex],0)),1,1,"")</f>
        <v>1</v>
      </c>
      <c r="BE127" s="79" t="str">
        <f>REPLACE(INDEX(GroupVertices[Group],MATCH(Edges[[#This Row],[Vertex 2]],GroupVertices[Vertex],0)),1,1,"")</f>
        <v>1</v>
      </c>
    </row>
    <row r="128" spans="1:57" ht="15">
      <c r="A128" s="65" t="s">
        <v>252</v>
      </c>
      <c r="B128" s="65" t="s">
        <v>257</v>
      </c>
      <c r="C128" s="66" t="s">
        <v>1153</v>
      </c>
      <c r="D128" s="67">
        <v>3</v>
      </c>
      <c r="E128" s="68" t="s">
        <v>132</v>
      </c>
      <c r="F128" s="69">
        <v>32</v>
      </c>
      <c r="G128" s="66"/>
      <c r="H128" s="70"/>
      <c r="I128" s="71"/>
      <c r="J128" s="71"/>
      <c r="K128" s="34" t="s">
        <v>65</v>
      </c>
      <c r="L128" s="78">
        <v>128</v>
      </c>
      <c r="M128" s="78"/>
      <c r="N128" s="73"/>
      <c r="O128" s="80" t="s">
        <v>274</v>
      </c>
      <c r="P128" s="82">
        <v>43858.46787037037</v>
      </c>
      <c r="Q128" s="80" t="s">
        <v>287</v>
      </c>
      <c r="R128" s="80"/>
      <c r="S128" s="80"/>
      <c r="T128" s="80" t="s">
        <v>321</v>
      </c>
      <c r="U128" s="80"/>
      <c r="V128" s="84" t="s">
        <v>369</v>
      </c>
      <c r="W128" s="82">
        <v>43858.46787037037</v>
      </c>
      <c r="X128" s="86">
        <v>43858</v>
      </c>
      <c r="Y128" s="88" t="s">
        <v>419</v>
      </c>
      <c r="Z128" s="84" t="s">
        <v>480</v>
      </c>
      <c r="AA128" s="80"/>
      <c r="AB128" s="80"/>
      <c r="AC128" s="88" t="s">
        <v>542</v>
      </c>
      <c r="AD128" s="80"/>
      <c r="AE128" s="80" t="b">
        <v>0</v>
      </c>
      <c r="AF128" s="80">
        <v>0</v>
      </c>
      <c r="AG128" s="88" t="s">
        <v>560</v>
      </c>
      <c r="AH128" s="80" t="b">
        <v>0</v>
      </c>
      <c r="AI128" s="80" t="s">
        <v>563</v>
      </c>
      <c r="AJ128" s="80"/>
      <c r="AK128" s="88" t="s">
        <v>560</v>
      </c>
      <c r="AL128" s="80" t="b">
        <v>0</v>
      </c>
      <c r="AM128" s="80">
        <v>6</v>
      </c>
      <c r="AN128" s="88" t="s">
        <v>530</v>
      </c>
      <c r="AO128" s="80" t="s">
        <v>569</v>
      </c>
      <c r="AP128" s="80" t="b">
        <v>0</v>
      </c>
      <c r="AQ128" s="88" t="s">
        <v>530</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row>
    <row r="129" spans="1:57" ht="15">
      <c r="A129" s="65" t="s">
        <v>256</v>
      </c>
      <c r="B129" s="65" t="s">
        <v>257</v>
      </c>
      <c r="C129" s="66" t="s">
        <v>1153</v>
      </c>
      <c r="D129" s="67">
        <v>3</v>
      </c>
      <c r="E129" s="68" t="s">
        <v>132</v>
      </c>
      <c r="F129" s="69">
        <v>32</v>
      </c>
      <c r="G129" s="66"/>
      <c r="H129" s="70"/>
      <c r="I129" s="71"/>
      <c r="J129" s="71"/>
      <c r="K129" s="34" t="s">
        <v>65</v>
      </c>
      <c r="L129" s="78">
        <v>129</v>
      </c>
      <c r="M129" s="78"/>
      <c r="N129" s="73"/>
      <c r="O129" s="80" t="s">
        <v>275</v>
      </c>
      <c r="P129" s="82">
        <v>43857.433703703704</v>
      </c>
      <c r="Q129" s="80" t="s">
        <v>279</v>
      </c>
      <c r="R129" s="80"/>
      <c r="S129" s="80"/>
      <c r="T129" s="80" t="s">
        <v>321</v>
      </c>
      <c r="U129" s="84" t="s">
        <v>331</v>
      </c>
      <c r="V129" s="84" t="s">
        <v>331</v>
      </c>
      <c r="W129" s="82">
        <v>43857.433703703704</v>
      </c>
      <c r="X129" s="86">
        <v>43857</v>
      </c>
      <c r="Y129" s="88" t="s">
        <v>423</v>
      </c>
      <c r="Z129" s="84" t="s">
        <v>484</v>
      </c>
      <c r="AA129" s="80"/>
      <c r="AB129" s="80"/>
      <c r="AC129" s="88" t="s">
        <v>546</v>
      </c>
      <c r="AD129" s="80"/>
      <c r="AE129" s="80" t="b">
        <v>0</v>
      </c>
      <c r="AF129" s="80">
        <v>11</v>
      </c>
      <c r="AG129" s="88" t="s">
        <v>560</v>
      </c>
      <c r="AH129" s="80" t="b">
        <v>0</v>
      </c>
      <c r="AI129" s="80" t="s">
        <v>563</v>
      </c>
      <c r="AJ129" s="80"/>
      <c r="AK129" s="88" t="s">
        <v>560</v>
      </c>
      <c r="AL129" s="80" t="b">
        <v>0</v>
      </c>
      <c r="AM129" s="80">
        <v>2</v>
      </c>
      <c r="AN129" s="88" t="s">
        <v>560</v>
      </c>
      <c r="AO129" s="80" t="s">
        <v>570</v>
      </c>
      <c r="AP129" s="80" t="b">
        <v>0</v>
      </c>
      <c r="AQ129" s="88" t="s">
        <v>546</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row>
    <row r="130" spans="1:57" ht="15">
      <c r="A130" s="65" t="s">
        <v>256</v>
      </c>
      <c r="B130" s="65" t="s">
        <v>257</v>
      </c>
      <c r="C130" s="66" t="s">
        <v>1153</v>
      </c>
      <c r="D130" s="67">
        <v>3</v>
      </c>
      <c r="E130" s="68" t="s">
        <v>132</v>
      </c>
      <c r="F130" s="69">
        <v>32</v>
      </c>
      <c r="G130" s="66"/>
      <c r="H130" s="70"/>
      <c r="I130" s="71"/>
      <c r="J130" s="71"/>
      <c r="K130" s="34" t="s">
        <v>65</v>
      </c>
      <c r="L130" s="78">
        <v>130</v>
      </c>
      <c r="M130" s="78"/>
      <c r="N130" s="73"/>
      <c r="O130" s="80" t="s">
        <v>274</v>
      </c>
      <c r="P130" s="82">
        <v>43858.48042824074</v>
      </c>
      <c r="Q130" s="80" t="s">
        <v>287</v>
      </c>
      <c r="R130" s="80"/>
      <c r="S130" s="80"/>
      <c r="T130" s="80" t="s">
        <v>321</v>
      </c>
      <c r="U130" s="80"/>
      <c r="V130" s="84" t="s">
        <v>374</v>
      </c>
      <c r="W130" s="82">
        <v>43858.48042824074</v>
      </c>
      <c r="X130" s="86">
        <v>43858</v>
      </c>
      <c r="Y130" s="88" t="s">
        <v>420</v>
      </c>
      <c r="Z130" s="84" t="s">
        <v>481</v>
      </c>
      <c r="AA130" s="80"/>
      <c r="AB130" s="80"/>
      <c r="AC130" s="88" t="s">
        <v>543</v>
      </c>
      <c r="AD130" s="80"/>
      <c r="AE130" s="80" t="b">
        <v>0</v>
      </c>
      <c r="AF130" s="80">
        <v>0</v>
      </c>
      <c r="AG130" s="88" t="s">
        <v>560</v>
      </c>
      <c r="AH130" s="80" t="b">
        <v>0</v>
      </c>
      <c r="AI130" s="80" t="s">
        <v>563</v>
      </c>
      <c r="AJ130" s="80"/>
      <c r="AK130" s="88" t="s">
        <v>560</v>
      </c>
      <c r="AL130" s="80" t="b">
        <v>0</v>
      </c>
      <c r="AM130" s="80">
        <v>6</v>
      </c>
      <c r="AN130" s="88" t="s">
        <v>530</v>
      </c>
      <c r="AO130" s="80" t="s">
        <v>568</v>
      </c>
      <c r="AP130" s="80" t="b">
        <v>0</v>
      </c>
      <c r="AQ130" s="88" t="s">
        <v>530</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row>
    <row r="131" spans="1:57" ht="15">
      <c r="A131" s="65" t="s">
        <v>251</v>
      </c>
      <c r="B131" s="65" t="s">
        <v>252</v>
      </c>
      <c r="C131" s="66" t="s">
        <v>1153</v>
      </c>
      <c r="D131" s="67">
        <v>3</v>
      </c>
      <c r="E131" s="68" t="s">
        <v>132</v>
      </c>
      <c r="F131" s="69">
        <v>32</v>
      </c>
      <c r="G131" s="66"/>
      <c r="H131" s="70"/>
      <c r="I131" s="71"/>
      <c r="J131" s="71"/>
      <c r="K131" s="34" t="s">
        <v>66</v>
      </c>
      <c r="L131" s="78">
        <v>131</v>
      </c>
      <c r="M131" s="78"/>
      <c r="N131" s="73"/>
      <c r="O131" s="80" t="s">
        <v>274</v>
      </c>
      <c r="P131" s="82">
        <v>43858.4419212963</v>
      </c>
      <c r="Q131" s="80" t="s">
        <v>287</v>
      </c>
      <c r="R131" s="80"/>
      <c r="S131" s="80"/>
      <c r="T131" s="80" t="s">
        <v>321</v>
      </c>
      <c r="U131" s="80"/>
      <c r="V131" s="84" t="s">
        <v>373</v>
      </c>
      <c r="W131" s="82">
        <v>43858.4419212963</v>
      </c>
      <c r="X131" s="86">
        <v>43858</v>
      </c>
      <c r="Y131" s="88" t="s">
        <v>418</v>
      </c>
      <c r="Z131" s="84" t="s">
        <v>479</v>
      </c>
      <c r="AA131" s="80"/>
      <c r="AB131" s="80"/>
      <c r="AC131" s="88" t="s">
        <v>541</v>
      </c>
      <c r="AD131" s="80"/>
      <c r="AE131" s="80" t="b">
        <v>0</v>
      </c>
      <c r="AF131" s="80">
        <v>0</v>
      </c>
      <c r="AG131" s="88" t="s">
        <v>560</v>
      </c>
      <c r="AH131" s="80" t="b">
        <v>0</v>
      </c>
      <c r="AI131" s="80" t="s">
        <v>563</v>
      </c>
      <c r="AJ131" s="80"/>
      <c r="AK131" s="88" t="s">
        <v>560</v>
      </c>
      <c r="AL131" s="80" t="b">
        <v>0</v>
      </c>
      <c r="AM131" s="80">
        <v>6</v>
      </c>
      <c r="AN131" s="88" t="s">
        <v>530</v>
      </c>
      <c r="AO131" s="80" t="s">
        <v>568</v>
      </c>
      <c r="AP131" s="80" t="b">
        <v>0</v>
      </c>
      <c r="AQ131" s="88" t="s">
        <v>530</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row>
    <row r="132" spans="1:57" ht="15">
      <c r="A132" s="65" t="s">
        <v>252</v>
      </c>
      <c r="B132" s="65" t="s">
        <v>251</v>
      </c>
      <c r="C132" s="66" t="s">
        <v>1153</v>
      </c>
      <c r="D132" s="67">
        <v>3</v>
      </c>
      <c r="E132" s="68" t="s">
        <v>132</v>
      </c>
      <c r="F132" s="69">
        <v>32</v>
      </c>
      <c r="G132" s="66"/>
      <c r="H132" s="70"/>
      <c r="I132" s="71"/>
      <c r="J132" s="71"/>
      <c r="K132" s="34" t="s">
        <v>66</v>
      </c>
      <c r="L132" s="78">
        <v>132</v>
      </c>
      <c r="M132" s="78"/>
      <c r="N132" s="73"/>
      <c r="O132" s="80" t="s">
        <v>273</v>
      </c>
      <c r="P132" s="82">
        <v>43857.44673611111</v>
      </c>
      <c r="Q132" s="80" t="s">
        <v>301</v>
      </c>
      <c r="R132" s="80"/>
      <c r="S132" s="80"/>
      <c r="T132" s="80" t="s">
        <v>321</v>
      </c>
      <c r="U132" s="80"/>
      <c r="V132" s="84" t="s">
        <v>369</v>
      </c>
      <c r="W132" s="82">
        <v>43857.44673611111</v>
      </c>
      <c r="X132" s="86">
        <v>43857</v>
      </c>
      <c r="Y132" s="88" t="s">
        <v>424</v>
      </c>
      <c r="Z132" s="84" t="s">
        <v>485</v>
      </c>
      <c r="AA132" s="80"/>
      <c r="AB132" s="80"/>
      <c r="AC132" s="88" t="s">
        <v>547</v>
      </c>
      <c r="AD132" s="80"/>
      <c r="AE132" s="80" t="b">
        <v>0</v>
      </c>
      <c r="AF132" s="80">
        <v>0</v>
      </c>
      <c r="AG132" s="88" t="s">
        <v>560</v>
      </c>
      <c r="AH132" s="80" t="b">
        <v>0</v>
      </c>
      <c r="AI132" s="80" t="s">
        <v>563</v>
      </c>
      <c r="AJ132" s="80"/>
      <c r="AK132" s="88" t="s">
        <v>560</v>
      </c>
      <c r="AL132" s="80" t="b">
        <v>0</v>
      </c>
      <c r="AM132" s="80">
        <v>2</v>
      </c>
      <c r="AN132" s="88" t="s">
        <v>550</v>
      </c>
      <c r="AO132" s="80" t="s">
        <v>570</v>
      </c>
      <c r="AP132" s="80" t="b">
        <v>0</v>
      </c>
      <c r="AQ132" s="88" t="s">
        <v>550</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row>
    <row r="133" spans="1:57" ht="15">
      <c r="A133" s="65" t="s">
        <v>252</v>
      </c>
      <c r="B133" s="65" t="s">
        <v>268</v>
      </c>
      <c r="C133" s="66" t="s">
        <v>1153</v>
      </c>
      <c r="D133" s="67">
        <v>3</v>
      </c>
      <c r="E133" s="68" t="s">
        <v>132</v>
      </c>
      <c r="F133" s="69">
        <v>32</v>
      </c>
      <c r="G133" s="66"/>
      <c r="H133" s="70"/>
      <c r="I133" s="71"/>
      <c r="J133" s="71"/>
      <c r="K133" s="34" t="s">
        <v>65</v>
      </c>
      <c r="L133" s="78">
        <v>133</v>
      </c>
      <c r="M133" s="78"/>
      <c r="N133" s="73"/>
      <c r="O133" s="80" t="s">
        <v>274</v>
      </c>
      <c r="P133" s="82">
        <v>43859.53530092593</v>
      </c>
      <c r="Q133" s="80" t="s">
        <v>302</v>
      </c>
      <c r="R133" s="80"/>
      <c r="S133" s="80"/>
      <c r="T133" s="80" t="s">
        <v>321</v>
      </c>
      <c r="U133" s="80"/>
      <c r="V133" s="84" t="s">
        <v>369</v>
      </c>
      <c r="W133" s="82">
        <v>43859.53530092593</v>
      </c>
      <c r="X133" s="86">
        <v>43859</v>
      </c>
      <c r="Y133" s="88" t="s">
        <v>425</v>
      </c>
      <c r="Z133" s="84" t="s">
        <v>486</v>
      </c>
      <c r="AA133" s="80"/>
      <c r="AB133" s="80"/>
      <c r="AC133" s="88" t="s">
        <v>548</v>
      </c>
      <c r="AD133" s="80"/>
      <c r="AE133" s="80" t="b">
        <v>0</v>
      </c>
      <c r="AF133" s="80">
        <v>0</v>
      </c>
      <c r="AG133" s="88" t="s">
        <v>560</v>
      </c>
      <c r="AH133" s="80" t="b">
        <v>0</v>
      </c>
      <c r="AI133" s="80" t="s">
        <v>563</v>
      </c>
      <c r="AJ133" s="80"/>
      <c r="AK133" s="88" t="s">
        <v>560</v>
      </c>
      <c r="AL133" s="80" t="b">
        <v>0</v>
      </c>
      <c r="AM133" s="80">
        <v>2</v>
      </c>
      <c r="AN133" s="88" t="s">
        <v>552</v>
      </c>
      <c r="AO133" s="80" t="s">
        <v>570</v>
      </c>
      <c r="AP133" s="80" t="b">
        <v>0</v>
      </c>
      <c r="AQ133" s="88" t="s">
        <v>552</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row>
    <row r="134" spans="1:57" ht="15">
      <c r="A134" s="65" t="s">
        <v>256</v>
      </c>
      <c r="B134" s="65" t="s">
        <v>252</v>
      </c>
      <c r="C134" s="66" t="s">
        <v>1153</v>
      </c>
      <c r="D134" s="67">
        <v>3</v>
      </c>
      <c r="E134" s="68" t="s">
        <v>132</v>
      </c>
      <c r="F134" s="69">
        <v>32</v>
      </c>
      <c r="G134" s="66"/>
      <c r="H134" s="70"/>
      <c r="I134" s="71"/>
      <c r="J134" s="71"/>
      <c r="K134" s="34" t="s">
        <v>65</v>
      </c>
      <c r="L134" s="78">
        <v>134</v>
      </c>
      <c r="M134" s="78"/>
      <c r="N134" s="73"/>
      <c r="O134" s="80" t="s">
        <v>274</v>
      </c>
      <c r="P134" s="82">
        <v>43858.48042824074</v>
      </c>
      <c r="Q134" s="80" t="s">
        <v>287</v>
      </c>
      <c r="R134" s="80"/>
      <c r="S134" s="80"/>
      <c r="T134" s="80" t="s">
        <v>321</v>
      </c>
      <c r="U134" s="80"/>
      <c r="V134" s="84" t="s">
        <v>374</v>
      </c>
      <c r="W134" s="82">
        <v>43858.48042824074</v>
      </c>
      <c r="X134" s="86">
        <v>43858</v>
      </c>
      <c r="Y134" s="88" t="s">
        <v>420</v>
      </c>
      <c r="Z134" s="84" t="s">
        <v>481</v>
      </c>
      <c r="AA134" s="80"/>
      <c r="AB134" s="80"/>
      <c r="AC134" s="88" t="s">
        <v>543</v>
      </c>
      <c r="AD134" s="80"/>
      <c r="AE134" s="80" t="b">
        <v>0</v>
      </c>
      <c r="AF134" s="80">
        <v>0</v>
      </c>
      <c r="AG134" s="88" t="s">
        <v>560</v>
      </c>
      <c r="AH134" s="80" t="b">
        <v>0</v>
      </c>
      <c r="AI134" s="80" t="s">
        <v>563</v>
      </c>
      <c r="AJ134" s="80"/>
      <c r="AK134" s="88" t="s">
        <v>560</v>
      </c>
      <c r="AL134" s="80" t="b">
        <v>0</v>
      </c>
      <c r="AM134" s="80">
        <v>6</v>
      </c>
      <c r="AN134" s="88" t="s">
        <v>530</v>
      </c>
      <c r="AO134" s="80" t="s">
        <v>568</v>
      </c>
      <c r="AP134" s="80" t="b">
        <v>0</v>
      </c>
      <c r="AQ134" s="88" t="s">
        <v>530</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row>
    <row r="135" spans="1:57" ht="15">
      <c r="A135" s="65" t="s">
        <v>251</v>
      </c>
      <c r="B135" s="65" t="s">
        <v>251</v>
      </c>
      <c r="C135" s="66" t="s">
        <v>1152</v>
      </c>
      <c r="D135" s="67">
        <v>10</v>
      </c>
      <c r="E135" s="68" t="s">
        <v>132</v>
      </c>
      <c r="F135" s="69">
        <v>10</v>
      </c>
      <c r="G135" s="66"/>
      <c r="H135" s="70"/>
      <c r="I135" s="71"/>
      <c r="J135" s="71"/>
      <c r="K135" s="34" t="s">
        <v>65</v>
      </c>
      <c r="L135" s="78">
        <v>135</v>
      </c>
      <c r="M135" s="78"/>
      <c r="N135" s="73"/>
      <c r="O135" s="80" t="s">
        <v>196</v>
      </c>
      <c r="P135" s="82">
        <v>43745.956655092596</v>
      </c>
      <c r="Q135" s="80" t="s">
        <v>280</v>
      </c>
      <c r="R135" s="84" t="s">
        <v>314</v>
      </c>
      <c r="S135" s="80" t="s">
        <v>319</v>
      </c>
      <c r="T135" s="80" t="s">
        <v>324</v>
      </c>
      <c r="U135" s="84" t="s">
        <v>345</v>
      </c>
      <c r="V135" s="84" t="s">
        <v>345</v>
      </c>
      <c r="W135" s="82">
        <v>43745.956655092596</v>
      </c>
      <c r="X135" s="86">
        <v>43745</v>
      </c>
      <c r="Y135" s="88" t="s">
        <v>426</v>
      </c>
      <c r="Z135" s="84" t="s">
        <v>487</v>
      </c>
      <c r="AA135" s="80"/>
      <c r="AB135" s="80"/>
      <c r="AC135" s="88" t="s">
        <v>549</v>
      </c>
      <c r="AD135" s="80"/>
      <c r="AE135" s="80" t="b">
        <v>0</v>
      </c>
      <c r="AF135" s="80">
        <v>13</v>
      </c>
      <c r="AG135" s="88" t="s">
        <v>560</v>
      </c>
      <c r="AH135" s="80" t="b">
        <v>0</v>
      </c>
      <c r="AI135" s="80" t="s">
        <v>563</v>
      </c>
      <c r="AJ135" s="80"/>
      <c r="AK135" s="88" t="s">
        <v>560</v>
      </c>
      <c r="AL135" s="80" t="b">
        <v>0</v>
      </c>
      <c r="AM135" s="80">
        <v>13</v>
      </c>
      <c r="AN135" s="88" t="s">
        <v>560</v>
      </c>
      <c r="AO135" s="80" t="s">
        <v>569</v>
      </c>
      <c r="AP135" s="80" t="b">
        <v>0</v>
      </c>
      <c r="AQ135" s="88" t="s">
        <v>549</v>
      </c>
      <c r="AR135" s="80" t="s">
        <v>273</v>
      </c>
      <c r="AS135" s="80">
        <v>0</v>
      </c>
      <c r="AT135" s="80">
        <v>0</v>
      </c>
      <c r="AU135" s="80"/>
      <c r="AV135" s="80"/>
      <c r="AW135" s="80"/>
      <c r="AX135" s="80"/>
      <c r="AY135" s="80"/>
      <c r="AZ135" s="80"/>
      <c r="BA135" s="80"/>
      <c r="BB135" s="80"/>
      <c r="BC135">
        <v>3</v>
      </c>
      <c r="BD135" s="79" t="str">
        <f>REPLACE(INDEX(GroupVertices[Group],MATCH(Edges[[#This Row],[Vertex 1]],GroupVertices[Vertex],0)),1,1,"")</f>
        <v>1</v>
      </c>
      <c r="BE135" s="79" t="str">
        <f>REPLACE(INDEX(GroupVertices[Group],MATCH(Edges[[#This Row],[Vertex 2]],GroupVertices[Vertex],0)),1,1,"")</f>
        <v>1</v>
      </c>
    </row>
    <row r="136" spans="1:57" ht="15">
      <c r="A136" s="65" t="s">
        <v>251</v>
      </c>
      <c r="B136" s="65" t="s">
        <v>251</v>
      </c>
      <c r="C136" s="66" t="s">
        <v>1152</v>
      </c>
      <c r="D136" s="67">
        <v>10</v>
      </c>
      <c r="E136" s="68" t="s">
        <v>132</v>
      </c>
      <c r="F136" s="69">
        <v>10</v>
      </c>
      <c r="G136" s="66"/>
      <c r="H136" s="70"/>
      <c r="I136" s="71"/>
      <c r="J136" s="71"/>
      <c r="K136" s="34" t="s">
        <v>65</v>
      </c>
      <c r="L136" s="78">
        <v>136</v>
      </c>
      <c r="M136" s="78"/>
      <c r="N136" s="73"/>
      <c r="O136" s="80" t="s">
        <v>196</v>
      </c>
      <c r="P136" s="82">
        <v>43857.40625</v>
      </c>
      <c r="Q136" s="80" t="s">
        <v>301</v>
      </c>
      <c r="R136" s="80"/>
      <c r="S136" s="80"/>
      <c r="T136" s="80" t="s">
        <v>321</v>
      </c>
      <c r="U136" s="84" t="s">
        <v>346</v>
      </c>
      <c r="V136" s="84" t="s">
        <v>346</v>
      </c>
      <c r="W136" s="82">
        <v>43857.40625</v>
      </c>
      <c r="X136" s="86">
        <v>43857</v>
      </c>
      <c r="Y136" s="88" t="s">
        <v>427</v>
      </c>
      <c r="Z136" s="84" t="s">
        <v>488</v>
      </c>
      <c r="AA136" s="80"/>
      <c r="AB136" s="80"/>
      <c r="AC136" s="88" t="s">
        <v>550</v>
      </c>
      <c r="AD136" s="80"/>
      <c r="AE136" s="80" t="b">
        <v>0</v>
      </c>
      <c r="AF136" s="80">
        <v>3</v>
      </c>
      <c r="AG136" s="88" t="s">
        <v>560</v>
      </c>
      <c r="AH136" s="80" t="b">
        <v>0</v>
      </c>
      <c r="AI136" s="80" t="s">
        <v>563</v>
      </c>
      <c r="AJ136" s="80"/>
      <c r="AK136" s="88" t="s">
        <v>560</v>
      </c>
      <c r="AL136" s="80" t="b">
        <v>0</v>
      </c>
      <c r="AM136" s="80">
        <v>2</v>
      </c>
      <c r="AN136" s="88" t="s">
        <v>560</v>
      </c>
      <c r="AO136" s="80" t="s">
        <v>570</v>
      </c>
      <c r="AP136" s="80" t="b">
        <v>0</v>
      </c>
      <c r="AQ136" s="88" t="s">
        <v>550</v>
      </c>
      <c r="AR136" s="80" t="s">
        <v>196</v>
      </c>
      <c r="AS136" s="80">
        <v>0</v>
      </c>
      <c r="AT136" s="80">
        <v>0</v>
      </c>
      <c r="AU136" s="80"/>
      <c r="AV136" s="80"/>
      <c r="AW136" s="80"/>
      <c r="AX136" s="80"/>
      <c r="AY136" s="80"/>
      <c r="AZ136" s="80"/>
      <c r="BA136" s="80"/>
      <c r="BB136" s="80"/>
      <c r="BC136">
        <v>3</v>
      </c>
      <c r="BD136" s="79" t="str">
        <f>REPLACE(INDEX(GroupVertices[Group],MATCH(Edges[[#This Row],[Vertex 1]],GroupVertices[Vertex],0)),1,1,"")</f>
        <v>1</v>
      </c>
      <c r="BE136" s="79" t="str">
        <f>REPLACE(INDEX(GroupVertices[Group],MATCH(Edges[[#This Row],[Vertex 2]],GroupVertices[Vertex],0)),1,1,"")</f>
        <v>1</v>
      </c>
    </row>
    <row r="137" spans="1:57" ht="15">
      <c r="A137" s="65" t="s">
        <v>251</v>
      </c>
      <c r="B137" s="65" t="s">
        <v>251</v>
      </c>
      <c r="C137" s="66" t="s">
        <v>1152</v>
      </c>
      <c r="D137" s="67">
        <v>10</v>
      </c>
      <c r="E137" s="68" t="s">
        <v>132</v>
      </c>
      <c r="F137" s="69">
        <v>10</v>
      </c>
      <c r="G137" s="66"/>
      <c r="H137" s="70"/>
      <c r="I137" s="71"/>
      <c r="J137" s="71"/>
      <c r="K137" s="34" t="s">
        <v>65</v>
      </c>
      <c r="L137" s="78">
        <v>137</v>
      </c>
      <c r="M137" s="78"/>
      <c r="N137" s="73"/>
      <c r="O137" s="80" t="s">
        <v>196</v>
      </c>
      <c r="P137" s="82">
        <v>43857.704201388886</v>
      </c>
      <c r="Q137" s="80" t="s">
        <v>296</v>
      </c>
      <c r="R137" s="80"/>
      <c r="S137" s="80"/>
      <c r="T137" s="80" t="s">
        <v>321</v>
      </c>
      <c r="U137" s="80"/>
      <c r="V137" s="84" t="s">
        <v>373</v>
      </c>
      <c r="W137" s="82">
        <v>43857.704201388886</v>
      </c>
      <c r="X137" s="86">
        <v>43857</v>
      </c>
      <c r="Y137" s="88" t="s">
        <v>428</v>
      </c>
      <c r="Z137" s="84" t="s">
        <v>489</v>
      </c>
      <c r="AA137" s="80"/>
      <c r="AB137" s="80"/>
      <c r="AC137" s="88" t="s">
        <v>551</v>
      </c>
      <c r="AD137" s="80"/>
      <c r="AE137" s="80" t="b">
        <v>0</v>
      </c>
      <c r="AF137" s="80">
        <v>3</v>
      </c>
      <c r="AG137" s="88" t="s">
        <v>560</v>
      </c>
      <c r="AH137" s="80" t="b">
        <v>0</v>
      </c>
      <c r="AI137" s="80" t="s">
        <v>563</v>
      </c>
      <c r="AJ137" s="80"/>
      <c r="AK137" s="88" t="s">
        <v>560</v>
      </c>
      <c r="AL137" s="80" t="b">
        <v>0</v>
      </c>
      <c r="AM137" s="80">
        <v>1</v>
      </c>
      <c r="AN137" s="88" t="s">
        <v>560</v>
      </c>
      <c r="AO137" s="80" t="s">
        <v>570</v>
      </c>
      <c r="AP137" s="80" t="b">
        <v>0</v>
      </c>
      <c r="AQ137" s="88" t="s">
        <v>551</v>
      </c>
      <c r="AR137" s="80" t="s">
        <v>196</v>
      </c>
      <c r="AS137" s="80">
        <v>0</v>
      </c>
      <c r="AT137" s="80">
        <v>0</v>
      </c>
      <c r="AU137" s="80"/>
      <c r="AV137" s="80"/>
      <c r="AW137" s="80"/>
      <c r="AX137" s="80"/>
      <c r="AY137" s="80"/>
      <c r="AZ137" s="80"/>
      <c r="BA137" s="80"/>
      <c r="BB137" s="80"/>
      <c r="BC137">
        <v>3</v>
      </c>
      <c r="BD137" s="79" t="str">
        <f>REPLACE(INDEX(GroupVertices[Group],MATCH(Edges[[#This Row],[Vertex 1]],GroupVertices[Vertex],0)),1,1,"")</f>
        <v>1</v>
      </c>
      <c r="BE137" s="79" t="str">
        <f>REPLACE(INDEX(GroupVertices[Group],MATCH(Edges[[#This Row],[Vertex 2]],GroupVertices[Vertex],0)),1,1,"")</f>
        <v>1</v>
      </c>
    </row>
    <row r="138" spans="1:57" ht="15">
      <c r="A138" s="65" t="s">
        <v>251</v>
      </c>
      <c r="B138" s="65" t="s">
        <v>268</v>
      </c>
      <c r="C138" s="66" t="s">
        <v>1153</v>
      </c>
      <c r="D138" s="67">
        <v>3</v>
      </c>
      <c r="E138" s="68" t="s">
        <v>132</v>
      </c>
      <c r="F138" s="69">
        <v>32</v>
      </c>
      <c r="G138" s="66"/>
      <c r="H138" s="70"/>
      <c r="I138" s="71"/>
      <c r="J138" s="71"/>
      <c r="K138" s="34" t="s">
        <v>65</v>
      </c>
      <c r="L138" s="78">
        <v>138</v>
      </c>
      <c r="M138" s="78"/>
      <c r="N138" s="73"/>
      <c r="O138" s="80" t="s">
        <v>275</v>
      </c>
      <c r="P138" s="82">
        <v>43859.496770833335</v>
      </c>
      <c r="Q138" s="80" t="s">
        <v>302</v>
      </c>
      <c r="R138" s="80"/>
      <c r="S138" s="80"/>
      <c r="T138" s="80" t="s">
        <v>321</v>
      </c>
      <c r="U138" s="84" t="s">
        <v>347</v>
      </c>
      <c r="V138" s="84" t="s">
        <v>347</v>
      </c>
      <c r="W138" s="82">
        <v>43859.496770833335</v>
      </c>
      <c r="X138" s="86">
        <v>43859</v>
      </c>
      <c r="Y138" s="88" t="s">
        <v>429</v>
      </c>
      <c r="Z138" s="84" t="s">
        <v>490</v>
      </c>
      <c r="AA138" s="80"/>
      <c r="AB138" s="80"/>
      <c r="AC138" s="88" t="s">
        <v>552</v>
      </c>
      <c r="AD138" s="80"/>
      <c r="AE138" s="80" t="b">
        <v>0</v>
      </c>
      <c r="AF138" s="80">
        <v>6</v>
      </c>
      <c r="AG138" s="88" t="s">
        <v>560</v>
      </c>
      <c r="AH138" s="80" t="b">
        <v>0</v>
      </c>
      <c r="AI138" s="80" t="s">
        <v>563</v>
      </c>
      <c r="AJ138" s="80"/>
      <c r="AK138" s="88" t="s">
        <v>560</v>
      </c>
      <c r="AL138" s="80" t="b">
        <v>0</v>
      </c>
      <c r="AM138" s="80">
        <v>2</v>
      </c>
      <c r="AN138" s="88" t="s">
        <v>560</v>
      </c>
      <c r="AO138" s="80" t="s">
        <v>570</v>
      </c>
      <c r="AP138" s="80" t="b">
        <v>0</v>
      </c>
      <c r="AQ138" s="88" t="s">
        <v>552</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row>
    <row r="139" spans="1:57" ht="15">
      <c r="A139" s="65" t="s">
        <v>251</v>
      </c>
      <c r="B139" s="65" t="s">
        <v>268</v>
      </c>
      <c r="C139" s="66" t="s">
        <v>1153</v>
      </c>
      <c r="D139" s="67">
        <v>3</v>
      </c>
      <c r="E139" s="68" t="s">
        <v>132</v>
      </c>
      <c r="F139" s="69">
        <v>32</v>
      </c>
      <c r="G139" s="66"/>
      <c r="H139" s="70"/>
      <c r="I139" s="71"/>
      <c r="J139" s="71"/>
      <c r="K139" s="34" t="s">
        <v>65</v>
      </c>
      <c r="L139" s="78">
        <v>139</v>
      </c>
      <c r="M139" s="78"/>
      <c r="N139" s="73"/>
      <c r="O139" s="80" t="s">
        <v>274</v>
      </c>
      <c r="P139" s="82">
        <v>43859.49767361111</v>
      </c>
      <c r="Q139" s="80" t="s">
        <v>304</v>
      </c>
      <c r="R139" s="80"/>
      <c r="S139" s="80"/>
      <c r="T139" s="80" t="s">
        <v>321</v>
      </c>
      <c r="U139" s="80"/>
      <c r="V139" s="84" t="s">
        <v>373</v>
      </c>
      <c r="W139" s="82">
        <v>43859.49767361111</v>
      </c>
      <c r="X139" s="86">
        <v>43859</v>
      </c>
      <c r="Y139" s="88" t="s">
        <v>430</v>
      </c>
      <c r="Z139" s="84" t="s">
        <v>491</v>
      </c>
      <c r="AA139" s="80"/>
      <c r="AB139" s="80"/>
      <c r="AC139" s="88" t="s">
        <v>553</v>
      </c>
      <c r="AD139" s="80"/>
      <c r="AE139" s="80" t="b">
        <v>0</v>
      </c>
      <c r="AF139" s="80">
        <v>0</v>
      </c>
      <c r="AG139" s="88" t="s">
        <v>560</v>
      </c>
      <c r="AH139" s="80" t="b">
        <v>0</v>
      </c>
      <c r="AI139" s="80" t="s">
        <v>563</v>
      </c>
      <c r="AJ139" s="80"/>
      <c r="AK139" s="88" t="s">
        <v>560</v>
      </c>
      <c r="AL139" s="80" t="b">
        <v>0</v>
      </c>
      <c r="AM139" s="80">
        <v>1</v>
      </c>
      <c r="AN139" s="88" t="s">
        <v>554</v>
      </c>
      <c r="AO139" s="80" t="s">
        <v>568</v>
      </c>
      <c r="AP139" s="80" t="b">
        <v>0</v>
      </c>
      <c r="AQ139" s="88" t="s">
        <v>554</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row>
    <row r="140" spans="1:57" ht="15">
      <c r="A140" s="65" t="s">
        <v>256</v>
      </c>
      <c r="B140" s="65" t="s">
        <v>251</v>
      </c>
      <c r="C140" s="66" t="s">
        <v>1152</v>
      </c>
      <c r="D140" s="67">
        <v>10</v>
      </c>
      <c r="E140" s="68" t="s">
        <v>132</v>
      </c>
      <c r="F140" s="69">
        <v>10</v>
      </c>
      <c r="G140" s="66"/>
      <c r="H140" s="70"/>
      <c r="I140" s="71"/>
      <c r="J140" s="71"/>
      <c r="K140" s="34" t="s">
        <v>65</v>
      </c>
      <c r="L140" s="78">
        <v>140</v>
      </c>
      <c r="M140" s="78"/>
      <c r="N140" s="73"/>
      <c r="O140" s="80" t="s">
        <v>275</v>
      </c>
      <c r="P140" s="82">
        <v>43857.433703703704</v>
      </c>
      <c r="Q140" s="80" t="s">
        <v>279</v>
      </c>
      <c r="R140" s="80"/>
      <c r="S140" s="80"/>
      <c r="T140" s="80" t="s">
        <v>321</v>
      </c>
      <c r="U140" s="84" t="s">
        <v>331</v>
      </c>
      <c r="V140" s="84" t="s">
        <v>331</v>
      </c>
      <c r="W140" s="82">
        <v>43857.433703703704</v>
      </c>
      <c r="X140" s="86">
        <v>43857</v>
      </c>
      <c r="Y140" s="88" t="s">
        <v>423</v>
      </c>
      <c r="Z140" s="84" t="s">
        <v>484</v>
      </c>
      <c r="AA140" s="80"/>
      <c r="AB140" s="80"/>
      <c r="AC140" s="88" t="s">
        <v>546</v>
      </c>
      <c r="AD140" s="80"/>
      <c r="AE140" s="80" t="b">
        <v>0</v>
      </c>
      <c r="AF140" s="80">
        <v>11</v>
      </c>
      <c r="AG140" s="88" t="s">
        <v>560</v>
      </c>
      <c r="AH140" s="80" t="b">
        <v>0</v>
      </c>
      <c r="AI140" s="80" t="s">
        <v>563</v>
      </c>
      <c r="AJ140" s="80"/>
      <c r="AK140" s="88" t="s">
        <v>560</v>
      </c>
      <c r="AL140" s="80" t="b">
        <v>0</v>
      </c>
      <c r="AM140" s="80">
        <v>2</v>
      </c>
      <c r="AN140" s="88" t="s">
        <v>560</v>
      </c>
      <c r="AO140" s="80" t="s">
        <v>570</v>
      </c>
      <c r="AP140" s="80" t="b">
        <v>0</v>
      </c>
      <c r="AQ140" s="88" t="s">
        <v>546</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1</v>
      </c>
      <c r="BE140" s="79" t="str">
        <f>REPLACE(INDEX(GroupVertices[Group],MATCH(Edges[[#This Row],[Vertex 2]],GroupVertices[Vertex],0)),1,1,"")</f>
        <v>1</v>
      </c>
    </row>
    <row r="141" spans="1:57" ht="15">
      <c r="A141" s="65" t="s">
        <v>256</v>
      </c>
      <c r="B141" s="65" t="s">
        <v>251</v>
      </c>
      <c r="C141" s="66" t="s">
        <v>1152</v>
      </c>
      <c r="D141" s="67">
        <v>10</v>
      </c>
      <c r="E141" s="68" t="s">
        <v>132</v>
      </c>
      <c r="F141" s="69">
        <v>10</v>
      </c>
      <c r="G141" s="66"/>
      <c r="H141" s="70"/>
      <c r="I141" s="71"/>
      <c r="J141" s="71"/>
      <c r="K141" s="34" t="s">
        <v>65</v>
      </c>
      <c r="L141" s="78">
        <v>141</v>
      </c>
      <c r="M141" s="78"/>
      <c r="N141" s="73"/>
      <c r="O141" s="80" t="s">
        <v>275</v>
      </c>
      <c r="P141" s="82">
        <v>43859.4875</v>
      </c>
      <c r="Q141" s="80" t="s">
        <v>304</v>
      </c>
      <c r="R141" s="80"/>
      <c r="S141" s="80"/>
      <c r="T141" s="80" t="s">
        <v>321</v>
      </c>
      <c r="U141" s="84" t="s">
        <v>348</v>
      </c>
      <c r="V141" s="84" t="s">
        <v>348</v>
      </c>
      <c r="W141" s="82">
        <v>43859.4875</v>
      </c>
      <c r="X141" s="86">
        <v>43859</v>
      </c>
      <c r="Y141" s="88" t="s">
        <v>431</v>
      </c>
      <c r="Z141" s="84" t="s">
        <v>492</v>
      </c>
      <c r="AA141" s="80"/>
      <c r="AB141" s="80"/>
      <c r="AC141" s="88" t="s">
        <v>554</v>
      </c>
      <c r="AD141" s="80"/>
      <c r="AE141" s="80" t="b">
        <v>0</v>
      </c>
      <c r="AF141" s="80">
        <v>4</v>
      </c>
      <c r="AG141" s="88" t="s">
        <v>560</v>
      </c>
      <c r="AH141" s="80" t="b">
        <v>0</v>
      </c>
      <c r="AI141" s="80" t="s">
        <v>563</v>
      </c>
      <c r="AJ141" s="80"/>
      <c r="AK141" s="88" t="s">
        <v>560</v>
      </c>
      <c r="AL141" s="80" t="b">
        <v>0</v>
      </c>
      <c r="AM141" s="80">
        <v>1</v>
      </c>
      <c r="AN141" s="88" t="s">
        <v>560</v>
      </c>
      <c r="AO141" s="80" t="s">
        <v>570</v>
      </c>
      <c r="AP141" s="80" t="b">
        <v>0</v>
      </c>
      <c r="AQ141" s="88" t="s">
        <v>554</v>
      </c>
      <c r="AR141" s="80" t="s">
        <v>196</v>
      </c>
      <c r="AS141" s="80">
        <v>0</v>
      </c>
      <c r="AT141" s="80">
        <v>0</v>
      </c>
      <c r="AU141" s="80"/>
      <c r="AV141" s="80"/>
      <c r="AW141" s="80"/>
      <c r="AX141" s="80"/>
      <c r="AY141" s="80"/>
      <c r="AZ141" s="80"/>
      <c r="BA141" s="80"/>
      <c r="BB141" s="80"/>
      <c r="BC141">
        <v>2</v>
      </c>
      <c r="BD141" s="79" t="str">
        <f>REPLACE(INDEX(GroupVertices[Group],MATCH(Edges[[#This Row],[Vertex 1]],GroupVertices[Vertex],0)),1,1,"")</f>
        <v>1</v>
      </c>
      <c r="BE141" s="79" t="str">
        <f>REPLACE(INDEX(GroupVertices[Group],MATCH(Edges[[#This Row],[Vertex 2]],GroupVertices[Vertex],0)),1,1,"")</f>
        <v>1</v>
      </c>
    </row>
    <row r="142" spans="1:57" ht="15">
      <c r="A142" s="65" t="s">
        <v>256</v>
      </c>
      <c r="B142" s="65" t="s">
        <v>268</v>
      </c>
      <c r="C142" s="66" t="s">
        <v>1152</v>
      </c>
      <c r="D142" s="67">
        <v>10</v>
      </c>
      <c r="E142" s="68" t="s">
        <v>132</v>
      </c>
      <c r="F142" s="69">
        <v>10</v>
      </c>
      <c r="G142" s="66"/>
      <c r="H142" s="70"/>
      <c r="I142" s="71"/>
      <c r="J142" s="71"/>
      <c r="K142" s="34" t="s">
        <v>65</v>
      </c>
      <c r="L142" s="78">
        <v>142</v>
      </c>
      <c r="M142" s="78"/>
      <c r="N142" s="73"/>
      <c r="O142" s="80" t="s">
        <v>275</v>
      </c>
      <c r="P142" s="82">
        <v>43859.4875</v>
      </c>
      <c r="Q142" s="80" t="s">
        <v>304</v>
      </c>
      <c r="R142" s="80"/>
      <c r="S142" s="80"/>
      <c r="T142" s="80" t="s">
        <v>321</v>
      </c>
      <c r="U142" s="84" t="s">
        <v>348</v>
      </c>
      <c r="V142" s="84" t="s">
        <v>348</v>
      </c>
      <c r="W142" s="82">
        <v>43859.4875</v>
      </c>
      <c r="X142" s="86">
        <v>43859</v>
      </c>
      <c r="Y142" s="88" t="s">
        <v>431</v>
      </c>
      <c r="Z142" s="84" t="s">
        <v>492</v>
      </c>
      <c r="AA142" s="80"/>
      <c r="AB142" s="80"/>
      <c r="AC142" s="88" t="s">
        <v>554</v>
      </c>
      <c r="AD142" s="80"/>
      <c r="AE142" s="80" t="b">
        <v>0</v>
      </c>
      <c r="AF142" s="80">
        <v>4</v>
      </c>
      <c r="AG142" s="88" t="s">
        <v>560</v>
      </c>
      <c r="AH142" s="80" t="b">
        <v>0</v>
      </c>
      <c r="AI142" s="80" t="s">
        <v>563</v>
      </c>
      <c r="AJ142" s="80"/>
      <c r="AK142" s="88" t="s">
        <v>560</v>
      </c>
      <c r="AL142" s="80" t="b">
        <v>0</v>
      </c>
      <c r="AM142" s="80">
        <v>1</v>
      </c>
      <c r="AN142" s="88" t="s">
        <v>560</v>
      </c>
      <c r="AO142" s="80" t="s">
        <v>570</v>
      </c>
      <c r="AP142" s="80" t="b">
        <v>0</v>
      </c>
      <c r="AQ142" s="88" t="s">
        <v>554</v>
      </c>
      <c r="AR142" s="80" t="s">
        <v>196</v>
      </c>
      <c r="AS142" s="80">
        <v>0</v>
      </c>
      <c r="AT142" s="80">
        <v>0</v>
      </c>
      <c r="AU142" s="80"/>
      <c r="AV142" s="80"/>
      <c r="AW142" s="80"/>
      <c r="AX142" s="80"/>
      <c r="AY142" s="80"/>
      <c r="AZ142" s="80"/>
      <c r="BA142" s="80"/>
      <c r="BB142" s="80"/>
      <c r="BC142">
        <v>3</v>
      </c>
      <c r="BD142" s="79" t="str">
        <f>REPLACE(INDEX(GroupVertices[Group],MATCH(Edges[[#This Row],[Vertex 1]],GroupVertices[Vertex],0)),1,1,"")</f>
        <v>1</v>
      </c>
      <c r="BE142" s="79" t="str">
        <f>REPLACE(INDEX(GroupVertices[Group],MATCH(Edges[[#This Row],[Vertex 2]],GroupVertices[Vertex],0)),1,1,"")</f>
        <v>1</v>
      </c>
    </row>
    <row r="143" spans="1:57" ht="15">
      <c r="A143" s="65" t="s">
        <v>256</v>
      </c>
      <c r="B143" s="65" t="s">
        <v>268</v>
      </c>
      <c r="C143" s="66" t="s">
        <v>1152</v>
      </c>
      <c r="D143" s="67">
        <v>10</v>
      </c>
      <c r="E143" s="68" t="s">
        <v>132</v>
      </c>
      <c r="F143" s="69">
        <v>10</v>
      </c>
      <c r="G143" s="66"/>
      <c r="H143" s="70"/>
      <c r="I143" s="71"/>
      <c r="J143" s="71"/>
      <c r="K143" s="34" t="s">
        <v>65</v>
      </c>
      <c r="L143" s="78">
        <v>143</v>
      </c>
      <c r="M143" s="78"/>
      <c r="N143" s="73"/>
      <c r="O143" s="80" t="s">
        <v>275</v>
      </c>
      <c r="P143" s="82">
        <v>43859.50108796296</v>
      </c>
      <c r="Q143" s="80" t="s">
        <v>288</v>
      </c>
      <c r="R143" s="80"/>
      <c r="S143" s="80"/>
      <c r="T143" s="80" t="s">
        <v>327</v>
      </c>
      <c r="U143" s="84" t="s">
        <v>333</v>
      </c>
      <c r="V143" s="84" t="s">
        <v>333</v>
      </c>
      <c r="W143" s="82">
        <v>43859.50108796296</v>
      </c>
      <c r="X143" s="86">
        <v>43859</v>
      </c>
      <c r="Y143" s="88" t="s">
        <v>432</v>
      </c>
      <c r="Z143" s="84" t="s">
        <v>493</v>
      </c>
      <c r="AA143" s="80"/>
      <c r="AB143" s="80"/>
      <c r="AC143" s="88" t="s">
        <v>555</v>
      </c>
      <c r="AD143" s="88" t="s">
        <v>554</v>
      </c>
      <c r="AE143" s="80" t="b">
        <v>0</v>
      </c>
      <c r="AF143" s="80">
        <v>1</v>
      </c>
      <c r="AG143" s="88" t="s">
        <v>562</v>
      </c>
      <c r="AH143" s="80" t="b">
        <v>0</v>
      </c>
      <c r="AI143" s="80" t="s">
        <v>563</v>
      </c>
      <c r="AJ143" s="80"/>
      <c r="AK143" s="88" t="s">
        <v>560</v>
      </c>
      <c r="AL143" s="80" t="b">
        <v>0</v>
      </c>
      <c r="AM143" s="80">
        <v>1</v>
      </c>
      <c r="AN143" s="88" t="s">
        <v>560</v>
      </c>
      <c r="AO143" s="80" t="s">
        <v>570</v>
      </c>
      <c r="AP143" s="80" t="b">
        <v>0</v>
      </c>
      <c r="AQ143" s="88" t="s">
        <v>554</v>
      </c>
      <c r="AR143" s="80" t="s">
        <v>196</v>
      </c>
      <c r="AS143" s="80">
        <v>0</v>
      </c>
      <c r="AT143" s="80">
        <v>0</v>
      </c>
      <c r="AU143" s="80"/>
      <c r="AV143" s="80"/>
      <c r="AW143" s="80"/>
      <c r="AX143" s="80"/>
      <c r="AY143" s="80"/>
      <c r="AZ143" s="80"/>
      <c r="BA143" s="80"/>
      <c r="BB143" s="80"/>
      <c r="BC143">
        <v>3</v>
      </c>
      <c r="BD143" s="79" t="str">
        <f>REPLACE(INDEX(GroupVertices[Group],MATCH(Edges[[#This Row],[Vertex 1]],GroupVertices[Vertex],0)),1,1,"")</f>
        <v>1</v>
      </c>
      <c r="BE143" s="79" t="str">
        <f>REPLACE(INDEX(GroupVertices[Group],MATCH(Edges[[#This Row],[Vertex 2]],GroupVertices[Vertex],0)),1,1,"")</f>
        <v>1</v>
      </c>
    </row>
    <row r="144" spans="1:57" ht="15">
      <c r="A144" s="65" t="s">
        <v>256</v>
      </c>
      <c r="B144" s="65" t="s">
        <v>268</v>
      </c>
      <c r="C144" s="66" t="s">
        <v>1152</v>
      </c>
      <c r="D144" s="67">
        <v>10</v>
      </c>
      <c r="E144" s="68" t="s">
        <v>132</v>
      </c>
      <c r="F144" s="69">
        <v>10</v>
      </c>
      <c r="G144" s="66"/>
      <c r="H144" s="70"/>
      <c r="I144" s="71"/>
      <c r="J144" s="71"/>
      <c r="K144" s="34" t="s">
        <v>65</v>
      </c>
      <c r="L144" s="78">
        <v>144</v>
      </c>
      <c r="M144" s="78"/>
      <c r="N144" s="73"/>
      <c r="O144" s="80" t="s">
        <v>275</v>
      </c>
      <c r="P144" s="82">
        <v>43859.5384837963</v>
      </c>
      <c r="Q144" s="80" t="s">
        <v>305</v>
      </c>
      <c r="R144" s="84" t="s">
        <v>315</v>
      </c>
      <c r="S144" s="80" t="s">
        <v>320</v>
      </c>
      <c r="T144" s="80" t="s">
        <v>321</v>
      </c>
      <c r="U144" s="84" t="s">
        <v>349</v>
      </c>
      <c r="V144" s="84" t="s">
        <v>349</v>
      </c>
      <c r="W144" s="82">
        <v>43859.5384837963</v>
      </c>
      <c r="X144" s="86">
        <v>43859</v>
      </c>
      <c r="Y144" s="88" t="s">
        <v>433</v>
      </c>
      <c r="Z144" s="84" t="s">
        <v>494</v>
      </c>
      <c r="AA144" s="80"/>
      <c r="AB144" s="80"/>
      <c r="AC144" s="88" t="s">
        <v>556</v>
      </c>
      <c r="AD144" s="88" t="s">
        <v>558</v>
      </c>
      <c r="AE144" s="80" t="b">
        <v>0</v>
      </c>
      <c r="AF144" s="80">
        <v>0</v>
      </c>
      <c r="AG144" s="88" t="s">
        <v>562</v>
      </c>
      <c r="AH144" s="80" t="b">
        <v>0</v>
      </c>
      <c r="AI144" s="80" t="s">
        <v>563</v>
      </c>
      <c r="AJ144" s="80"/>
      <c r="AK144" s="88" t="s">
        <v>560</v>
      </c>
      <c r="AL144" s="80" t="b">
        <v>0</v>
      </c>
      <c r="AM144" s="80">
        <v>0</v>
      </c>
      <c r="AN144" s="88" t="s">
        <v>560</v>
      </c>
      <c r="AO144" s="80" t="s">
        <v>570</v>
      </c>
      <c r="AP144" s="80" t="b">
        <v>0</v>
      </c>
      <c r="AQ144" s="88" t="s">
        <v>558</v>
      </c>
      <c r="AR144" s="80" t="s">
        <v>196</v>
      </c>
      <c r="AS144" s="80">
        <v>0</v>
      </c>
      <c r="AT144" s="80">
        <v>0</v>
      </c>
      <c r="AU144" s="80"/>
      <c r="AV144" s="80"/>
      <c r="AW144" s="80"/>
      <c r="AX144" s="80"/>
      <c r="AY144" s="80"/>
      <c r="AZ144" s="80"/>
      <c r="BA144" s="80"/>
      <c r="BB144" s="80"/>
      <c r="BC144">
        <v>3</v>
      </c>
      <c r="BD144" s="79" t="str">
        <f>REPLACE(INDEX(GroupVertices[Group],MATCH(Edges[[#This Row],[Vertex 1]],GroupVertices[Vertex],0)),1,1,"")</f>
        <v>1</v>
      </c>
      <c r="BE144" s="79" t="str">
        <f>REPLACE(INDEX(GroupVertices[Group],MATCH(Edges[[#This Row],[Vertex 2]],GroupVertices[Vertex],0)),1,1,"")</f>
        <v>1</v>
      </c>
    </row>
    <row r="145" spans="1:57" ht="15">
      <c r="A145" s="65" t="s">
        <v>256</v>
      </c>
      <c r="B145" s="65" t="s">
        <v>256</v>
      </c>
      <c r="C145" s="66" t="s">
        <v>1152</v>
      </c>
      <c r="D145" s="67">
        <v>10</v>
      </c>
      <c r="E145" s="68" t="s">
        <v>132</v>
      </c>
      <c r="F145" s="69">
        <v>10</v>
      </c>
      <c r="G145" s="66"/>
      <c r="H145" s="70"/>
      <c r="I145" s="71"/>
      <c r="J145" s="71"/>
      <c r="K145" s="34" t="s">
        <v>65</v>
      </c>
      <c r="L145" s="78">
        <v>145</v>
      </c>
      <c r="M145" s="78"/>
      <c r="N145" s="73"/>
      <c r="O145" s="80" t="s">
        <v>196</v>
      </c>
      <c r="P145" s="82">
        <v>43859.50274305556</v>
      </c>
      <c r="Q145" s="80" t="s">
        <v>306</v>
      </c>
      <c r="R145" s="80"/>
      <c r="S145" s="80"/>
      <c r="T145" s="80" t="s">
        <v>321</v>
      </c>
      <c r="U145" s="84" t="s">
        <v>350</v>
      </c>
      <c r="V145" s="84" t="s">
        <v>350</v>
      </c>
      <c r="W145" s="82">
        <v>43859.50274305556</v>
      </c>
      <c r="X145" s="86">
        <v>43859</v>
      </c>
      <c r="Y145" s="88" t="s">
        <v>434</v>
      </c>
      <c r="Z145" s="84" t="s">
        <v>495</v>
      </c>
      <c r="AA145" s="80"/>
      <c r="AB145" s="80"/>
      <c r="AC145" s="88" t="s">
        <v>557</v>
      </c>
      <c r="AD145" s="88" t="s">
        <v>555</v>
      </c>
      <c r="AE145" s="80" t="b">
        <v>0</v>
      </c>
      <c r="AF145" s="80">
        <v>0</v>
      </c>
      <c r="AG145" s="88" t="s">
        <v>562</v>
      </c>
      <c r="AH145" s="80" t="b">
        <v>0</v>
      </c>
      <c r="AI145" s="80" t="s">
        <v>563</v>
      </c>
      <c r="AJ145" s="80"/>
      <c r="AK145" s="88" t="s">
        <v>560</v>
      </c>
      <c r="AL145" s="80" t="b">
        <v>0</v>
      </c>
      <c r="AM145" s="80">
        <v>0</v>
      </c>
      <c r="AN145" s="88" t="s">
        <v>560</v>
      </c>
      <c r="AO145" s="80" t="s">
        <v>570</v>
      </c>
      <c r="AP145" s="80" t="b">
        <v>0</v>
      </c>
      <c r="AQ145" s="88" t="s">
        <v>555</v>
      </c>
      <c r="AR145" s="80" t="s">
        <v>196</v>
      </c>
      <c r="AS145" s="80">
        <v>0</v>
      </c>
      <c r="AT145" s="80">
        <v>0</v>
      </c>
      <c r="AU145" s="80"/>
      <c r="AV145" s="80"/>
      <c r="AW145" s="80"/>
      <c r="AX145" s="80"/>
      <c r="AY145" s="80"/>
      <c r="AZ145" s="80"/>
      <c r="BA145" s="80"/>
      <c r="BB145" s="80"/>
      <c r="BC145">
        <v>3</v>
      </c>
      <c r="BD145" s="79" t="str">
        <f>REPLACE(INDEX(GroupVertices[Group],MATCH(Edges[[#This Row],[Vertex 1]],GroupVertices[Vertex],0)),1,1,"")</f>
        <v>1</v>
      </c>
      <c r="BE145" s="79" t="str">
        <f>REPLACE(INDEX(GroupVertices[Group],MATCH(Edges[[#This Row],[Vertex 2]],GroupVertices[Vertex],0)),1,1,"")</f>
        <v>1</v>
      </c>
    </row>
    <row r="146" spans="1:57" ht="15">
      <c r="A146" s="65" t="s">
        <v>256</v>
      </c>
      <c r="B146" s="65" t="s">
        <v>256</v>
      </c>
      <c r="C146" s="66" t="s">
        <v>1152</v>
      </c>
      <c r="D146" s="67">
        <v>10</v>
      </c>
      <c r="E146" s="68" t="s">
        <v>132</v>
      </c>
      <c r="F146" s="69">
        <v>10</v>
      </c>
      <c r="G146" s="66"/>
      <c r="H146" s="70"/>
      <c r="I146" s="71"/>
      <c r="J146" s="71"/>
      <c r="K146" s="34" t="s">
        <v>65</v>
      </c>
      <c r="L146" s="78">
        <v>146</v>
      </c>
      <c r="M146" s="78"/>
      <c r="N146" s="73"/>
      <c r="O146" s="80" t="s">
        <v>196</v>
      </c>
      <c r="P146" s="82">
        <v>43859.50340277778</v>
      </c>
      <c r="Q146" s="80" t="s">
        <v>307</v>
      </c>
      <c r="R146" s="80"/>
      <c r="S146" s="80"/>
      <c r="T146" s="80" t="s">
        <v>321</v>
      </c>
      <c r="U146" s="84" t="s">
        <v>351</v>
      </c>
      <c r="V146" s="84" t="s">
        <v>351</v>
      </c>
      <c r="W146" s="82">
        <v>43859.50340277778</v>
      </c>
      <c r="X146" s="86">
        <v>43859</v>
      </c>
      <c r="Y146" s="88" t="s">
        <v>435</v>
      </c>
      <c r="Z146" s="84" t="s">
        <v>496</v>
      </c>
      <c r="AA146" s="80"/>
      <c r="AB146" s="80"/>
      <c r="AC146" s="88" t="s">
        <v>558</v>
      </c>
      <c r="AD146" s="88" t="s">
        <v>557</v>
      </c>
      <c r="AE146" s="80" t="b">
        <v>0</v>
      </c>
      <c r="AF146" s="80">
        <v>0</v>
      </c>
      <c r="AG146" s="88" t="s">
        <v>562</v>
      </c>
      <c r="AH146" s="80" t="b">
        <v>0</v>
      </c>
      <c r="AI146" s="80" t="s">
        <v>563</v>
      </c>
      <c r="AJ146" s="80"/>
      <c r="AK146" s="88" t="s">
        <v>560</v>
      </c>
      <c r="AL146" s="80" t="b">
        <v>0</v>
      </c>
      <c r="AM146" s="80">
        <v>0</v>
      </c>
      <c r="AN146" s="88" t="s">
        <v>560</v>
      </c>
      <c r="AO146" s="80" t="s">
        <v>570</v>
      </c>
      <c r="AP146" s="80" t="b">
        <v>0</v>
      </c>
      <c r="AQ146" s="88" t="s">
        <v>557</v>
      </c>
      <c r="AR146" s="80" t="s">
        <v>196</v>
      </c>
      <c r="AS146" s="80">
        <v>0</v>
      </c>
      <c r="AT146" s="80">
        <v>0</v>
      </c>
      <c r="AU146" s="80"/>
      <c r="AV146" s="80"/>
      <c r="AW146" s="80"/>
      <c r="AX146" s="80"/>
      <c r="AY146" s="80"/>
      <c r="AZ146" s="80"/>
      <c r="BA146" s="80"/>
      <c r="BB146" s="80"/>
      <c r="BC146">
        <v>3</v>
      </c>
      <c r="BD146" s="79" t="str">
        <f>REPLACE(INDEX(GroupVertices[Group],MATCH(Edges[[#This Row],[Vertex 1]],GroupVertices[Vertex],0)),1,1,"")</f>
        <v>1</v>
      </c>
      <c r="BE146" s="79" t="str">
        <f>REPLACE(INDEX(GroupVertices[Group],MATCH(Edges[[#This Row],[Vertex 2]],GroupVertices[Vertex],0)),1,1,"")</f>
        <v>1</v>
      </c>
    </row>
    <row r="147" spans="1:57" ht="15">
      <c r="A147" s="65" t="s">
        <v>256</v>
      </c>
      <c r="B147" s="65" t="s">
        <v>256</v>
      </c>
      <c r="C147" s="66" t="s">
        <v>1152</v>
      </c>
      <c r="D147" s="67">
        <v>10</v>
      </c>
      <c r="E147" s="68" t="s">
        <v>132</v>
      </c>
      <c r="F147" s="69">
        <v>10</v>
      </c>
      <c r="G147" s="66"/>
      <c r="H147" s="70"/>
      <c r="I147" s="71"/>
      <c r="J147" s="71"/>
      <c r="K147" s="34" t="s">
        <v>65</v>
      </c>
      <c r="L147" s="78">
        <v>147</v>
      </c>
      <c r="M147" s="78"/>
      <c r="N147" s="73"/>
      <c r="O147" s="80" t="s">
        <v>196</v>
      </c>
      <c r="P147" s="82">
        <v>43859.69710648148</v>
      </c>
      <c r="Q147" s="80" t="s">
        <v>308</v>
      </c>
      <c r="R147" s="80"/>
      <c r="S147" s="80"/>
      <c r="T147" s="80" t="s">
        <v>321</v>
      </c>
      <c r="U147" s="84" t="s">
        <v>352</v>
      </c>
      <c r="V147" s="84" t="s">
        <v>352</v>
      </c>
      <c r="W147" s="82">
        <v>43859.69710648148</v>
      </c>
      <c r="X147" s="86">
        <v>43859</v>
      </c>
      <c r="Y147" s="88" t="s">
        <v>436</v>
      </c>
      <c r="Z147" s="84" t="s">
        <v>497</v>
      </c>
      <c r="AA147" s="80"/>
      <c r="AB147" s="80"/>
      <c r="AC147" s="88" t="s">
        <v>559</v>
      </c>
      <c r="AD147" s="80"/>
      <c r="AE147" s="80" t="b">
        <v>0</v>
      </c>
      <c r="AF147" s="80">
        <v>1</v>
      </c>
      <c r="AG147" s="88" t="s">
        <v>560</v>
      </c>
      <c r="AH147" s="80" t="b">
        <v>0</v>
      </c>
      <c r="AI147" s="80" t="s">
        <v>563</v>
      </c>
      <c r="AJ147" s="80"/>
      <c r="AK147" s="88" t="s">
        <v>560</v>
      </c>
      <c r="AL147" s="80" t="b">
        <v>0</v>
      </c>
      <c r="AM147" s="80">
        <v>0</v>
      </c>
      <c r="AN147" s="88" t="s">
        <v>560</v>
      </c>
      <c r="AO147" s="80" t="s">
        <v>568</v>
      </c>
      <c r="AP147" s="80" t="b">
        <v>0</v>
      </c>
      <c r="AQ147" s="88" t="s">
        <v>559</v>
      </c>
      <c r="AR147" s="80" t="s">
        <v>196</v>
      </c>
      <c r="AS147" s="80">
        <v>0</v>
      </c>
      <c r="AT147" s="80">
        <v>0</v>
      </c>
      <c r="AU147" s="80"/>
      <c r="AV147" s="80"/>
      <c r="AW147" s="80"/>
      <c r="AX147" s="80"/>
      <c r="AY147" s="80"/>
      <c r="AZ147" s="80"/>
      <c r="BA147" s="80"/>
      <c r="BB147" s="80"/>
      <c r="BC147">
        <v>3</v>
      </c>
      <c r="BD147" s="79" t="str">
        <f>REPLACE(INDEX(GroupVertices[Group],MATCH(Edges[[#This Row],[Vertex 1]],GroupVertices[Vertex],0)),1,1,"")</f>
        <v>1</v>
      </c>
      <c r="BE147" s="79"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hyperlinks>
    <hyperlink ref="R3" r:id="rId1" display="https://twitter.com/RiederB/status/1221017901576130560"/>
    <hyperlink ref="R10" r:id="rId2" display="https://nodexlgraphgallery.org/Pages/Graph.aspx?graphID=220292"/>
    <hyperlink ref="R11" r:id="rId3" display="https://nodexlgraphgallery.org/Pages/Graph.aspx?graphID=220292"/>
    <hyperlink ref="R12" r:id="rId4" display="https://nodexlgraphgallery.org/Pages/Graph.aspx?graphID=220292"/>
    <hyperlink ref="R13" r:id="rId5" display="https://nodexlgraphgallery.org/Pages/Graph.aspx?graphID=220292"/>
    <hyperlink ref="R14" r:id="rId6" display="https://nodexlgraphgallery.org/Pages/Graph.aspx?graphID=220292"/>
    <hyperlink ref="R15" r:id="rId7" display="https://nodexlgraphgallery.org/Pages/Graph.aspx?graphID=220292"/>
    <hyperlink ref="R16" r:id="rId8" display="https://nodexlgraphgallery.org/Pages/Graph.aspx?graphID=220292"/>
    <hyperlink ref="R17" r:id="rId9" display="https://nodexlgraphgallery.org/Pages/Graph.aspx?graphID=220292"/>
    <hyperlink ref="R18" r:id="rId10" display="https://nodexlgraphgallery.org/Pages/Graph.aspx?graphID=220292"/>
    <hyperlink ref="R19" r:id="rId11" display="https://nodexlgraphgallery.org/Pages/Graph.aspx?graphID=220292"/>
    <hyperlink ref="R20" r:id="rId12" display="https://nodexlgraphgallery.org/Pages/Graph.aspx?graphID=220292"/>
    <hyperlink ref="R21" r:id="rId13" display="https://nodexlgraphgallery.org/Pages/Graph.aspx?graphID=220292"/>
    <hyperlink ref="R22" r:id="rId14" display="https://nodexlgraphgallery.org/Pages/Graph.aspx?graphID=220292"/>
    <hyperlink ref="R23" r:id="rId15" display="https://nodexlgraphgallery.org/Pages/Graph.aspx?graphID=220292"/>
    <hyperlink ref="R24" r:id="rId16" display="https://nodexlgraphgallery.org/Pages/Graph.aspx?graphID=220292"/>
    <hyperlink ref="R25" r:id="rId17" display="https://nodexlgraphgallery.org/Pages/Graph.aspx?graphID=220292"/>
    <hyperlink ref="R26" r:id="rId18" display="https://nodexlgraphgallery.org/Pages/Graph.aspx?graphID=220292"/>
    <hyperlink ref="R27" r:id="rId19" display="https://nodexlgraphgallery.org/Pages/Graph.aspx?graphID=220292"/>
    <hyperlink ref="R28" r:id="rId20" display="https://nodexlgraphgallery.org/Pages/Graph.aspx?graphID=220292"/>
    <hyperlink ref="R29" r:id="rId21" display="https://nodexlgraphgallery.org/Pages/Graph.aspx?graphID=220292"/>
    <hyperlink ref="R30" r:id="rId22" display="https://nodexlgraphgallery.org/Pages/Graph.aspx?graphID=220292"/>
    <hyperlink ref="R31" r:id="rId23" display="https://nodexlgraphgallery.org/Pages/Graph.aspx?graphID=220292"/>
    <hyperlink ref="R32" r:id="rId24" display="https://nodexlgraphgallery.org/Pages/Graph.aspx?graphID=220292"/>
    <hyperlink ref="R33" r:id="rId25" display="https://nodexlgraphgallery.org/Pages/Graph.aspx?graphID=220292"/>
    <hyperlink ref="R34" r:id="rId26" display="https://nodexlgraphgallery.org/Pages/Graph.aspx?graphID=220292"/>
    <hyperlink ref="R35" r:id="rId27" display="https://nodexlgraphgallery.org/Pages/Graph.aspx?graphID=220292"/>
    <hyperlink ref="R36" r:id="rId28" display="https://nodexlgraphgallery.org/Pages/Graph.aspx?graphID=220292"/>
    <hyperlink ref="R37" r:id="rId29" display="https://nodexlgraphgallery.org/Pages/Graph.aspx?graphID=220292"/>
    <hyperlink ref="R38" r:id="rId30" display="https://nodexlgraphgallery.org/Pages/Graph.aspx?graphID=220333"/>
    <hyperlink ref="R39" r:id="rId31" display="https://nodexlgraphgallery.org/Pages/Graph.aspx?graphID=220333"/>
    <hyperlink ref="R40" r:id="rId32" display="https://nodexlgraphgallery.org/Pages/Graph.aspx?graphID=220292"/>
    <hyperlink ref="R41" r:id="rId33" display="https://nodexlgraphgallery.org/Pages/Graph.aspx?graphID=220292"/>
    <hyperlink ref="R42" r:id="rId34" display="https://nodexlgraphgallery.org/Pages/Graph.aspx?graphID=220292"/>
    <hyperlink ref="R43" r:id="rId35" display="https://nodexlgraphgallery.org/Pages/Graph.aspx?graphID=220292"/>
    <hyperlink ref="R44" r:id="rId36" display="https://nodexlgraphgallery.org/Pages/Graph.aspx?graphID=220292"/>
    <hyperlink ref="R45" r:id="rId37" display="https://nodexlgraphgallery.org/Pages/Graph.aspx?graphID=220333"/>
    <hyperlink ref="R46" r:id="rId38" display="https://nodexlgraphgallery.org/Pages/Graph.aspx?graphID=220292"/>
    <hyperlink ref="R47" r:id="rId39" display="https://nodexlgraphgallery.org/Pages/Graph.aspx?graphID=220292"/>
    <hyperlink ref="R48" r:id="rId40" display="https://nodexlgraphgallery.org/Pages/Graph.aspx?graphID=220292"/>
    <hyperlink ref="R49" r:id="rId41" display="https://nodexlgraphgallery.org/Pages/Graph.aspx?graphID=220333"/>
    <hyperlink ref="R50" r:id="rId42" display="https://nodexlgraphgallery.org/Pages/Graph.aspx?graphID=220333"/>
    <hyperlink ref="R78" r:id="rId43" display="https://nodexlgraphgallery.org/Pages/Graph.aspx?graphID=220292"/>
    <hyperlink ref="R79" r:id="rId44" display="https://nodexlgraphgallery.org/Pages/Graph.aspx?graphID=220333"/>
    <hyperlink ref="R80" r:id="rId45" display="https://nodexlgraphgallery.org/Pages/Graph.aspx?graphID=220333"/>
    <hyperlink ref="R81" r:id="rId46" display="https://nodexlgraphgallery.org/Pages/Graph.aspx?graphID=220333"/>
    <hyperlink ref="R82" r:id="rId47" display="https://nodexlgraphgallery.org/Pages/Graph.aspx?graphID=220333"/>
    <hyperlink ref="R87" r:id="rId48" display="https://twitter.com/inovamedialab/status/1222154789020192768"/>
    <hyperlink ref="R107" r:id="rId49" display="https://smart.inovamedialab.org/2020-digital-methods/"/>
    <hyperlink ref="R135" r:id="rId50" display="https://smart.inovamedialab.org/2020-digital-methods/"/>
    <hyperlink ref="R144" r:id="rId51" display="http://www.tommasoventurini.it/"/>
    <hyperlink ref="U4" r:id="rId52" display="https://pbs.twimg.com/media/EPRyWv-XkA4OFbq.jpg"/>
    <hyperlink ref="U7" r:id="rId53" display="https://pbs.twimg.com/media/EPR-v8MXUAASeEm.jpg"/>
    <hyperlink ref="U8" r:id="rId54" display="https://pbs.twimg.com/media/EPR-v8MXUAASeEm.jpg"/>
    <hyperlink ref="U63" r:id="rId55" display="https://pbs.twimg.com/media/EPcSn3OWkAEU2nf.jpg"/>
    <hyperlink ref="U64" r:id="rId56" display="https://pbs.twimg.com/media/EPR-v8MXUAASeEm.jpg"/>
    <hyperlink ref="U65" r:id="rId57" display="https://pbs.twimg.com/media/EPR-v8MXUAASeEm.jpg"/>
    <hyperlink ref="U70" r:id="rId58" display="https://pbs.twimg.com/media/EPcoImQXsAEI8tl.jpg"/>
    <hyperlink ref="U73" r:id="rId59" display="https://pbs.twimg.com/media/EPXZPcTWAAEDyxT.jpg"/>
    <hyperlink ref="U77" r:id="rId60" display="https://pbs.twimg.com/media/EPXZPcTWAAEDyxT.jpg"/>
    <hyperlink ref="U84" r:id="rId61" display="https://pbs.twimg.com/media/EPXZPcTWAAEDyxT.jpg"/>
    <hyperlink ref="U88" r:id="rId62" display="https://pbs.twimg.com/media/EPcj-pdXsAA7Nnc.jpg"/>
    <hyperlink ref="U89" r:id="rId63" display="https://pbs.twimg.com/media/EPcj-pdXsAA7Nnc.jpg"/>
    <hyperlink ref="U90" r:id="rId64" display="https://pbs.twimg.com/media/EPdL9ZQXkAAwP11.jpg"/>
    <hyperlink ref="U91" r:id="rId65" display="https://pbs.twimg.com/media/EPdL9ZQXkAAwP11.jpg"/>
    <hyperlink ref="U92" r:id="rId66" display="https://pbs.twimg.com/media/EPR3MnQWsAASYCT.jpg"/>
    <hyperlink ref="U93" r:id="rId67" display="https://pbs.twimg.com/media/EPR_QkmW4AIXfK1.jpg"/>
    <hyperlink ref="U95" r:id="rId68" display="https://pbs.twimg.com/media/EPTSTYWWAAA38Eb.jpg"/>
    <hyperlink ref="U97" r:id="rId69" display="https://pbs.twimg.com/media/EPXKPZsXkAIu_E_.jpg"/>
    <hyperlink ref="U98" r:id="rId70" display="https://pbs.twimg.com/media/EPXKPZsXkAIu_E_.jpg"/>
    <hyperlink ref="U99" r:id="rId71" display="https://pbs.twimg.com/media/EPXKPZsXkAIu_E_.jpg"/>
    <hyperlink ref="U100" r:id="rId72" display="https://pbs.twimg.com/media/EPXKPZsXkAIu_E_.jpg"/>
    <hyperlink ref="U101" r:id="rId73" display="https://pbs.twimg.com/media/EPXZPcTWAAEDyxT.jpg"/>
    <hyperlink ref="U102" r:id="rId74" display="https://pbs.twimg.com/media/EPcNfotWoAAUmE5.jpg"/>
    <hyperlink ref="U103" r:id="rId75" display="https://pbs.twimg.com/media/EPcj-pdXsAA7Nnc.jpg"/>
    <hyperlink ref="U104" r:id="rId76" display="https://pbs.twimg.com/media/EPdL9ZQXkAAwP11.jpg"/>
    <hyperlink ref="U107" r:id="rId77" display="https://pbs.twimg.com/media/EOuEE3EXUAAkOYa.jpg"/>
    <hyperlink ref="U108" r:id="rId78" display="https://pbs.twimg.com/media/EPX3TLeXUAEnSnv.jpg"/>
    <hyperlink ref="U125" r:id="rId79" display="https://pbs.twimg.com/media/EPR-aJeWoAAKkM_.jpg"/>
    <hyperlink ref="U129" r:id="rId80" display="https://pbs.twimg.com/media/EPR-v8MXUAASeEm.jpg"/>
    <hyperlink ref="U135" r:id="rId81" display="https://pbs.twimg.com/media/EGT4HWmXkAAHgVF.jpg"/>
    <hyperlink ref="U136" r:id="rId82" display="https://pbs.twimg.com/media/EPR1syzXsAE0ppT.jpg"/>
    <hyperlink ref="U138" r:id="rId83" display="https://pbs.twimg.com/media/EPcmt1IWAAIpQKq.jpg"/>
    <hyperlink ref="U140" r:id="rId84" display="https://pbs.twimg.com/media/EPR-v8MXUAASeEm.jpg"/>
    <hyperlink ref="U141" r:id="rId85" display="https://pbs.twimg.com/media/EPcjptnW4AMCuCx.jpg"/>
    <hyperlink ref="U142" r:id="rId86" display="https://pbs.twimg.com/media/EPcjptnW4AMCuCx.jpg"/>
    <hyperlink ref="U143" r:id="rId87" display="https://pbs.twimg.com/media/EPcoImQXsAEI8tl.jpg"/>
    <hyperlink ref="U144" r:id="rId88" display="https://pbs.twimg.com/media/EPc0dEqXkAA7Jzd.jpg"/>
    <hyperlink ref="U145" r:id="rId89" display="https://pbs.twimg.com/media/EPcorm9XkAIoX2e.jpg"/>
    <hyperlink ref="U146" r:id="rId90" display="https://pbs.twimg.com/media/EPco5bqWsAA24pM.jpg"/>
    <hyperlink ref="U147" r:id="rId91" display="https://pbs.twimg.com/media/EPdorrIWAAAVa2s.jpg"/>
    <hyperlink ref="V3" r:id="rId92" display="http://pbs.twimg.com/profile_images/1182909289758896128/p8myhzz9_normal.jpg"/>
    <hyperlink ref="V4" r:id="rId93" display="https://pbs.twimg.com/media/EPRyWv-XkA4OFbq.jpg"/>
    <hyperlink ref="V5" r:id="rId94" display="http://abs.twimg.com/sticky/default_profile_images/default_profile_normal.png"/>
    <hyperlink ref="V6" r:id="rId95" display="http://pbs.twimg.com/profile_images/596277637347151872/5HL_VNzc_normal.jpg"/>
    <hyperlink ref="V7" r:id="rId96" display="https://pbs.twimg.com/media/EPR-v8MXUAASeEm.jpg"/>
    <hyperlink ref="V8" r:id="rId97" display="https://pbs.twimg.com/media/EPR-v8MXUAASeEm.jpg"/>
    <hyperlink ref="V9" r:id="rId98" display="http://pbs.twimg.com/profile_images/1153615039842201600/GS6zVQ2k_normal.jpg"/>
    <hyperlink ref="V10" r:id="rId99" display="http://pbs.twimg.com/profile_images/1148947539158294529/gK8w9FwC_normal.jpg"/>
    <hyperlink ref="V11" r:id="rId100" display="http://pbs.twimg.com/profile_images/905760824379281410/u3xGsIe__normal.jpg"/>
    <hyperlink ref="V12" r:id="rId101" display="http://pbs.twimg.com/profile_images/1079882900538081286/oNPH80Qs_normal.jpg"/>
    <hyperlink ref="V13" r:id="rId102" display="http://pbs.twimg.com/profile_images/943596894831255552/cMOzkc5i_normal.jpg"/>
    <hyperlink ref="V14" r:id="rId103" display="http://pbs.twimg.com/profile_images/1148947539158294529/gK8w9FwC_normal.jpg"/>
    <hyperlink ref="V15" r:id="rId104" display="http://pbs.twimg.com/profile_images/905760824379281410/u3xGsIe__normal.jpg"/>
    <hyperlink ref="V16" r:id="rId105" display="http://pbs.twimg.com/profile_images/1079882900538081286/oNPH80Qs_normal.jpg"/>
    <hyperlink ref="V17" r:id="rId106" display="http://pbs.twimg.com/profile_images/943596894831255552/cMOzkc5i_normal.jpg"/>
    <hyperlink ref="V18" r:id="rId107" display="http://pbs.twimg.com/profile_images/1148947539158294529/gK8w9FwC_normal.jpg"/>
    <hyperlink ref="V19" r:id="rId108" display="http://pbs.twimg.com/profile_images/905760824379281410/u3xGsIe__normal.jpg"/>
    <hyperlink ref="V20" r:id="rId109" display="http://pbs.twimg.com/profile_images/1079882900538081286/oNPH80Qs_normal.jpg"/>
    <hyperlink ref="V21" r:id="rId110" display="http://pbs.twimg.com/profile_images/943596894831255552/cMOzkc5i_normal.jpg"/>
    <hyperlink ref="V22" r:id="rId111" display="http://pbs.twimg.com/profile_images/1148947539158294529/gK8w9FwC_normal.jpg"/>
    <hyperlink ref="V23" r:id="rId112" display="http://pbs.twimg.com/profile_images/905760824379281410/u3xGsIe__normal.jpg"/>
    <hyperlink ref="V24" r:id="rId113" display="http://pbs.twimg.com/profile_images/1079882900538081286/oNPH80Qs_normal.jpg"/>
    <hyperlink ref="V25" r:id="rId114" display="http://pbs.twimg.com/profile_images/943596894831255552/cMOzkc5i_normal.jpg"/>
    <hyperlink ref="V26" r:id="rId115" display="http://pbs.twimg.com/profile_images/1148947539158294529/gK8w9FwC_normal.jpg"/>
    <hyperlink ref="V27" r:id="rId116" display="http://pbs.twimg.com/profile_images/905760824379281410/u3xGsIe__normal.jpg"/>
    <hyperlink ref="V28" r:id="rId117" display="http://pbs.twimg.com/profile_images/1079882900538081286/oNPH80Qs_normal.jpg"/>
    <hyperlink ref="V29" r:id="rId118" display="http://pbs.twimg.com/profile_images/943596894831255552/cMOzkc5i_normal.jpg"/>
    <hyperlink ref="V30" r:id="rId119" display="http://pbs.twimg.com/profile_images/1148947539158294529/gK8w9FwC_normal.jpg"/>
    <hyperlink ref="V31" r:id="rId120" display="http://pbs.twimg.com/profile_images/905760824379281410/u3xGsIe__normal.jpg"/>
    <hyperlink ref="V32" r:id="rId121" display="http://pbs.twimg.com/profile_images/1079882900538081286/oNPH80Qs_normal.jpg"/>
    <hyperlink ref="V33" r:id="rId122" display="http://pbs.twimg.com/profile_images/943596894831255552/cMOzkc5i_normal.jpg"/>
    <hyperlink ref="V34" r:id="rId123" display="http://pbs.twimg.com/profile_images/1148947539158294529/gK8w9FwC_normal.jpg"/>
    <hyperlink ref="V35" r:id="rId124" display="http://pbs.twimg.com/profile_images/905760824379281410/u3xGsIe__normal.jpg"/>
    <hyperlink ref="V36" r:id="rId125" display="http://pbs.twimg.com/profile_images/1079882900538081286/oNPH80Qs_normal.jpg"/>
    <hyperlink ref="V37" r:id="rId126" display="http://pbs.twimg.com/profile_images/943596894831255552/cMOzkc5i_normal.jpg"/>
    <hyperlink ref="V38" r:id="rId127" display="http://pbs.twimg.com/profile_images/943596894831255552/cMOzkc5i_normal.jpg"/>
    <hyperlink ref="V39" r:id="rId128" display="http://pbs.twimg.com/profile_images/943596894831255552/cMOzkc5i_normal.jpg"/>
    <hyperlink ref="V40" r:id="rId129" display="http://pbs.twimg.com/profile_images/1148947539158294529/gK8w9FwC_normal.jpg"/>
    <hyperlink ref="V41" r:id="rId130" display="http://pbs.twimg.com/profile_images/1148947539158294529/gK8w9FwC_normal.jpg"/>
    <hyperlink ref="V42" r:id="rId131" display="http://pbs.twimg.com/profile_images/905760824379281410/u3xGsIe__normal.jpg"/>
    <hyperlink ref="V43" r:id="rId132" display="http://pbs.twimg.com/profile_images/1079882900538081286/oNPH80Qs_normal.jpg"/>
    <hyperlink ref="V44" r:id="rId133" display="http://pbs.twimg.com/profile_images/943596894831255552/cMOzkc5i_normal.jpg"/>
    <hyperlink ref="V45" r:id="rId134" display="http://pbs.twimg.com/profile_images/943596894831255552/cMOzkc5i_normal.jpg"/>
    <hyperlink ref="V46" r:id="rId135" display="http://pbs.twimg.com/profile_images/905760824379281410/u3xGsIe__normal.jpg"/>
    <hyperlink ref="V47" r:id="rId136" display="http://pbs.twimg.com/profile_images/1079882900538081286/oNPH80Qs_normal.jpg"/>
    <hyperlink ref="V48" r:id="rId137" display="http://pbs.twimg.com/profile_images/943596894831255552/cMOzkc5i_normal.jpg"/>
    <hyperlink ref="V49" r:id="rId138" display="http://pbs.twimg.com/profile_images/943596894831255552/cMOzkc5i_normal.jpg"/>
    <hyperlink ref="V50" r:id="rId139" display="http://pbs.twimg.com/profile_images/943596894831255552/cMOzkc5i_normal.jpg"/>
    <hyperlink ref="V51" r:id="rId140" display="http://pbs.twimg.com/profile_images/864997760621174784/AUqwmm07_normal.jpg"/>
    <hyperlink ref="V52" r:id="rId141" display="http://pbs.twimg.com/profile_images/864997760621174784/AUqwmm07_normal.jpg"/>
    <hyperlink ref="V53" r:id="rId142" display="http://pbs.twimg.com/profile_images/864997760621174784/AUqwmm07_normal.jpg"/>
    <hyperlink ref="V54" r:id="rId143" display="http://pbs.twimg.com/profile_images/864997760621174784/AUqwmm07_normal.jpg"/>
    <hyperlink ref="V55" r:id="rId144" display="http://pbs.twimg.com/profile_images/2672561609/34a674e2ae59f98e52cdc2db070716c4_normal.jpeg"/>
    <hyperlink ref="V56" r:id="rId145" display="http://pbs.twimg.com/profile_images/2672561609/34a674e2ae59f98e52cdc2db070716c4_normal.jpeg"/>
    <hyperlink ref="V57" r:id="rId146" display="http://pbs.twimg.com/profile_images/2672561609/34a674e2ae59f98e52cdc2db070716c4_normal.jpeg"/>
    <hyperlink ref="V58" r:id="rId147" display="http://pbs.twimg.com/profile_images/1102940827075203073/3Ywj3wKa_normal.png"/>
    <hyperlink ref="V59" r:id="rId148" display="http://pbs.twimg.com/profile_images/1102940827075203073/3Ywj3wKa_normal.png"/>
    <hyperlink ref="V60" r:id="rId149" display="http://pbs.twimg.com/profile_images/1102940827075203073/3Ywj3wKa_normal.png"/>
    <hyperlink ref="V61" r:id="rId150" display="http://pbs.twimg.com/profile_images/1102940827075203073/3Ywj3wKa_normal.png"/>
    <hyperlink ref="V62" r:id="rId151" display="http://pbs.twimg.com/profile_images/709277334034059264/gPJJ0-mH_normal.jpg"/>
    <hyperlink ref="V63" r:id="rId152" display="https://pbs.twimg.com/media/EPcSn3OWkAEU2nf.jpg"/>
    <hyperlink ref="V64" r:id="rId153" display="https://pbs.twimg.com/media/EPR-v8MXUAASeEm.jpg"/>
    <hyperlink ref="V65" r:id="rId154" display="https://pbs.twimg.com/media/EPR-v8MXUAASeEm.jpg"/>
    <hyperlink ref="V66" r:id="rId155" display="http://pbs.twimg.com/profile_images/724853119574769665/cQAq1z4r_normal.jpg"/>
    <hyperlink ref="V67" r:id="rId156" display="http://pbs.twimg.com/profile_images/724853119574769665/cQAq1z4r_normal.jpg"/>
    <hyperlink ref="V68" r:id="rId157" display="http://pbs.twimg.com/profile_images/724853119574769665/cQAq1z4r_normal.jpg"/>
    <hyperlink ref="V69" r:id="rId158" display="http://pbs.twimg.com/profile_images/724853119574769665/cQAq1z4r_normal.jpg"/>
    <hyperlink ref="V70" r:id="rId159" display="https://pbs.twimg.com/media/EPcoImQXsAEI8tl.jpg"/>
    <hyperlink ref="V71" r:id="rId160" display="http://pbs.twimg.com/profile_images/943596894831255552/cMOzkc5i_normal.jpg"/>
    <hyperlink ref="V72" r:id="rId161" display="http://pbs.twimg.com/profile_images/849132774661308416/pa2Uplq1_normal.jpg"/>
    <hyperlink ref="V73" r:id="rId162" display="https://pbs.twimg.com/media/EPXZPcTWAAEDyxT.jpg"/>
    <hyperlink ref="V74" r:id="rId163" display="http://pbs.twimg.com/profile_images/943596894831255552/cMOzkc5i_normal.jpg"/>
    <hyperlink ref="V75" r:id="rId164" display="http://pbs.twimg.com/profile_images/849132774661308416/pa2Uplq1_normal.jpg"/>
    <hyperlink ref="V76" r:id="rId165" display="http://pbs.twimg.com/profile_images/849132774661308416/pa2Uplq1_normal.jpg"/>
    <hyperlink ref="V77" r:id="rId166" display="https://pbs.twimg.com/media/EPXZPcTWAAEDyxT.jpg"/>
    <hyperlink ref="V78" r:id="rId167" display="http://pbs.twimg.com/profile_images/943596894831255552/cMOzkc5i_normal.jpg"/>
    <hyperlink ref="V79" r:id="rId168" display="http://pbs.twimg.com/profile_images/943596894831255552/cMOzkc5i_normal.jpg"/>
    <hyperlink ref="V80" r:id="rId169" display="http://pbs.twimg.com/profile_images/943596894831255552/cMOzkc5i_normal.jpg"/>
    <hyperlink ref="V81" r:id="rId170" display="http://pbs.twimg.com/profile_images/943596894831255552/cMOzkc5i_normal.jpg"/>
    <hyperlink ref="V82" r:id="rId171" display="http://pbs.twimg.com/profile_images/943596894831255552/cMOzkc5i_normal.jpg"/>
    <hyperlink ref="V83" r:id="rId172" display="http://pbs.twimg.com/profile_images/943596894831255552/cMOzkc5i_normal.jpg"/>
    <hyperlink ref="V84" r:id="rId173" display="https://pbs.twimg.com/media/EPXZPcTWAAEDyxT.jpg"/>
    <hyperlink ref="V85" r:id="rId174" display="http://pbs.twimg.com/profile_images/1038765775568420866/a7AtXdgH_normal.jpg"/>
    <hyperlink ref="V86" r:id="rId175" display="http://pbs.twimg.com/profile_images/1038765775568420866/a7AtXdgH_normal.jpg"/>
    <hyperlink ref="V87" r:id="rId176" display="http://pbs.twimg.com/profile_images/801724817418440704/iaTcBsC6_normal.jpg"/>
    <hyperlink ref="V88" r:id="rId177" display="https://pbs.twimg.com/media/EPcj-pdXsAA7Nnc.jpg"/>
    <hyperlink ref="V89" r:id="rId178" display="https://pbs.twimg.com/media/EPcj-pdXsAA7Nnc.jpg"/>
    <hyperlink ref="V90" r:id="rId179" display="https://pbs.twimg.com/media/EPdL9ZQXkAAwP11.jpg"/>
    <hyperlink ref="V91" r:id="rId180" display="https://pbs.twimg.com/media/EPdL9ZQXkAAwP11.jpg"/>
    <hyperlink ref="V92" r:id="rId181" display="https://pbs.twimg.com/media/EPR3MnQWsAASYCT.jpg"/>
    <hyperlink ref="V93" r:id="rId182" display="https://pbs.twimg.com/media/EPR_QkmW4AIXfK1.jpg"/>
    <hyperlink ref="V94" r:id="rId183" display="http://pbs.twimg.com/profile_images/801724817418440704/iaTcBsC6_normal.jpg"/>
    <hyperlink ref="V95" r:id="rId184" display="https://pbs.twimg.com/media/EPTSTYWWAAA38Eb.jpg"/>
    <hyperlink ref="V96" r:id="rId185" display="http://pbs.twimg.com/profile_images/801724817418440704/iaTcBsC6_normal.jpg"/>
    <hyperlink ref="V97" r:id="rId186" display="https://pbs.twimg.com/media/EPXKPZsXkAIu_E_.jpg"/>
    <hyperlink ref="V98" r:id="rId187" display="https://pbs.twimg.com/media/EPXKPZsXkAIu_E_.jpg"/>
    <hyperlink ref="V99" r:id="rId188" display="https://pbs.twimg.com/media/EPXKPZsXkAIu_E_.jpg"/>
    <hyperlink ref="V100" r:id="rId189" display="https://pbs.twimg.com/media/EPXKPZsXkAIu_E_.jpg"/>
    <hyperlink ref="V101" r:id="rId190" display="https://pbs.twimg.com/media/EPXZPcTWAAEDyxT.jpg"/>
    <hyperlink ref="V102" r:id="rId191" display="https://pbs.twimg.com/media/EPcNfotWoAAUmE5.jpg"/>
    <hyperlink ref="V103" r:id="rId192" display="https://pbs.twimg.com/media/EPcj-pdXsAA7Nnc.jpg"/>
    <hyperlink ref="V104" r:id="rId193" display="https://pbs.twimg.com/media/EPdL9ZQXkAAwP11.jpg"/>
    <hyperlink ref="V105" r:id="rId194" display="http://pbs.twimg.com/profile_images/801724817418440704/iaTcBsC6_normal.jpg"/>
    <hyperlink ref="V106" r:id="rId195" display="http://pbs.twimg.com/profile_images/801724817418440704/iaTcBsC6_normal.jpg"/>
    <hyperlink ref="V107" r:id="rId196" display="https://pbs.twimg.com/media/EOuEE3EXUAAkOYa.jpg"/>
    <hyperlink ref="V108" r:id="rId197" display="https://pbs.twimg.com/media/EPX3TLeXUAEnSnv.jpg"/>
    <hyperlink ref="V109" r:id="rId198" display="http://pbs.twimg.com/profile_images/1218697766966181892/nOnHCxfx_normal.jpg"/>
    <hyperlink ref="V110" r:id="rId199" display="http://pbs.twimg.com/profile_images/952666878878605314/OnE-lQPz_normal.jpg"/>
    <hyperlink ref="V111" r:id="rId200" display="http://pbs.twimg.com/profile_images/952666878878605314/OnE-lQPz_normal.jpg"/>
    <hyperlink ref="V112" r:id="rId201" display="http://pbs.twimg.com/profile_images/952666878878605314/OnE-lQPz_normal.jpg"/>
    <hyperlink ref="V113" r:id="rId202" display="http://pbs.twimg.com/profile_images/1122421774229151744/aG4-XVk8_normal.jpg"/>
    <hyperlink ref="V114" r:id="rId203" display="http://pbs.twimg.com/profile_images/1122421774229151744/aG4-XVk8_normal.jpg"/>
    <hyperlink ref="V115" r:id="rId204" display="http://pbs.twimg.com/profile_images/1122421774229151744/aG4-XVk8_normal.jpg"/>
    <hyperlink ref="V116" r:id="rId205" display="http://pbs.twimg.com/profile_images/1009157021822832640/yl4O9nR6_normal.jpg"/>
    <hyperlink ref="V117" r:id="rId206" display="http://pbs.twimg.com/profile_images/1197854372383854594/MxVBLOwV_normal.jpg"/>
    <hyperlink ref="V118" r:id="rId207" display="http://pbs.twimg.com/profile_images/1218697766966181892/nOnHCxfx_normal.jpg"/>
    <hyperlink ref="V119" r:id="rId208" display="http://pbs.twimg.com/profile_images/378800000566654878/92f056d8b7ab8f48dbb4cc75d8965933_normal.jpeg"/>
    <hyperlink ref="V120" r:id="rId209" display="http://pbs.twimg.com/profile_images/1009157021822832640/yl4O9nR6_normal.jpg"/>
    <hyperlink ref="V121" r:id="rId210" display="http://pbs.twimg.com/profile_images/1009157021822832640/yl4O9nR6_normal.jpg"/>
    <hyperlink ref="V122" r:id="rId211" display="http://pbs.twimg.com/profile_images/1197854372383854594/MxVBLOwV_normal.jpg"/>
    <hyperlink ref="V123" r:id="rId212" display="http://pbs.twimg.com/profile_images/1218697766966181892/nOnHCxfx_normal.jpg"/>
    <hyperlink ref="V124" r:id="rId213" display="http://pbs.twimg.com/profile_images/378800000566654878/92f056d8b7ab8f48dbb4cc75d8965933_normal.jpeg"/>
    <hyperlink ref="V125" r:id="rId214" display="https://pbs.twimg.com/media/EPR-aJeWoAAKkM_.jpg"/>
    <hyperlink ref="V126" r:id="rId215" display="http://pbs.twimg.com/profile_images/1197854372383854594/MxVBLOwV_normal.jpg"/>
    <hyperlink ref="V127" r:id="rId216" display="http://pbs.twimg.com/profile_images/1197854372383854594/MxVBLOwV_normal.jpg"/>
    <hyperlink ref="V128" r:id="rId217" display="http://pbs.twimg.com/profile_images/1218697766966181892/nOnHCxfx_normal.jpg"/>
    <hyperlink ref="V129" r:id="rId218" display="https://pbs.twimg.com/media/EPR-v8MXUAASeEm.jpg"/>
    <hyperlink ref="V130" r:id="rId219" display="http://pbs.twimg.com/profile_images/378800000566654878/92f056d8b7ab8f48dbb4cc75d8965933_normal.jpeg"/>
    <hyperlink ref="V131" r:id="rId220" display="http://pbs.twimg.com/profile_images/1197854372383854594/MxVBLOwV_normal.jpg"/>
    <hyperlink ref="V132" r:id="rId221" display="http://pbs.twimg.com/profile_images/1218697766966181892/nOnHCxfx_normal.jpg"/>
    <hyperlink ref="V133" r:id="rId222" display="http://pbs.twimg.com/profile_images/1218697766966181892/nOnHCxfx_normal.jpg"/>
    <hyperlink ref="V134" r:id="rId223" display="http://pbs.twimg.com/profile_images/378800000566654878/92f056d8b7ab8f48dbb4cc75d8965933_normal.jpeg"/>
    <hyperlink ref="V135" r:id="rId224" display="https://pbs.twimg.com/media/EGT4HWmXkAAHgVF.jpg"/>
    <hyperlink ref="V136" r:id="rId225" display="https://pbs.twimg.com/media/EPR1syzXsAE0ppT.jpg"/>
    <hyperlink ref="V137" r:id="rId226" display="http://pbs.twimg.com/profile_images/1197854372383854594/MxVBLOwV_normal.jpg"/>
    <hyperlink ref="V138" r:id="rId227" display="https://pbs.twimg.com/media/EPcmt1IWAAIpQKq.jpg"/>
    <hyperlink ref="V139" r:id="rId228" display="http://pbs.twimg.com/profile_images/1197854372383854594/MxVBLOwV_normal.jpg"/>
    <hyperlink ref="V140" r:id="rId229" display="https://pbs.twimg.com/media/EPR-v8MXUAASeEm.jpg"/>
    <hyperlink ref="V141" r:id="rId230" display="https://pbs.twimg.com/media/EPcjptnW4AMCuCx.jpg"/>
    <hyperlink ref="V142" r:id="rId231" display="https://pbs.twimg.com/media/EPcjptnW4AMCuCx.jpg"/>
    <hyperlink ref="V143" r:id="rId232" display="https://pbs.twimg.com/media/EPcoImQXsAEI8tl.jpg"/>
    <hyperlink ref="V144" r:id="rId233" display="https://pbs.twimg.com/media/EPc0dEqXkAA7Jzd.jpg"/>
    <hyperlink ref="V145" r:id="rId234" display="https://pbs.twimg.com/media/EPcorm9XkAIoX2e.jpg"/>
    <hyperlink ref="V146" r:id="rId235" display="https://pbs.twimg.com/media/EPco5bqWsAA24pM.jpg"/>
    <hyperlink ref="V147" r:id="rId236" display="https://pbs.twimg.com/media/EPdorrIWAAAVa2s.jpg"/>
    <hyperlink ref="Z3" r:id="rId237" display="https://twitter.com/mskazedo/status/1221039154303291392"/>
    <hyperlink ref="Z4" r:id="rId238" display="https://twitter.com/mskazedo/status/1221727147775184896"/>
    <hyperlink ref="Z5" r:id="rId239" display="https://twitter.com/digtalhumanatee/status/1221740341965066240"/>
    <hyperlink ref="Z6" r:id="rId240" display="https://twitter.com/iloaguiar/status/1221744135809445889"/>
    <hyperlink ref="Z7" r:id="rId241" display="https://twitter.com/digiones/status/1221881654492483586"/>
    <hyperlink ref="Z8" r:id="rId242" display="https://twitter.com/digiones/status/1221881654492483586"/>
    <hyperlink ref="Z9" r:id="rId243" display="https://twitter.com/dani_sanches/status/1222131569000960000"/>
    <hyperlink ref="Z10" r:id="rId244" display="https://twitter.com/iprinova/status/1221761710735921152"/>
    <hyperlink ref="Z11" r:id="rId245" display="https://twitter.com/ihc_fcsh/status/1221798464180424710"/>
    <hyperlink ref="Z12" r:id="rId246" display="https://twitter.com/nova_fcsh/status/1221834490089263104"/>
    <hyperlink ref="Z13" r:id="rId247" display="https://twitter.com/marc_smith/status/1221760186404233216"/>
    <hyperlink ref="Z14" r:id="rId248" display="https://twitter.com/iprinova/status/1221761710735921152"/>
    <hyperlink ref="Z15" r:id="rId249" display="https://twitter.com/ihc_fcsh/status/1221798464180424710"/>
    <hyperlink ref="Z16" r:id="rId250" display="https://twitter.com/nova_fcsh/status/1221834490089263104"/>
    <hyperlink ref="Z17" r:id="rId251" display="https://twitter.com/marc_smith/status/1221760186404233216"/>
    <hyperlink ref="Z18" r:id="rId252" display="https://twitter.com/iprinova/status/1221761710735921152"/>
    <hyperlink ref="Z19" r:id="rId253" display="https://twitter.com/ihc_fcsh/status/1221798464180424710"/>
    <hyperlink ref="Z20" r:id="rId254" display="https://twitter.com/nova_fcsh/status/1221834490089263104"/>
    <hyperlink ref="Z21" r:id="rId255" display="https://twitter.com/marc_smith/status/1221760186404233216"/>
    <hyperlink ref="Z22" r:id="rId256" display="https://twitter.com/iprinova/status/1221761710735921152"/>
    <hyperlink ref="Z23" r:id="rId257" display="https://twitter.com/ihc_fcsh/status/1221798464180424710"/>
    <hyperlink ref="Z24" r:id="rId258" display="https://twitter.com/nova_fcsh/status/1221834490089263104"/>
    <hyperlink ref="Z25" r:id="rId259" display="https://twitter.com/marc_smith/status/1221760186404233216"/>
    <hyperlink ref="Z26" r:id="rId260" display="https://twitter.com/iprinova/status/1221761710735921152"/>
    <hyperlink ref="Z27" r:id="rId261" display="https://twitter.com/ihc_fcsh/status/1221798464180424710"/>
    <hyperlink ref="Z28" r:id="rId262" display="https://twitter.com/nova_fcsh/status/1221834490089263104"/>
    <hyperlink ref="Z29" r:id="rId263" display="https://twitter.com/marc_smith/status/1221760186404233216"/>
    <hyperlink ref="Z30" r:id="rId264" display="https://twitter.com/iprinova/status/1221761710735921152"/>
    <hyperlink ref="Z31" r:id="rId265" display="https://twitter.com/ihc_fcsh/status/1221798464180424710"/>
    <hyperlink ref="Z32" r:id="rId266" display="https://twitter.com/nova_fcsh/status/1221834490089263104"/>
    <hyperlink ref="Z33" r:id="rId267" display="https://twitter.com/marc_smith/status/1221760186404233216"/>
    <hyperlink ref="Z34" r:id="rId268" display="https://twitter.com/iprinova/status/1221761710735921152"/>
    <hyperlink ref="Z35" r:id="rId269" display="https://twitter.com/ihc_fcsh/status/1221798464180424710"/>
    <hyperlink ref="Z36" r:id="rId270" display="https://twitter.com/nova_fcsh/status/1221834490089263104"/>
    <hyperlink ref="Z37" r:id="rId271" display="https://twitter.com/marc_smith/status/1221760186404233216"/>
    <hyperlink ref="Z38" r:id="rId272" display="https://twitter.com/marc_smith/status/1221889736672972803"/>
    <hyperlink ref="Z39" r:id="rId273" display="https://twitter.com/marc_smith/status/1221889736672972803"/>
    <hyperlink ref="Z40" r:id="rId274" display="https://twitter.com/iprinova/status/1221761710735921152"/>
    <hyperlink ref="Z41" r:id="rId275" display="https://twitter.com/iprinova/status/1221761710735921152"/>
    <hyperlink ref="Z42" r:id="rId276" display="https://twitter.com/ihc_fcsh/status/1221798464180424710"/>
    <hyperlink ref="Z43" r:id="rId277" display="https://twitter.com/nova_fcsh/status/1221834490089263104"/>
    <hyperlink ref="Z44" r:id="rId278" display="https://twitter.com/marc_smith/status/1221760186404233216"/>
    <hyperlink ref="Z45" r:id="rId279" display="https://twitter.com/marc_smith/status/1221889736672972803"/>
    <hyperlink ref="Z46" r:id="rId280" display="https://twitter.com/ihc_fcsh/status/1221798464180424710"/>
    <hyperlink ref="Z47" r:id="rId281" display="https://twitter.com/nova_fcsh/status/1221834490089263104"/>
    <hyperlink ref="Z48" r:id="rId282" display="https://twitter.com/marc_smith/status/1221760186404233216"/>
    <hyperlink ref="Z49" r:id="rId283" display="https://twitter.com/marc_smith/status/1221889736672972803"/>
    <hyperlink ref="Z50" r:id="rId284" display="https://twitter.com/marc_smith/status/1221889736672972803"/>
    <hyperlink ref="Z51" r:id="rId285" display="https://twitter.com/nodexl_mktng/status/1222162635942060037"/>
    <hyperlink ref="Z52" r:id="rId286" display="https://twitter.com/nodexl_mktng/status/1222162635942060037"/>
    <hyperlink ref="Z53" r:id="rId287" display="https://twitter.com/nodexl_mktng/status/1222162635942060037"/>
    <hyperlink ref="Z54" r:id="rId288" display="https://twitter.com/nodexl_mktng/status/1222162635942060037"/>
    <hyperlink ref="Z55" r:id="rId289" display="https://twitter.com/anniem11/status/1222166154032099329"/>
    <hyperlink ref="Z56" r:id="rId290" display="https://twitter.com/anniem11/status/1222188119614795783"/>
    <hyperlink ref="Z57" r:id="rId291" display="https://twitter.com/anniem11/status/1222188119614795783"/>
    <hyperlink ref="Z58" r:id="rId292" display="https://twitter.com/was3210/status/1222246710900076545"/>
    <hyperlink ref="Z59" r:id="rId293" display="https://twitter.com/was3210/status/1222246710900076545"/>
    <hyperlink ref="Z60" r:id="rId294" display="https://twitter.com/was3210/status/1222246710900076545"/>
    <hyperlink ref="Z61" r:id="rId295" display="https://twitter.com/was3210/status/1222246710900076545"/>
    <hyperlink ref="Z62" r:id="rId296" display="https://twitter.com/emppuliittus/status/1221744991296421888"/>
    <hyperlink ref="Z63" r:id="rId297" display="https://twitter.com/emppuliittus/status/1222466313223884800"/>
    <hyperlink ref="Z64" r:id="rId298" display="https://twitter.com/fadlan_anam/status/1221755474929864704"/>
    <hyperlink ref="Z65" r:id="rId299" display="https://twitter.com/fadlan_anam/status/1221755474929864704"/>
    <hyperlink ref="Z66" r:id="rId300" display="https://twitter.com/fadlan_anam/status/1222118828286431233"/>
    <hyperlink ref="Z67" r:id="rId301" display="https://twitter.com/fadlan_anam/status/1222118828286431233"/>
    <hyperlink ref="Z68" r:id="rId302" display="https://twitter.com/fadlan_anam/status/1222118828286431233"/>
    <hyperlink ref="Z69" r:id="rId303" display="https://twitter.com/fadlan_anam/status/1222118828286431233"/>
    <hyperlink ref="Z70" r:id="rId304" display="https://twitter.com/fadlan_anam/status/1222497390776614913"/>
    <hyperlink ref="Z71" r:id="rId305" display="https://twitter.com/marc_smith/status/1222161593410244619"/>
    <hyperlink ref="Z72" r:id="rId306" display="https://twitter.com/nodexl/status/1222493601730572288"/>
    <hyperlink ref="Z73" r:id="rId307" display="https://twitter.com/jannajoceli/status/1222121741306290177"/>
    <hyperlink ref="Z74" r:id="rId308" display="https://twitter.com/marc_smith/status/1222161593410244619"/>
    <hyperlink ref="Z75" r:id="rId309" display="https://twitter.com/nodexl/status/1222493601730572288"/>
    <hyperlink ref="Z76" r:id="rId310" display="https://twitter.com/nodexl/status/1222493601730572288"/>
    <hyperlink ref="Z77" r:id="rId311" display="https://twitter.com/jannajoceli/status/1222121741306290177"/>
    <hyperlink ref="Z78" r:id="rId312" display="https://twitter.com/marc_smith/status/1221760186404233216"/>
    <hyperlink ref="Z79" r:id="rId313" display="https://twitter.com/marc_smith/status/1221889736672972803"/>
    <hyperlink ref="Z80" r:id="rId314" display="https://twitter.com/marc_smith/status/1221889736672972803"/>
    <hyperlink ref="Z81" r:id="rId315" display="https://twitter.com/marc_smith/status/1221889736672972803"/>
    <hyperlink ref="Z82" r:id="rId316" display="https://twitter.com/marc_smith/status/1221889736672972803"/>
    <hyperlink ref="Z83" r:id="rId317" display="https://twitter.com/marc_smith/status/1222161593410244619"/>
    <hyperlink ref="Z84" r:id="rId318" display="https://twitter.com/jannajoceli/status/1222121741306290177"/>
    <hyperlink ref="Z85" r:id="rId319" display="https://twitter.com/johnnatan_me/status/1222243096299286535"/>
    <hyperlink ref="Z86" r:id="rId320" display="https://twitter.com/johnnatan_me/status/1222243096299286535"/>
    <hyperlink ref="Z87" r:id="rId321" display="https://twitter.com/jannajoceli/status/1222155528182337537"/>
    <hyperlink ref="Z88" r:id="rId322" display="https://twitter.com/jannajoceli/status/1222485412679241729"/>
    <hyperlink ref="Z89" r:id="rId323" display="https://twitter.com/jannajoceli/status/1222485412679241729"/>
    <hyperlink ref="Z90" r:id="rId324" display="https://twitter.com/jannajoceli/status/1222529403479117825"/>
    <hyperlink ref="Z91" r:id="rId325" display="https://twitter.com/jannajoceli/status/1222529403479117825"/>
    <hyperlink ref="Z92" r:id="rId326" display="https://twitter.com/inovamedialab/status/1221732467557720064"/>
    <hyperlink ref="Z93" r:id="rId327" display="https://twitter.com/jannajoceli/status/1221741328532414464"/>
    <hyperlink ref="Z94" r:id="rId328" display="https://twitter.com/jannajoceli/status/1221744769552080897"/>
    <hyperlink ref="Z95" r:id="rId329" display="https://twitter.com/jannajoceli/status/1221832637783867394"/>
    <hyperlink ref="Z96" r:id="rId330" display="https://twitter.com/jannajoceli/status/1221936283435642880"/>
    <hyperlink ref="Z97" r:id="rId331" display="https://twitter.com/jannajoceli/status/1222105262858952705"/>
    <hyperlink ref="Z98" r:id="rId332" display="https://twitter.com/jannajoceli/status/1222105262858952705"/>
    <hyperlink ref="Z99" r:id="rId333" display="https://twitter.com/jannajoceli/status/1222105262858952705"/>
    <hyperlink ref="Z100" r:id="rId334" display="https://twitter.com/jannajoceli/status/1222105262858952705"/>
    <hyperlink ref="Z101" r:id="rId335" display="https://twitter.com/jannajoceli/status/1222121741306290177"/>
    <hyperlink ref="Z102" r:id="rId336" display="https://twitter.com/jannajoceli/status/1222460673873059840"/>
    <hyperlink ref="Z103" r:id="rId337" display="https://twitter.com/jannajoceli/status/1222485412679241729"/>
    <hyperlink ref="Z104" r:id="rId338" display="https://twitter.com/jannajoceli/status/1222529403479117825"/>
    <hyperlink ref="Z105" r:id="rId339" display="https://twitter.com/jannajoceli/status/1222529688175816705"/>
    <hyperlink ref="Z106" r:id="rId340" display="https://twitter.com/jannajoceli/status/1222529688175816705"/>
    <hyperlink ref="Z107" r:id="rId341" display="https://twitter.com/inovamedialab/status/1219213345687031809"/>
    <hyperlink ref="Z108" r:id="rId342" display="https://twitter.com/inovamedialab/status/1222154789020192768"/>
    <hyperlink ref="Z109" r:id="rId343" display="https://twitter.com/miuxapop/status/1219944057608253441"/>
    <hyperlink ref="Z110" r:id="rId344" display="https://twitter.com/cristiancjruiz/status/1222288953769910272"/>
    <hyperlink ref="Z111" r:id="rId345" display="https://twitter.com/cristiancjruiz/status/1221943477535158273"/>
    <hyperlink ref="Z112" r:id="rId346" display="https://twitter.com/cristiancjruiz/status/1222533057787416576"/>
    <hyperlink ref="Z113" r:id="rId347" display="https://twitter.com/elena_aversa/status/1222134318782386177"/>
    <hyperlink ref="Z114" r:id="rId348" display="https://twitter.com/elena_aversa/status/1222134318782386177"/>
    <hyperlink ref="Z115" r:id="rId349" display="https://twitter.com/elena_aversa/status/1222134318782386177"/>
    <hyperlink ref="Z116" r:id="rId350" display="https://twitter.com/seredelnero/status/1222162491771379713"/>
    <hyperlink ref="Z117" r:id="rId351" display="https://twitter.com/inovamedialab/status/1222106133172752384"/>
    <hyperlink ref="Z118" r:id="rId352" display="https://twitter.com/miuxapop/status/1222115535665745921"/>
    <hyperlink ref="Z119" r:id="rId353" display="https://twitter.com/danielavgeenen/status/1222120087773241344"/>
    <hyperlink ref="Z120" r:id="rId354" display="https://twitter.com/seredelnero/status/1222162491771379713"/>
    <hyperlink ref="Z121" r:id="rId355" display="https://twitter.com/seredelnero/status/1222162491771379713"/>
    <hyperlink ref="Z122" r:id="rId356" display="https://twitter.com/inovamedialab/status/1222106133172752384"/>
    <hyperlink ref="Z123" r:id="rId357" display="https://twitter.com/miuxapop/status/1222115535665745921"/>
    <hyperlink ref="Z124" r:id="rId358" display="https://twitter.com/danielavgeenen/status/1222120087773241344"/>
    <hyperlink ref="Z125" r:id="rId359" display="https://twitter.com/inovamedialab/status/1221740395874476033"/>
    <hyperlink ref="Z126" r:id="rId360" display="https://twitter.com/inovamedialab/status/1221742969117605889"/>
    <hyperlink ref="Z127" r:id="rId361" display="https://twitter.com/inovamedialab/status/1222106133172752384"/>
    <hyperlink ref="Z128" r:id="rId362" display="https://twitter.com/miuxapop/status/1222115535665745921"/>
    <hyperlink ref="Z129" r:id="rId363" display="https://twitter.com/danielavgeenen/status/1221740768492212227"/>
    <hyperlink ref="Z130" r:id="rId364" display="https://twitter.com/danielavgeenen/status/1222120087773241344"/>
    <hyperlink ref="Z131" r:id="rId365" display="https://twitter.com/inovamedialab/status/1222106133172752384"/>
    <hyperlink ref="Z132" r:id="rId366" display="https://twitter.com/miuxapop/status/1221745488686395392"/>
    <hyperlink ref="Z133" r:id="rId367" display="https://twitter.com/miuxapop/status/1222502358992719879"/>
    <hyperlink ref="Z134" r:id="rId368" display="https://twitter.com/danielavgeenen/status/1222120087773241344"/>
    <hyperlink ref="Z135" r:id="rId369" display="https://twitter.com/inovamedialab/status/1181342839139176453"/>
    <hyperlink ref="Z136" r:id="rId370" display="https://twitter.com/inovamedialab/status/1221730819062013953"/>
    <hyperlink ref="Z137" r:id="rId371" display="https://twitter.com/inovamedialab/status/1221838794334392320"/>
    <hyperlink ref="Z138" r:id="rId372" display="https://twitter.com/inovamedialab/status/1222488398302236672"/>
    <hyperlink ref="Z139" r:id="rId373" display="https://twitter.com/inovamedialab/status/1222488723222335492"/>
    <hyperlink ref="Z140" r:id="rId374" display="https://twitter.com/danielavgeenen/status/1221740768492212227"/>
    <hyperlink ref="Z141" r:id="rId375" display="https://twitter.com/danielavgeenen/status/1222485039545552896"/>
    <hyperlink ref="Z142" r:id="rId376" display="https://twitter.com/danielavgeenen/status/1222485039545552896"/>
    <hyperlink ref="Z143" r:id="rId377" display="https://twitter.com/danielavgeenen/status/1222489960999202816"/>
    <hyperlink ref="Z144" r:id="rId378" display="https://twitter.com/danielavgeenen/status/1222503515760791552"/>
    <hyperlink ref="Z145" r:id="rId379" display="https://twitter.com/danielavgeenen/status/1222490564446343168"/>
    <hyperlink ref="Z146" r:id="rId380" display="https://twitter.com/danielavgeenen/status/1222490799604146176"/>
    <hyperlink ref="Z147" r:id="rId381" display="https://twitter.com/danielavgeenen/status/1222560997338157057"/>
    <hyperlink ref="BB73" r:id="rId382" display="https://api.twitter.com/1.1/geo/id/c1430b24da8e9229.json"/>
    <hyperlink ref="BB77" r:id="rId383" display="https://api.twitter.com/1.1/geo/id/c1430b24da8e9229.json"/>
    <hyperlink ref="BB84" r:id="rId384" display="https://api.twitter.com/1.1/geo/id/c1430b24da8e9229.json"/>
    <hyperlink ref="BB87" r:id="rId385" display="https://api.twitter.com/1.1/geo/id/c1430b24da8e9229.json"/>
    <hyperlink ref="BB90" r:id="rId386" display="https://api.twitter.com/1.1/geo/id/c1430b24da8e9229.json"/>
    <hyperlink ref="BB91" r:id="rId387" display="https://api.twitter.com/1.1/geo/id/c1430b24da8e9229.json"/>
    <hyperlink ref="BB93" r:id="rId388" display="https://api.twitter.com/1.1/geo/id/c1430b24da8e9229.json"/>
    <hyperlink ref="BB94" r:id="rId389" display="https://api.twitter.com/1.1/geo/id/c1430b24da8e9229.json"/>
    <hyperlink ref="BB97" r:id="rId390" display="https://api.twitter.com/1.1/geo/id/c1430b24da8e9229.json"/>
    <hyperlink ref="BB98" r:id="rId391" display="https://api.twitter.com/1.1/geo/id/c1430b24da8e9229.json"/>
    <hyperlink ref="BB99" r:id="rId392" display="https://api.twitter.com/1.1/geo/id/c1430b24da8e9229.json"/>
    <hyperlink ref="BB100" r:id="rId393" display="https://api.twitter.com/1.1/geo/id/c1430b24da8e9229.json"/>
    <hyperlink ref="BB101" r:id="rId394" display="https://api.twitter.com/1.1/geo/id/c1430b24da8e9229.json"/>
    <hyperlink ref="BB102" r:id="rId395" display="https://api.twitter.com/1.1/geo/id/c1430b24da8e9229.json"/>
    <hyperlink ref="BB104" r:id="rId396" display="https://api.twitter.com/1.1/geo/id/c1430b24da8e9229.json"/>
    <hyperlink ref="BB105" r:id="rId397" display="https://api.twitter.com/1.1/geo/id/c1430b24da8e9229.json"/>
    <hyperlink ref="BB106" r:id="rId398" display="https://api.twitter.com/1.1/geo/id/c1430b24da8e9229.json"/>
  </hyperlinks>
  <printOptions/>
  <pageMargins left="0.7" right="0.7" top="0.75" bottom="0.75" header="0.3" footer="0.3"/>
  <pageSetup horizontalDpi="600" verticalDpi="600" orientation="portrait" r:id="rId402"/>
  <legacyDrawing r:id="rId400"/>
  <tableParts>
    <tablePart r:id="rId4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v>
      </c>
      <c r="B1" s="13" t="s">
        <v>34</v>
      </c>
    </row>
    <row r="2" spans="1:2" ht="15">
      <c r="A2" s="118" t="s">
        <v>242</v>
      </c>
      <c r="B2" s="79">
        <v>466.590476</v>
      </c>
    </row>
    <row r="3" spans="1:2" ht="15">
      <c r="A3" s="118" t="s">
        <v>249</v>
      </c>
      <c r="B3" s="79">
        <v>329.940476</v>
      </c>
    </row>
    <row r="4" spans="1:2" ht="15">
      <c r="A4" s="118" t="s">
        <v>251</v>
      </c>
      <c r="B4" s="79">
        <v>304.521429</v>
      </c>
    </row>
    <row r="5" spans="1:2" ht="15">
      <c r="A5" s="118" t="s">
        <v>257</v>
      </c>
      <c r="B5" s="79">
        <v>191.52619</v>
      </c>
    </row>
    <row r="6" spans="1:2" ht="15">
      <c r="A6" s="118" t="s">
        <v>241</v>
      </c>
      <c r="B6" s="79">
        <v>183.688095</v>
      </c>
    </row>
    <row r="7" spans="1:2" ht="15">
      <c r="A7" s="118" t="s">
        <v>252</v>
      </c>
      <c r="B7" s="79">
        <v>37.566667</v>
      </c>
    </row>
    <row r="8" spans="1:2" ht="15">
      <c r="A8" s="118" t="s">
        <v>248</v>
      </c>
      <c r="B8" s="79">
        <v>19.580952</v>
      </c>
    </row>
    <row r="9" spans="1:2" ht="15">
      <c r="A9" s="118" t="s">
        <v>240</v>
      </c>
      <c r="B9" s="79">
        <v>10.5</v>
      </c>
    </row>
    <row r="10" spans="1:2" ht="15">
      <c r="A10" s="118" t="s">
        <v>239</v>
      </c>
      <c r="B10" s="79">
        <v>10.5</v>
      </c>
    </row>
    <row r="11" spans="1:2" ht="15">
      <c r="A11" s="118" t="s">
        <v>250</v>
      </c>
      <c r="B11" s="79">
        <v>8.97619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917</v>
      </c>
      <c r="B1" s="13" t="s">
        <v>920</v>
      </c>
      <c r="C1" s="13" t="s">
        <v>921</v>
      </c>
      <c r="D1" s="13" t="s">
        <v>923</v>
      </c>
      <c r="E1" s="13" t="s">
        <v>922</v>
      </c>
      <c r="F1" s="13" t="s">
        <v>925</v>
      </c>
      <c r="G1" s="13" t="s">
        <v>924</v>
      </c>
      <c r="H1" s="13" t="s">
        <v>927</v>
      </c>
      <c r="I1" s="13" t="s">
        <v>926</v>
      </c>
      <c r="J1" s="13" t="s">
        <v>929</v>
      </c>
      <c r="K1" s="13" t="s">
        <v>928</v>
      </c>
      <c r="L1" s="13" t="s">
        <v>930</v>
      </c>
    </row>
    <row r="2" spans="1:12" ht="15">
      <c r="A2" s="83" t="s">
        <v>310</v>
      </c>
      <c r="B2" s="79">
        <v>4</v>
      </c>
      <c r="C2" s="83" t="s">
        <v>314</v>
      </c>
      <c r="D2" s="79">
        <v>2</v>
      </c>
      <c r="E2" s="83" t="s">
        <v>310</v>
      </c>
      <c r="F2" s="79">
        <v>3</v>
      </c>
      <c r="G2" s="83" t="s">
        <v>918</v>
      </c>
      <c r="H2" s="79">
        <v>1</v>
      </c>
      <c r="I2" s="83" t="s">
        <v>313</v>
      </c>
      <c r="J2" s="79">
        <v>1</v>
      </c>
      <c r="K2" s="83" t="s">
        <v>309</v>
      </c>
      <c r="L2" s="79">
        <v>1</v>
      </c>
    </row>
    <row r="3" spans="1:12" ht="15">
      <c r="A3" s="83" t="s">
        <v>314</v>
      </c>
      <c r="B3" s="79">
        <v>2</v>
      </c>
      <c r="C3" s="83" t="s">
        <v>315</v>
      </c>
      <c r="D3" s="79">
        <v>1</v>
      </c>
      <c r="E3" s="79"/>
      <c r="F3" s="79"/>
      <c r="G3" s="83" t="s">
        <v>919</v>
      </c>
      <c r="H3" s="79">
        <v>1</v>
      </c>
      <c r="I3" s="79"/>
      <c r="J3" s="79"/>
      <c r="K3" s="79"/>
      <c r="L3" s="79"/>
    </row>
    <row r="4" spans="1:12" ht="15">
      <c r="A4" s="83" t="s">
        <v>315</v>
      </c>
      <c r="B4" s="79">
        <v>1</v>
      </c>
      <c r="C4" s="79"/>
      <c r="D4" s="79"/>
      <c r="E4" s="79"/>
      <c r="F4" s="79"/>
      <c r="G4" s="83" t="s">
        <v>311</v>
      </c>
      <c r="H4" s="79">
        <v>1</v>
      </c>
      <c r="I4" s="79"/>
      <c r="J4" s="79"/>
      <c r="K4" s="79"/>
      <c r="L4" s="79"/>
    </row>
    <row r="5" spans="1:12" ht="15">
      <c r="A5" s="83" t="s">
        <v>313</v>
      </c>
      <c r="B5" s="79">
        <v>1</v>
      </c>
      <c r="C5" s="79"/>
      <c r="D5" s="79"/>
      <c r="E5" s="79"/>
      <c r="F5" s="79"/>
      <c r="G5" s="83" t="s">
        <v>310</v>
      </c>
      <c r="H5" s="79">
        <v>1</v>
      </c>
      <c r="I5" s="79"/>
      <c r="J5" s="79"/>
      <c r="K5" s="79"/>
      <c r="L5" s="79"/>
    </row>
    <row r="6" spans="1:12" ht="15">
      <c r="A6" s="83" t="s">
        <v>918</v>
      </c>
      <c r="B6" s="79">
        <v>1</v>
      </c>
      <c r="C6" s="79"/>
      <c r="D6" s="79"/>
      <c r="E6" s="79"/>
      <c r="F6" s="79"/>
      <c r="G6" s="79"/>
      <c r="H6" s="79"/>
      <c r="I6" s="79"/>
      <c r="J6" s="79"/>
      <c r="K6" s="79"/>
      <c r="L6" s="79"/>
    </row>
    <row r="7" spans="1:12" ht="15">
      <c r="A7" s="83" t="s">
        <v>919</v>
      </c>
      <c r="B7" s="79">
        <v>1</v>
      </c>
      <c r="C7" s="79"/>
      <c r="D7" s="79"/>
      <c r="E7" s="79"/>
      <c r="F7" s="79"/>
      <c r="G7" s="79"/>
      <c r="H7" s="79"/>
      <c r="I7" s="79"/>
      <c r="J7" s="79"/>
      <c r="K7" s="79"/>
      <c r="L7" s="79"/>
    </row>
    <row r="8" spans="1:12" ht="15">
      <c r="A8" s="83" t="s">
        <v>311</v>
      </c>
      <c r="B8" s="79">
        <v>1</v>
      </c>
      <c r="C8" s="79"/>
      <c r="D8" s="79"/>
      <c r="E8" s="79"/>
      <c r="F8" s="79"/>
      <c r="G8" s="79"/>
      <c r="H8" s="79"/>
      <c r="I8" s="79"/>
      <c r="J8" s="79"/>
      <c r="K8" s="79"/>
      <c r="L8" s="79"/>
    </row>
    <row r="9" spans="1:12" ht="15">
      <c r="A9" s="83" t="s">
        <v>309</v>
      </c>
      <c r="B9" s="79">
        <v>1</v>
      </c>
      <c r="C9" s="79"/>
      <c r="D9" s="79"/>
      <c r="E9" s="79"/>
      <c r="F9" s="79"/>
      <c r="G9" s="79"/>
      <c r="H9" s="79"/>
      <c r="I9" s="79"/>
      <c r="J9" s="79"/>
      <c r="K9" s="79"/>
      <c r="L9" s="79"/>
    </row>
    <row r="12" spans="1:12" ht="15" customHeight="1">
      <c r="A12" s="13" t="s">
        <v>934</v>
      </c>
      <c r="B12" s="13" t="s">
        <v>920</v>
      </c>
      <c r="C12" s="13" t="s">
        <v>936</v>
      </c>
      <c r="D12" s="13" t="s">
        <v>923</v>
      </c>
      <c r="E12" s="13" t="s">
        <v>937</v>
      </c>
      <c r="F12" s="13" t="s">
        <v>925</v>
      </c>
      <c r="G12" s="13" t="s">
        <v>938</v>
      </c>
      <c r="H12" s="13" t="s">
        <v>927</v>
      </c>
      <c r="I12" s="13" t="s">
        <v>939</v>
      </c>
      <c r="J12" s="13" t="s">
        <v>929</v>
      </c>
      <c r="K12" s="13" t="s">
        <v>940</v>
      </c>
      <c r="L12" s="13" t="s">
        <v>930</v>
      </c>
    </row>
    <row r="13" spans="1:12" ht="15">
      <c r="A13" s="79" t="s">
        <v>317</v>
      </c>
      <c r="B13" s="79">
        <v>5</v>
      </c>
      <c r="C13" s="79" t="s">
        <v>319</v>
      </c>
      <c r="D13" s="79">
        <v>2</v>
      </c>
      <c r="E13" s="79" t="s">
        <v>317</v>
      </c>
      <c r="F13" s="79">
        <v>3</v>
      </c>
      <c r="G13" s="79" t="s">
        <v>317</v>
      </c>
      <c r="H13" s="79">
        <v>2</v>
      </c>
      <c r="I13" s="79" t="s">
        <v>316</v>
      </c>
      <c r="J13" s="79">
        <v>1</v>
      </c>
      <c r="K13" s="79" t="s">
        <v>316</v>
      </c>
      <c r="L13" s="79">
        <v>1</v>
      </c>
    </row>
    <row r="14" spans="1:12" ht="15">
      <c r="A14" s="79" t="s">
        <v>316</v>
      </c>
      <c r="B14" s="79">
        <v>3</v>
      </c>
      <c r="C14" s="79" t="s">
        <v>320</v>
      </c>
      <c r="D14" s="79">
        <v>1</v>
      </c>
      <c r="E14" s="79"/>
      <c r="F14" s="79"/>
      <c r="G14" s="79" t="s">
        <v>935</v>
      </c>
      <c r="H14" s="79">
        <v>1</v>
      </c>
      <c r="I14" s="79"/>
      <c r="J14" s="79"/>
      <c r="K14" s="79"/>
      <c r="L14" s="79"/>
    </row>
    <row r="15" spans="1:12" ht="15">
      <c r="A15" s="79" t="s">
        <v>319</v>
      </c>
      <c r="B15" s="79">
        <v>2</v>
      </c>
      <c r="C15" s="79"/>
      <c r="D15" s="79"/>
      <c r="E15" s="79"/>
      <c r="F15" s="79"/>
      <c r="G15" s="79" t="s">
        <v>316</v>
      </c>
      <c r="H15" s="79">
        <v>1</v>
      </c>
      <c r="I15" s="79"/>
      <c r="J15" s="79"/>
      <c r="K15" s="79"/>
      <c r="L15" s="79"/>
    </row>
    <row r="16" spans="1:12" ht="15">
      <c r="A16" s="79" t="s">
        <v>320</v>
      </c>
      <c r="B16" s="79">
        <v>1</v>
      </c>
      <c r="C16" s="79"/>
      <c r="D16" s="79"/>
      <c r="E16" s="79"/>
      <c r="F16" s="79"/>
      <c r="G16" s="79"/>
      <c r="H16" s="79"/>
      <c r="I16" s="79"/>
      <c r="J16" s="79"/>
      <c r="K16" s="79"/>
      <c r="L16" s="79"/>
    </row>
    <row r="17" spans="1:12" ht="15">
      <c r="A17" s="79" t="s">
        <v>935</v>
      </c>
      <c r="B17" s="79">
        <v>1</v>
      </c>
      <c r="C17" s="79"/>
      <c r="D17" s="79"/>
      <c r="E17" s="79"/>
      <c r="F17" s="79"/>
      <c r="G17" s="79"/>
      <c r="H17" s="79"/>
      <c r="I17" s="79"/>
      <c r="J17" s="79"/>
      <c r="K17" s="79"/>
      <c r="L17" s="79"/>
    </row>
    <row r="20" spans="1:12" ht="15" customHeight="1">
      <c r="A20" s="13" t="s">
        <v>944</v>
      </c>
      <c r="B20" s="13" t="s">
        <v>920</v>
      </c>
      <c r="C20" s="13" t="s">
        <v>953</v>
      </c>
      <c r="D20" s="13" t="s">
        <v>923</v>
      </c>
      <c r="E20" s="79" t="s">
        <v>954</v>
      </c>
      <c r="F20" s="79" t="s">
        <v>925</v>
      </c>
      <c r="G20" s="13" t="s">
        <v>955</v>
      </c>
      <c r="H20" s="13" t="s">
        <v>927</v>
      </c>
      <c r="I20" s="13" t="s">
        <v>959</v>
      </c>
      <c r="J20" s="13" t="s">
        <v>929</v>
      </c>
      <c r="K20" s="13" t="s">
        <v>960</v>
      </c>
      <c r="L20" s="13" t="s">
        <v>930</v>
      </c>
    </row>
    <row r="21" spans="1:12" ht="15">
      <c r="A21" s="79" t="s">
        <v>321</v>
      </c>
      <c r="B21" s="79">
        <v>59</v>
      </c>
      <c r="C21" s="79" t="s">
        <v>321</v>
      </c>
      <c r="D21" s="79">
        <v>35</v>
      </c>
      <c r="E21" s="79"/>
      <c r="F21" s="79"/>
      <c r="G21" s="79" t="s">
        <v>321</v>
      </c>
      <c r="H21" s="79">
        <v>10</v>
      </c>
      <c r="I21" s="79" t="s">
        <v>321</v>
      </c>
      <c r="J21" s="79">
        <v>11</v>
      </c>
      <c r="K21" s="79" t="s">
        <v>321</v>
      </c>
      <c r="L21" s="79">
        <v>3</v>
      </c>
    </row>
    <row r="22" spans="1:12" ht="15">
      <c r="A22" s="79" t="s">
        <v>945</v>
      </c>
      <c r="B22" s="79">
        <v>6</v>
      </c>
      <c r="C22" s="79" t="s">
        <v>949</v>
      </c>
      <c r="D22" s="79">
        <v>2</v>
      </c>
      <c r="E22" s="79"/>
      <c r="F22" s="79"/>
      <c r="G22" s="79" t="s">
        <v>945</v>
      </c>
      <c r="H22" s="79">
        <v>1</v>
      </c>
      <c r="I22" s="79" t="s">
        <v>945</v>
      </c>
      <c r="J22" s="79">
        <v>1</v>
      </c>
      <c r="K22" s="79" t="s">
        <v>946</v>
      </c>
      <c r="L22" s="79">
        <v>2</v>
      </c>
    </row>
    <row r="23" spans="1:12" ht="15">
      <c r="A23" s="79" t="s">
        <v>946</v>
      </c>
      <c r="B23" s="79">
        <v>3</v>
      </c>
      <c r="C23" s="79" t="s">
        <v>945</v>
      </c>
      <c r="D23" s="79">
        <v>2</v>
      </c>
      <c r="E23" s="79"/>
      <c r="F23" s="79"/>
      <c r="G23" s="79" t="s">
        <v>248</v>
      </c>
      <c r="H23" s="79">
        <v>1</v>
      </c>
      <c r="I23" s="79" t="s">
        <v>951</v>
      </c>
      <c r="J23" s="79">
        <v>1</v>
      </c>
      <c r="K23" s="79" t="s">
        <v>947</v>
      </c>
      <c r="L23" s="79">
        <v>2</v>
      </c>
    </row>
    <row r="24" spans="1:12" ht="15">
      <c r="A24" s="79" t="s">
        <v>947</v>
      </c>
      <c r="B24" s="79">
        <v>3</v>
      </c>
      <c r="C24" s="79"/>
      <c r="D24" s="79"/>
      <c r="E24" s="79"/>
      <c r="F24" s="79"/>
      <c r="G24" s="79" t="s">
        <v>946</v>
      </c>
      <c r="H24" s="79">
        <v>1</v>
      </c>
      <c r="I24" s="79" t="s">
        <v>248</v>
      </c>
      <c r="J24" s="79">
        <v>1</v>
      </c>
      <c r="K24" s="79" t="s">
        <v>948</v>
      </c>
      <c r="L24" s="79">
        <v>2</v>
      </c>
    </row>
    <row r="25" spans="1:12" ht="15">
      <c r="A25" s="79" t="s">
        <v>948</v>
      </c>
      <c r="B25" s="79">
        <v>3</v>
      </c>
      <c r="C25" s="79"/>
      <c r="D25" s="79"/>
      <c r="E25" s="79"/>
      <c r="F25" s="79"/>
      <c r="G25" s="79" t="s">
        <v>947</v>
      </c>
      <c r="H25" s="79">
        <v>1</v>
      </c>
      <c r="I25" s="79"/>
      <c r="J25" s="79"/>
      <c r="K25" s="79" t="s">
        <v>945</v>
      </c>
      <c r="L25" s="79">
        <v>2</v>
      </c>
    </row>
    <row r="26" spans="1:12" ht="15">
      <c r="A26" s="79" t="s">
        <v>949</v>
      </c>
      <c r="B26" s="79">
        <v>2</v>
      </c>
      <c r="C26" s="79"/>
      <c r="D26" s="79"/>
      <c r="E26" s="79"/>
      <c r="F26" s="79"/>
      <c r="G26" s="79" t="s">
        <v>948</v>
      </c>
      <c r="H26" s="79">
        <v>1</v>
      </c>
      <c r="I26" s="79"/>
      <c r="J26" s="79"/>
      <c r="K26" s="79" t="s">
        <v>950</v>
      </c>
      <c r="L26" s="79">
        <v>2</v>
      </c>
    </row>
    <row r="27" spans="1:12" ht="15">
      <c r="A27" s="79" t="s">
        <v>248</v>
      </c>
      <c r="B27" s="79">
        <v>2</v>
      </c>
      <c r="C27" s="79"/>
      <c r="D27" s="79"/>
      <c r="E27" s="79"/>
      <c r="F27" s="79"/>
      <c r="G27" s="79" t="s">
        <v>952</v>
      </c>
      <c r="H27" s="79">
        <v>1</v>
      </c>
      <c r="I27" s="79"/>
      <c r="J27" s="79"/>
      <c r="K27" s="79" t="s">
        <v>961</v>
      </c>
      <c r="L27" s="79">
        <v>1</v>
      </c>
    </row>
    <row r="28" spans="1:12" ht="15">
      <c r="A28" s="79" t="s">
        <v>950</v>
      </c>
      <c r="B28" s="79">
        <v>2</v>
      </c>
      <c r="C28" s="79"/>
      <c r="D28" s="79"/>
      <c r="E28" s="79"/>
      <c r="F28" s="79"/>
      <c r="G28" s="79" t="s">
        <v>956</v>
      </c>
      <c r="H28" s="79">
        <v>1</v>
      </c>
      <c r="I28" s="79"/>
      <c r="J28" s="79"/>
      <c r="K28" s="79"/>
      <c r="L28" s="79"/>
    </row>
    <row r="29" spans="1:12" ht="15">
      <c r="A29" s="79" t="s">
        <v>951</v>
      </c>
      <c r="B29" s="79">
        <v>1</v>
      </c>
      <c r="C29" s="79"/>
      <c r="D29" s="79"/>
      <c r="E29" s="79"/>
      <c r="F29" s="79"/>
      <c r="G29" s="79" t="s">
        <v>957</v>
      </c>
      <c r="H29" s="79">
        <v>1</v>
      </c>
      <c r="I29" s="79"/>
      <c r="J29" s="79"/>
      <c r="K29" s="79"/>
      <c r="L29" s="79"/>
    </row>
    <row r="30" spans="1:12" ht="15">
      <c r="A30" s="79" t="s">
        <v>952</v>
      </c>
      <c r="B30" s="79">
        <v>1</v>
      </c>
      <c r="C30" s="79"/>
      <c r="D30" s="79"/>
      <c r="E30" s="79"/>
      <c r="F30" s="79"/>
      <c r="G30" s="79" t="s">
        <v>958</v>
      </c>
      <c r="H30" s="79">
        <v>1</v>
      </c>
      <c r="I30" s="79"/>
      <c r="J30" s="79"/>
      <c r="K30" s="79"/>
      <c r="L30" s="79"/>
    </row>
    <row r="33" spans="1:12" ht="15" customHeight="1">
      <c r="A33" s="13" t="s">
        <v>967</v>
      </c>
      <c r="B33" s="13" t="s">
        <v>920</v>
      </c>
      <c r="C33" s="13" t="s">
        <v>976</v>
      </c>
      <c r="D33" s="13" t="s">
        <v>923</v>
      </c>
      <c r="E33" s="13" t="s">
        <v>983</v>
      </c>
      <c r="F33" s="13" t="s">
        <v>925</v>
      </c>
      <c r="G33" s="13" t="s">
        <v>984</v>
      </c>
      <c r="H33" s="13" t="s">
        <v>927</v>
      </c>
      <c r="I33" s="13" t="s">
        <v>989</v>
      </c>
      <c r="J33" s="13" t="s">
        <v>929</v>
      </c>
      <c r="K33" s="13" t="s">
        <v>993</v>
      </c>
      <c r="L33" s="13" t="s">
        <v>930</v>
      </c>
    </row>
    <row r="34" spans="1:12" ht="15">
      <c r="A34" s="87" t="s">
        <v>968</v>
      </c>
      <c r="B34" s="87">
        <v>27</v>
      </c>
      <c r="C34" s="87" t="s">
        <v>973</v>
      </c>
      <c r="D34" s="87">
        <v>36</v>
      </c>
      <c r="E34" s="87" t="s">
        <v>241</v>
      </c>
      <c r="F34" s="87">
        <v>6</v>
      </c>
      <c r="G34" s="87" t="s">
        <v>973</v>
      </c>
      <c r="H34" s="87">
        <v>10</v>
      </c>
      <c r="I34" s="87" t="s">
        <v>973</v>
      </c>
      <c r="J34" s="87">
        <v>11</v>
      </c>
      <c r="K34" s="87" t="s">
        <v>973</v>
      </c>
      <c r="L34" s="87">
        <v>3</v>
      </c>
    </row>
    <row r="35" spans="1:12" ht="15">
      <c r="A35" s="87" t="s">
        <v>969</v>
      </c>
      <c r="B35" s="87">
        <v>11</v>
      </c>
      <c r="C35" s="87" t="s">
        <v>975</v>
      </c>
      <c r="D35" s="87">
        <v>15</v>
      </c>
      <c r="E35" s="87" t="s">
        <v>248</v>
      </c>
      <c r="F35" s="87">
        <v>3</v>
      </c>
      <c r="G35" s="87" t="s">
        <v>248</v>
      </c>
      <c r="H35" s="87">
        <v>7</v>
      </c>
      <c r="I35" s="87" t="s">
        <v>974</v>
      </c>
      <c r="J35" s="87">
        <v>5</v>
      </c>
      <c r="K35" s="87" t="s">
        <v>994</v>
      </c>
      <c r="L35" s="87">
        <v>2</v>
      </c>
    </row>
    <row r="36" spans="1:12" ht="15">
      <c r="A36" s="87" t="s">
        <v>970</v>
      </c>
      <c r="B36" s="87">
        <v>0</v>
      </c>
      <c r="C36" s="87" t="s">
        <v>257</v>
      </c>
      <c r="D36" s="87">
        <v>13</v>
      </c>
      <c r="E36" s="87" t="s">
        <v>240</v>
      </c>
      <c r="F36" s="87">
        <v>3</v>
      </c>
      <c r="G36" s="87" t="s">
        <v>251</v>
      </c>
      <c r="H36" s="87">
        <v>6</v>
      </c>
      <c r="I36" s="87" t="s">
        <v>990</v>
      </c>
      <c r="J36" s="87">
        <v>4</v>
      </c>
      <c r="K36" s="87" t="s">
        <v>995</v>
      </c>
      <c r="L36" s="87">
        <v>2</v>
      </c>
    </row>
    <row r="37" spans="1:12" ht="15">
      <c r="A37" s="87" t="s">
        <v>971</v>
      </c>
      <c r="B37" s="87">
        <v>1360</v>
      </c>
      <c r="C37" s="87" t="s">
        <v>974</v>
      </c>
      <c r="D37" s="87">
        <v>10</v>
      </c>
      <c r="E37" s="87" t="s">
        <v>239</v>
      </c>
      <c r="F37" s="87">
        <v>3</v>
      </c>
      <c r="G37" s="87" t="s">
        <v>242</v>
      </c>
      <c r="H37" s="87">
        <v>6</v>
      </c>
      <c r="I37" s="87" t="s">
        <v>251</v>
      </c>
      <c r="J37" s="87">
        <v>4</v>
      </c>
      <c r="K37" s="87" t="s">
        <v>996</v>
      </c>
      <c r="L37" s="87">
        <v>2</v>
      </c>
    </row>
    <row r="38" spans="1:12" ht="15">
      <c r="A38" s="87" t="s">
        <v>972</v>
      </c>
      <c r="B38" s="87">
        <v>1398</v>
      </c>
      <c r="C38" s="87" t="s">
        <v>977</v>
      </c>
      <c r="D38" s="87">
        <v>10</v>
      </c>
      <c r="E38" s="87" t="s">
        <v>263</v>
      </c>
      <c r="F38" s="87">
        <v>3</v>
      </c>
      <c r="G38" s="87" t="s">
        <v>985</v>
      </c>
      <c r="H38" s="87">
        <v>5</v>
      </c>
      <c r="I38" s="87" t="s">
        <v>975</v>
      </c>
      <c r="J38" s="87">
        <v>3</v>
      </c>
      <c r="K38" s="87" t="s">
        <v>997</v>
      </c>
      <c r="L38" s="87">
        <v>2</v>
      </c>
    </row>
    <row r="39" spans="1:12" ht="15">
      <c r="A39" s="87" t="s">
        <v>973</v>
      </c>
      <c r="B39" s="87">
        <v>63</v>
      </c>
      <c r="C39" s="87" t="s">
        <v>978</v>
      </c>
      <c r="D39" s="87">
        <v>10</v>
      </c>
      <c r="E39" s="87" t="s">
        <v>262</v>
      </c>
      <c r="F39" s="87">
        <v>3</v>
      </c>
      <c r="G39" s="87" t="s">
        <v>986</v>
      </c>
      <c r="H39" s="87">
        <v>4</v>
      </c>
      <c r="I39" s="87" t="s">
        <v>982</v>
      </c>
      <c r="J39" s="87">
        <v>3</v>
      </c>
      <c r="K39" s="87" t="s">
        <v>998</v>
      </c>
      <c r="L39" s="87">
        <v>2</v>
      </c>
    </row>
    <row r="40" spans="1:12" ht="15">
      <c r="A40" s="87" t="s">
        <v>974</v>
      </c>
      <c r="B40" s="87">
        <v>19</v>
      </c>
      <c r="C40" s="87" t="s">
        <v>979</v>
      </c>
      <c r="D40" s="87">
        <v>9</v>
      </c>
      <c r="E40" s="87" t="s">
        <v>261</v>
      </c>
      <c r="F40" s="87">
        <v>3</v>
      </c>
      <c r="G40" s="87" t="s">
        <v>987</v>
      </c>
      <c r="H40" s="87">
        <v>4</v>
      </c>
      <c r="I40" s="87" t="s">
        <v>991</v>
      </c>
      <c r="J40" s="87">
        <v>2</v>
      </c>
      <c r="K40" s="87" t="s">
        <v>999</v>
      </c>
      <c r="L40" s="87">
        <v>2</v>
      </c>
    </row>
    <row r="41" spans="1:12" ht="15">
      <c r="A41" s="87" t="s">
        <v>975</v>
      </c>
      <c r="B41" s="87">
        <v>18</v>
      </c>
      <c r="C41" s="87" t="s">
        <v>980</v>
      </c>
      <c r="D41" s="87">
        <v>9</v>
      </c>
      <c r="E41" s="87" t="s">
        <v>260</v>
      </c>
      <c r="F41" s="87">
        <v>3</v>
      </c>
      <c r="G41" s="87" t="s">
        <v>974</v>
      </c>
      <c r="H41" s="87">
        <v>4</v>
      </c>
      <c r="I41" s="87" t="s">
        <v>992</v>
      </c>
      <c r="J41" s="87">
        <v>2</v>
      </c>
      <c r="K41" s="87" t="s">
        <v>1000</v>
      </c>
      <c r="L41" s="87">
        <v>2</v>
      </c>
    </row>
    <row r="42" spans="1:12" ht="15">
      <c r="A42" s="87" t="s">
        <v>257</v>
      </c>
      <c r="B42" s="87">
        <v>16</v>
      </c>
      <c r="C42" s="87" t="s">
        <v>981</v>
      </c>
      <c r="D42" s="87">
        <v>9</v>
      </c>
      <c r="E42" s="87" t="s">
        <v>259</v>
      </c>
      <c r="F42" s="87">
        <v>3</v>
      </c>
      <c r="G42" s="87" t="s">
        <v>982</v>
      </c>
      <c r="H42" s="87">
        <v>4</v>
      </c>
      <c r="I42" s="87" t="s">
        <v>978</v>
      </c>
      <c r="J42" s="87">
        <v>2</v>
      </c>
      <c r="K42" s="87" t="s">
        <v>1001</v>
      </c>
      <c r="L42" s="87">
        <v>2</v>
      </c>
    </row>
    <row r="43" spans="1:12" ht="15">
      <c r="A43" s="87" t="s">
        <v>251</v>
      </c>
      <c r="B43" s="87">
        <v>15</v>
      </c>
      <c r="C43" s="87" t="s">
        <v>982</v>
      </c>
      <c r="D43" s="87">
        <v>8</v>
      </c>
      <c r="E43" s="87" t="s">
        <v>264</v>
      </c>
      <c r="F43" s="87">
        <v>3</v>
      </c>
      <c r="G43" s="87" t="s">
        <v>988</v>
      </c>
      <c r="H43" s="87">
        <v>4</v>
      </c>
      <c r="I43" s="87" t="s">
        <v>977</v>
      </c>
      <c r="J43" s="87">
        <v>2</v>
      </c>
      <c r="K43" s="87"/>
      <c r="L43" s="87"/>
    </row>
    <row r="46" spans="1:12" ht="15" customHeight="1">
      <c r="A46" s="13" t="s">
        <v>1008</v>
      </c>
      <c r="B46" s="13" t="s">
        <v>920</v>
      </c>
      <c r="C46" s="13" t="s">
        <v>1019</v>
      </c>
      <c r="D46" s="13" t="s">
        <v>923</v>
      </c>
      <c r="E46" s="13" t="s">
        <v>1024</v>
      </c>
      <c r="F46" s="13" t="s">
        <v>925</v>
      </c>
      <c r="G46" s="13" t="s">
        <v>1035</v>
      </c>
      <c r="H46" s="13" t="s">
        <v>927</v>
      </c>
      <c r="I46" s="13" t="s">
        <v>1045</v>
      </c>
      <c r="J46" s="13" t="s">
        <v>929</v>
      </c>
      <c r="K46" s="13" t="s">
        <v>1047</v>
      </c>
      <c r="L46" s="13" t="s">
        <v>930</v>
      </c>
    </row>
    <row r="47" spans="1:12" ht="15">
      <c r="A47" s="87" t="s">
        <v>1009</v>
      </c>
      <c r="B47" s="87">
        <v>15</v>
      </c>
      <c r="C47" s="87" t="s">
        <v>1009</v>
      </c>
      <c r="D47" s="87">
        <v>8</v>
      </c>
      <c r="E47" s="87" t="s">
        <v>1025</v>
      </c>
      <c r="F47" s="87">
        <v>3</v>
      </c>
      <c r="G47" s="87" t="s">
        <v>1036</v>
      </c>
      <c r="H47" s="87">
        <v>4</v>
      </c>
      <c r="I47" s="87" t="s">
        <v>1009</v>
      </c>
      <c r="J47" s="87">
        <v>3</v>
      </c>
      <c r="K47" s="87" t="s">
        <v>1048</v>
      </c>
      <c r="L47" s="87">
        <v>2</v>
      </c>
    </row>
    <row r="48" spans="1:12" ht="15">
      <c r="A48" s="87" t="s">
        <v>1010</v>
      </c>
      <c r="B48" s="87">
        <v>8</v>
      </c>
      <c r="C48" s="87" t="s">
        <v>1010</v>
      </c>
      <c r="D48" s="87">
        <v>7</v>
      </c>
      <c r="E48" s="87" t="s">
        <v>1026</v>
      </c>
      <c r="F48" s="87">
        <v>3</v>
      </c>
      <c r="G48" s="87" t="s">
        <v>1037</v>
      </c>
      <c r="H48" s="87">
        <v>4</v>
      </c>
      <c r="I48" s="87" t="s">
        <v>1046</v>
      </c>
      <c r="J48" s="87">
        <v>2</v>
      </c>
      <c r="K48" s="87" t="s">
        <v>1049</v>
      </c>
      <c r="L48" s="87">
        <v>2</v>
      </c>
    </row>
    <row r="49" spans="1:12" ht="15">
      <c r="A49" s="87" t="s">
        <v>1011</v>
      </c>
      <c r="B49" s="87">
        <v>7</v>
      </c>
      <c r="C49" s="87" t="s">
        <v>1015</v>
      </c>
      <c r="D49" s="87">
        <v>6</v>
      </c>
      <c r="E49" s="87" t="s">
        <v>1027</v>
      </c>
      <c r="F49" s="87">
        <v>3</v>
      </c>
      <c r="G49" s="87" t="s">
        <v>1009</v>
      </c>
      <c r="H49" s="87">
        <v>4</v>
      </c>
      <c r="I49" s="87" t="s">
        <v>1038</v>
      </c>
      <c r="J49" s="87">
        <v>2</v>
      </c>
      <c r="K49" s="87" t="s">
        <v>1050</v>
      </c>
      <c r="L49" s="87">
        <v>2</v>
      </c>
    </row>
    <row r="50" spans="1:12" ht="15">
      <c r="A50" s="87" t="s">
        <v>1012</v>
      </c>
      <c r="B50" s="87">
        <v>7</v>
      </c>
      <c r="C50" s="87" t="s">
        <v>1016</v>
      </c>
      <c r="D50" s="87">
        <v>6</v>
      </c>
      <c r="E50" s="87" t="s">
        <v>1028</v>
      </c>
      <c r="F50" s="87">
        <v>3</v>
      </c>
      <c r="G50" s="87" t="s">
        <v>1038</v>
      </c>
      <c r="H50" s="87">
        <v>4</v>
      </c>
      <c r="I50" s="87" t="s">
        <v>1039</v>
      </c>
      <c r="J50" s="87">
        <v>2</v>
      </c>
      <c r="K50" s="87" t="s">
        <v>1051</v>
      </c>
      <c r="L50" s="87">
        <v>2</v>
      </c>
    </row>
    <row r="51" spans="1:12" ht="15">
      <c r="A51" s="87" t="s">
        <v>1013</v>
      </c>
      <c r="B51" s="87">
        <v>7</v>
      </c>
      <c r="C51" s="87" t="s">
        <v>1017</v>
      </c>
      <c r="D51" s="87">
        <v>6</v>
      </c>
      <c r="E51" s="87" t="s">
        <v>1029</v>
      </c>
      <c r="F51" s="87">
        <v>3</v>
      </c>
      <c r="G51" s="87" t="s">
        <v>1039</v>
      </c>
      <c r="H51" s="87">
        <v>4</v>
      </c>
      <c r="I51" s="87"/>
      <c r="J51" s="87"/>
      <c r="K51" s="87" t="s">
        <v>1052</v>
      </c>
      <c r="L51" s="87">
        <v>2</v>
      </c>
    </row>
    <row r="52" spans="1:12" ht="15">
      <c r="A52" s="87" t="s">
        <v>1014</v>
      </c>
      <c r="B52" s="87">
        <v>7</v>
      </c>
      <c r="C52" s="87" t="s">
        <v>1018</v>
      </c>
      <c r="D52" s="87">
        <v>6</v>
      </c>
      <c r="E52" s="87" t="s">
        <v>1030</v>
      </c>
      <c r="F52" s="87">
        <v>3</v>
      </c>
      <c r="G52" s="87" t="s">
        <v>1040</v>
      </c>
      <c r="H52" s="87">
        <v>4</v>
      </c>
      <c r="I52" s="87"/>
      <c r="J52" s="87"/>
      <c r="K52" s="87" t="s">
        <v>1053</v>
      </c>
      <c r="L52" s="87">
        <v>2</v>
      </c>
    </row>
    <row r="53" spans="1:12" ht="15">
      <c r="A53" s="87" t="s">
        <v>1015</v>
      </c>
      <c r="B53" s="87">
        <v>7</v>
      </c>
      <c r="C53" s="87" t="s">
        <v>1020</v>
      </c>
      <c r="D53" s="87">
        <v>6</v>
      </c>
      <c r="E53" s="87" t="s">
        <v>1031</v>
      </c>
      <c r="F53" s="87">
        <v>3</v>
      </c>
      <c r="G53" s="87" t="s">
        <v>1041</v>
      </c>
      <c r="H53" s="87">
        <v>4</v>
      </c>
      <c r="I53" s="87"/>
      <c r="J53" s="87"/>
      <c r="K53" s="87" t="s">
        <v>1054</v>
      </c>
      <c r="L53" s="87">
        <v>2</v>
      </c>
    </row>
    <row r="54" spans="1:12" ht="15">
      <c r="A54" s="87" t="s">
        <v>1016</v>
      </c>
      <c r="B54" s="87">
        <v>7</v>
      </c>
      <c r="C54" s="87" t="s">
        <v>1021</v>
      </c>
      <c r="D54" s="87">
        <v>6</v>
      </c>
      <c r="E54" s="87" t="s">
        <v>1032</v>
      </c>
      <c r="F54" s="87">
        <v>3</v>
      </c>
      <c r="G54" s="87" t="s">
        <v>1042</v>
      </c>
      <c r="H54" s="87">
        <v>4</v>
      </c>
      <c r="I54" s="87"/>
      <c r="J54" s="87"/>
      <c r="K54" s="87" t="s">
        <v>1055</v>
      </c>
      <c r="L54" s="87">
        <v>2</v>
      </c>
    </row>
    <row r="55" spans="1:12" ht="15">
      <c r="A55" s="87" t="s">
        <v>1017</v>
      </c>
      <c r="B55" s="87">
        <v>7</v>
      </c>
      <c r="C55" s="87" t="s">
        <v>1022</v>
      </c>
      <c r="D55" s="87">
        <v>6</v>
      </c>
      <c r="E55" s="87" t="s">
        <v>1033</v>
      </c>
      <c r="F55" s="87">
        <v>3</v>
      </c>
      <c r="G55" s="87" t="s">
        <v>1043</v>
      </c>
      <c r="H55" s="87">
        <v>4</v>
      </c>
      <c r="I55" s="87"/>
      <c r="J55" s="87"/>
      <c r="K55" s="87"/>
      <c r="L55" s="87"/>
    </row>
    <row r="56" spans="1:12" ht="15">
      <c r="A56" s="87" t="s">
        <v>1018</v>
      </c>
      <c r="B56" s="87">
        <v>7</v>
      </c>
      <c r="C56" s="87" t="s">
        <v>1023</v>
      </c>
      <c r="D56" s="87">
        <v>6</v>
      </c>
      <c r="E56" s="87" t="s">
        <v>1034</v>
      </c>
      <c r="F56" s="87">
        <v>3</v>
      </c>
      <c r="G56" s="87" t="s">
        <v>1044</v>
      </c>
      <c r="H56" s="87">
        <v>4</v>
      </c>
      <c r="I56" s="87"/>
      <c r="J56" s="87"/>
      <c r="K56" s="87"/>
      <c r="L56" s="87"/>
    </row>
    <row r="59" spans="1:12" ht="15" customHeight="1">
      <c r="A59" s="79" t="s">
        <v>1062</v>
      </c>
      <c r="B59" s="79" t="s">
        <v>920</v>
      </c>
      <c r="C59" s="79" t="s">
        <v>1064</v>
      </c>
      <c r="D59" s="79" t="s">
        <v>923</v>
      </c>
      <c r="E59" s="79" t="s">
        <v>1065</v>
      </c>
      <c r="F59" s="79" t="s">
        <v>925</v>
      </c>
      <c r="G59" s="79" t="s">
        <v>1068</v>
      </c>
      <c r="H59" s="79" t="s">
        <v>927</v>
      </c>
      <c r="I59" s="79" t="s">
        <v>1070</v>
      </c>
      <c r="J59" s="79" t="s">
        <v>929</v>
      </c>
      <c r="K59" s="79" t="s">
        <v>1072</v>
      </c>
      <c r="L59" s="79" t="s">
        <v>930</v>
      </c>
    </row>
    <row r="60" spans="1:12" ht="15">
      <c r="A60" s="79"/>
      <c r="B60" s="79"/>
      <c r="C60" s="79"/>
      <c r="D60" s="79"/>
      <c r="E60" s="79"/>
      <c r="F60" s="79"/>
      <c r="G60" s="79"/>
      <c r="H60" s="79"/>
      <c r="I60" s="79"/>
      <c r="J60" s="79"/>
      <c r="K60" s="79"/>
      <c r="L60" s="79"/>
    </row>
    <row r="62" spans="1:12" ht="15" customHeight="1">
      <c r="A62" s="13" t="s">
        <v>1063</v>
      </c>
      <c r="B62" s="13" t="s">
        <v>920</v>
      </c>
      <c r="C62" s="13" t="s">
        <v>1066</v>
      </c>
      <c r="D62" s="13" t="s">
        <v>923</v>
      </c>
      <c r="E62" s="13" t="s">
        <v>1067</v>
      </c>
      <c r="F62" s="13" t="s">
        <v>925</v>
      </c>
      <c r="G62" s="13" t="s">
        <v>1069</v>
      </c>
      <c r="H62" s="13" t="s">
        <v>927</v>
      </c>
      <c r="I62" s="13" t="s">
        <v>1071</v>
      </c>
      <c r="J62" s="13" t="s">
        <v>929</v>
      </c>
      <c r="K62" s="79" t="s">
        <v>1073</v>
      </c>
      <c r="L62" s="79" t="s">
        <v>930</v>
      </c>
    </row>
    <row r="63" spans="1:12" ht="15">
      <c r="A63" s="79" t="s">
        <v>257</v>
      </c>
      <c r="B63" s="79">
        <v>16</v>
      </c>
      <c r="C63" s="79" t="s">
        <v>257</v>
      </c>
      <c r="D63" s="79">
        <v>13</v>
      </c>
      <c r="E63" s="79" t="s">
        <v>241</v>
      </c>
      <c r="F63" s="79">
        <v>3</v>
      </c>
      <c r="G63" s="79" t="s">
        <v>251</v>
      </c>
      <c r="H63" s="79">
        <v>6</v>
      </c>
      <c r="I63" s="79" t="s">
        <v>251</v>
      </c>
      <c r="J63" s="79">
        <v>4</v>
      </c>
      <c r="K63" s="79"/>
      <c r="L63" s="79"/>
    </row>
    <row r="64" spans="1:12" ht="15">
      <c r="A64" s="79" t="s">
        <v>251</v>
      </c>
      <c r="B64" s="79">
        <v>15</v>
      </c>
      <c r="C64" s="79" t="s">
        <v>268</v>
      </c>
      <c r="D64" s="79">
        <v>8</v>
      </c>
      <c r="E64" s="79" t="s">
        <v>240</v>
      </c>
      <c r="F64" s="79">
        <v>3</v>
      </c>
      <c r="G64" s="79" t="s">
        <v>242</v>
      </c>
      <c r="H64" s="79">
        <v>6</v>
      </c>
      <c r="I64" s="79" t="s">
        <v>257</v>
      </c>
      <c r="J64" s="79">
        <v>2</v>
      </c>
      <c r="K64" s="79"/>
      <c r="L64" s="79"/>
    </row>
    <row r="65" spans="1:12" ht="15">
      <c r="A65" s="79" t="s">
        <v>241</v>
      </c>
      <c r="B65" s="79">
        <v>10</v>
      </c>
      <c r="C65" s="79" t="s">
        <v>252</v>
      </c>
      <c r="D65" s="79">
        <v>6</v>
      </c>
      <c r="E65" s="79" t="s">
        <v>239</v>
      </c>
      <c r="F65" s="79">
        <v>3</v>
      </c>
      <c r="G65" s="79" t="s">
        <v>248</v>
      </c>
      <c r="H65" s="79">
        <v>5</v>
      </c>
      <c r="I65" s="79" t="s">
        <v>272</v>
      </c>
      <c r="J65" s="79">
        <v>1</v>
      </c>
      <c r="K65" s="79"/>
      <c r="L65" s="79"/>
    </row>
    <row r="66" spans="1:12" ht="15">
      <c r="A66" s="79" t="s">
        <v>268</v>
      </c>
      <c r="B66" s="79">
        <v>8</v>
      </c>
      <c r="C66" s="79" t="s">
        <v>255</v>
      </c>
      <c r="D66" s="79">
        <v>6</v>
      </c>
      <c r="E66" s="79" t="s">
        <v>263</v>
      </c>
      <c r="F66" s="79">
        <v>3</v>
      </c>
      <c r="G66" s="79" t="s">
        <v>267</v>
      </c>
      <c r="H66" s="79">
        <v>4</v>
      </c>
      <c r="I66" s="79" t="s">
        <v>271</v>
      </c>
      <c r="J66" s="79">
        <v>1</v>
      </c>
      <c r="K66" s="79"/>
      <c r="L66" s="79"/>
    </row>
    <row r="67" spans="1:12" ht="15">
      <c r="A67" s="79" t="s">
        <v>252</v>
      </c>
      <c r="B67" s="79">
        <v>7</v>
      </c>
      <c r="C67" s="79" t="s">
        <v>254</v>
      </c>
      <c r="D67" s="79">
        <v>6</v>
      </c>
      <c r="E67" s="79" t="s">
        <v>262</v>
      </c>
      <c r="F67" s="79">
        <v>3</v>
      </c>
      <c r="G67" s="79" t="s">
        <v>249</v>
      </c>
      <c r="H67" s="79">
        <v>2</v>
      </c>
      <c r="I67" s="79" t="s">
        <v>250</v>
      </c>
      <c r="J67" s="79">
        <v>1</v>
      </c>
      <c r="K67" s="79"/>
      <c r="L67" s="79"/>
    </row>
    <row r="68" spans="1:12" ht="15">
      <c r="A68" s="79" t="s">
        <v>255</v>
      </c>
      <c r="B68" s="79">
        <v>7</v>
      </c>
      <c r="C68" s="79" t="s">
        <v>251</v>
      </c>
      <c r="D68" s="79">
        <v>5</v>
      </c>
      <c r="E68" s="79" t="s">
        <v>261</v>
      </c>
      <c r="F68" s="79">
        <v>3</v>
      </c>
      <c r="G68" s="79" t="s">
        <v>241</v>
      </c>
      <c r="H68" s="79">
        <v>2</v>
      </c>
      <c r="I68" s="79" t="s">
        <v>252</v>
      </c>
      <c r="J68" s="79">
        <v>1</v>
      </c>
      <c r="K68" s="79"/>
      <c r="L68" s="79"/>
    </row>
    <row r="69" spans="1:12" ht="15">
      <c r="A69" s="79" t="s">
        <v>254</v>
      </c>
      <c r="B69" s="79">
        <v>7</v>
      </c>
      <c r="C69" s="79" t="s">
        <v>241</v>
      </c>
      <c r="D69" s="79">
        <v>4</v>
      </c>
      <c r="E69" s="79" t="s">
        <v>260</v>
      </c>
      <c r="F69" s="79">
        <v>3</v>
      </c>
      <c r="G69" s="79" t="s">
        <v>240</v>
      </c>
      <c r="H69" s="79">
        <v>2</v>
      </c>
      <c r="I69" s="79" t="s">
        <v>255</v>
      </c>
      <c r="J69" s="79">
        <v>1</v>
      </c>
      <c r="K69" s="79"/>
      <c r="L69" s="79"/>
    </row>
    <row r="70" spans="1:12" ht="15">
      <c r="A70" s="79" t="s">
        <v>242</v>
      </c>
      <c r="B70" s="79">
        <v>7</v>
      </c>
      <c r="C70" s="79" t="s">
        <v>249</v>
      </c>
      <c r="D70" s="79">
        <v>1</v>
      </c>
      <c r="E70" s="79" t="s">
        <v>259</v>
      </c>
      <c r="F70" s="79">
        <v>3</v>
      </c>
      <c r="G70" s="79" t="s">
        <v>239</v>
      </c>
      <c r="H70" s="79">
        <v>2</v>
      </c>
      <c r="I70" s="79" t="s">
        <v>254</v>
      </c>
      <c r="J70" s="79">
        <v>1</v>
      </c>
      <c r="K70" s="79"/>
      <c r="L70" s="79"/>
    </row>
    <row r="71" spans="1:12" ht="15">
      <c r="A71" s="79" t="s">
        <v>248</v>
      </c>
      <c r="B71" s="79">
        <v>6</v>
      </c>
      <c r="C71" s="79"/>
      <c r="D71" s="79"/>
      <c r="E71" s="79" t="s">
        <v>264</v>
      </c>
      <c r="F71" s="79">
        <v>3</v>
      </c>
      <c r="G71" s="79" t="s">
        <v>264</v>
      </c>
      <c r="H71" s="79">
        <v>2</v>
      </c>
      <c r="I71" s="79" t="s">
        <v>242</v>
      </c>
      <c r="J71" s="79">
        <v>1</v>
      </c>
      <c r="K71" s="79"/>
      <c r="L71" s="79"/>
    </row>
    <row r="72" spans="1:12" ht="15">
      <c r="A72" s="79" t="s">
        <v>267</v>
      </c>
      <c r="B72" s="79">
        <v>5</v>
      </c>
      <c r="C72" s="79"/>
      <c r="D72" s="79"/>
      <c r="E72" s="79" t="s">
        <v>258</v>
      </c>
      <c r="F72" s="79">
        <v>3</v>
      </c>
      <c r="G72" s="79" t="s">
        <v>266</v>
      </c>
      <c r="H72" s="79">
        <v>1</v>
      </c>
      <c r="I72" s="79" t="s">
        <v>248</v>
      </c>
      <c r="J72" s="79">
        <v>1</v>
      </c>
      <c r="K72" s="79"/>
      <c r="L72" s="79"/>
    </row>
    <row r="75" spans="1:12" ht="15" customHeight="1">
      <c r="A75" s="13" t="s">
        <v>1080</v>
      </c>
      <c r="B75" s="13" t="s">
        <v>920</v>
      </c>
      <c r="C75" s="13" t="s">
        <v>1081</v>
      </c>
      <c r="D75" s="13" t="s">
        <v>923</v>
      </c>
      <c r="E75" s="13" t="s">
        <v>1082</v>
      </c>
      <c r="F75" s="13" t="s">
        <v>925</v>
      </c>
      <c r="G75" s="13" t="s">
        <v>1083</v>
      </c>
      <c r="H75" s="13" t="s">
        <v>927</v>
      </c>
      <c r="I75" s="13" t="s">
        <v>1084</v>
      </c>
      <c r="J75" s="13" t="s">
        <v>929</v>
      </c>
      <c r="K75" s="13" t="s">
        <v>1085</v>
      </c>
      <c r="L75" s="13" t="s">
        <v>930</v>
      </c>
    </row>
    <row r="76" spans="1:12" ht="15">
      <c r="A76" s="118" t="s">
        <v>265</v>
      </c>
      <c r="B76" s="79">
        <v>83467</v>
      </c>
      <c r="C76" s="118" t="s">
        <v>252</v>
      </c>
      <c r="D76" s="79">
        <v>21062</v>
      </c>
      <c r="E76" s="118" t="s">
        <v>261</v>
      </c>
      <c r="F76" s="79">
        <v>18199</v>
      </c>
      <c r="G76" s="118" t="s">
        <v>265</v>
      </c>
      <c r="H76" s="79">
        <v>83467</v>
      </c>
      <c r="I76" s="118" t="s">
        <v>270</v>
      </c>
      <c r="J76" s="79">
        <v>2564</v>
      </c>
      <c r="K76" s="118" t="s">
        <v>235</v>
      </c>
      <c r="L76" s="79">
        <v>23530</v>
      </c>
    </row>
    <row r="77" spans="1:12" ht="15">
      <c r="A77" s="118" t="s">
        <v>266</v>
      </c>
      <c r="B77" s="79">
        <v>64525</v>
      </c>
      <c r="C77" s="118" t="s">
        <v>236</v>
      </c>
      <c r="D77" s="79">
        <v>15817</v>
      </c>
      <c r="E77" s="118" t="s">
        <v>240</v>
      </c>
      <c r="F77" s="79">
        <v>8183</v>
      </c>
      <c r="G77" s="118" t="s">
        <v>266</v>
      </c>
      <c r="H77" s="79">
        <v>64525</v>
      </c>
      <c r="I77" s="118" t="s">
        <v>249</v>
      </c>
      <c r="J77" s="79">
        <v>1760</v>
      </c>
      <c r="K77" s="118" t="s">
        <v>234</v>
      </c>
      <c r="L77" s="79">
        <v>21</v>
      </c>
    </row>
    <row r="78" spans="1:12" ht="15">
      <c r="A78" s="118" t="s">
        <v>235</v>
      </c>
      <c r="B78" s="79">
        <v>23530</v>
      </c>
      <c r="C78" s="118" t="s">
        <v>257</v>
      </c>
      <c r="D78" s="79">
        <v>2508</v>
      </c>
      <c r="E78" s="118" t="s">
        <v>241</v>
      </c>
      <c r="F78" s="79">
        <v>4946</v>
      </c>
      <c r="G78" s="118" t="s">
        <v>245</v>
      </c>
      <c r="H78" s="79">
        <v>17238</v>
      </c>
      <c r="I78" s="118" t="s">
        <v>272</v>
      </c>
      <c r="J78" s="79">
        <v>170</v>
      </c>
      <c r="K78" s="118"/>
      <c r="L78" s="79"/>
    </row>
    <row r="79" spans="1:12" ht="15">
      <c r="A79" s="118" t="s">
        <v>252</v>
      </c>
      <c r="B79" s="79">
        <v>21062</v>
      </c>
      <c r="C79" s="118" t="s">
        <v>247</v>
      </c>
      <c r="D79" s="79">
        <v>1931</v>
      </c>
      <c r="E79" s="118" t="s">
        <v>263</v>
      </c>
      <c r="F79" s="79">
        <v>4057</v>
      </c>
      <c r="G79" s="118" t="s">
        <v>242</v>
      </c>
      <c r="H79" s="79">
        <v>12582</v>
      </c>
      <c r="I79" s="118" t="s">
        <v>271</v>
      </c>
      <c r="J79" s="79">
        <v>38</v>
      </c>
      <c r="K79" s="118"/>
      <c r="L79" s="79"/>
    </row>
    <row r="80" spans="1:12" ht="15">
      <c r="A80" s="118" t="s">
        <v>261</v>
      </c>
      <c r="B80" s="79">
        <v>18199</v>
      </c>
      <c r="C80" s="118" t="s">
        <v>237</v>
      </c>
      <c r="D80" s="79">
        <v>1262</v>
      </c>
      <c r="E80" s="118" t="s">
        <v>239</v>
      </c>
      <c r="F80" s="79">
        <v>1864</v>
      </c>
      <c r="G80" s="118" t="s">
        <v>248</v>
      </c>
      <c r="H80" s="79">
        <v>8980</v>
      </c>
      <c r="I80" s="118" t="s">
        <v>269</v>
      </c>
      <c r="J80" s="79">
        <v>0</v>
      </c>
      <c r="K80" s="118"/>
      <c r="L80" s="79"/>
    </row>
    <row r="81" spans="1:12" ht="15">
      <c r="A81" s="118" t="s">
        <v>245</v>
      </c>
      <c r="B81" s="79">
        <v>17238</v>
      </c>
      <c r="C81" s="118" t="s">
        <v>256</v>
      </c>
      <c r="D81" s="79">
        <v>677</v>
      </c>
      <c r="E81" s="118" t="s">
        <v>259</v>
      </c>
      <c r="F81" s="79">
        <v>1384</v>
      </c>
      <c r="G81" s="118" t="s">
        <v>250</v>
      </c>
      <c r="H81" s="79">
        <v>3933</v>
      </c>
      <c r="I81" s="118"/>
      <c r="J81" s="79"/>
      <c r="K81" s="118"/>
      <c r="L81" s="79"/>
    </row>
    <row r="82" spans="1:12" ht="15">
      <c r="A82" s="118" t="s">
        <v>236</v>
      </c>
      <c r="B82" s="79">
        <v>15817</v>
      </c>
      <c r="C82" s="118" t="s">
        <v>246</v>
      </c>
      <c r="D82" s="79">
        <v>624</v>
      </c>
      <c r="E82" s="118" t="s">
        <v>264</v>
      </c>
      <c r="F82" s="79">
        <v>1227</v>
      </c>
      <c r="G82" s="118" t="s">
        <v>244</v>
      </c>
      <c r="H82" s="79">
        <v>1916</v>
      </c>
      <c r="I82" s="118"/>
      <c r="J82" s="79"/>
      <c r="K82" s="118"/>
      <c r="L82" s="79"/>
    </row>
    <row r="83" spans="1:12" ht="15">
      <c r="A83" s="118" t="s">
        <v>242</v>
      </c>
      <c r="B83" s="79">
        <v>12582</v>
      </c>
      <c r="C83" s="118" t="s">
        <v>253</v>
      </c>
      <c r="D83" s="79">
        <v>326</v>
      </c>
      <c r="E83" s="118" t="s">
        <v>260</v>
      </c>
      <c r="F83" s="79">
        <v>452</v>
      </c>
      <c r="G83" s="118" t="s">
        <v>243</v>
      </c>
      <c r="H83" s="79">
        <v>1015</v>
      </c>
      <c r="I83" s="118"/>
      <c r="J83" s="79"/>
      <c r="K83" s="118"/>
      <c r="L83" s="79"/>
    </row>
    <row r="84" spans="1:12" ht="15">
      <c r="A84" s="118" t="s">
        <v>248</v>
      </c>
      <c r="B84" s="79">
        <v>8980</v>
      </c>
      <c r="C84" s="118" t="s">
        <v>251</v>
      </c>
      <c r="D84" s="79">
        <v>321</v>
      </c>
      <c r="E84" s="118" t="s">
        <v>262</v>
      </c>
      <c r="F84" s="79">
        <v>283</v>
      </c>
      <c r="G84" s="118" t="s">
        <v>267</v>
      </c>
      <c r="H84" s="79">
        <v>48</v>
      </c>
      <c r="I84" s="118"/>
      <c r="J84" s="79"/>
      <c r="K84" s="118"/>
      <c r="L84" s="79"/>
    </row>
    <row r="85" spans="1:12" ht="15">
      <c r="A85" s="118" t="s">
        <v>240</v>
      </c>
      <c r="B85" s="79">
        <v>8183</v>
      </c>
      <c r="C85" s="118" t="s">
        <v>254</v>
      </c>
      <c r="D85" s="79">
        <v>200</v>
      </c>
      <c r="E85" s="118" t="s">
        <v>258</v>
      </c>
      <c r="F85" s="79">
        <v>58</v>
      </c>
      <c r="G85" s="118"/>
      <c r="H85" s="79"/>
      <c r="I85" s="118"/>
      <c r="J85" s="79"/>
      <c r="K85" s="118"/>
      <c r="L85" s="79"/>
    </row>
  </sheetData>
  <hyperlinks>
    <hyperlink ref="A2" r:id="rId1" display="https://nodexlgraphgallery.org/Pages/Graph.aspx?graphID=220292"/>
    <hyperlink ref="A3" r:id="rId2" display="https://smart.inovamedialab.org/2020-digital-methods/"/>
    <hyperlink ref="A4" r:id="rId3" display="http://www.tommasoventurini.it/"/>
    <hyperlink ref="A5" r:id="rId4" display="https://twitter.com/inovamedialab/status/1222154789020192768"/>
    <hyperlink ref="A6" r:id="rId5" display="https://people.mpi-sws.org/~johnme/slides/misinformation-sds-2020-lisbon.pdf"/>
    <hyperlink ref="A7" r:id="rId6" display="https://twitter.com/iNOVAmedialab/status/1222154789020192768"/>
    <hyperlink ref="A8" r:id="rId7" display="https://nodexlgraphgallery.org/Pages/Graph.aspx?graphID=220333"/>
    <hyperlink ref="A9" r:id="rId8" display="https://twitter.com/RiederB/status/1221017901576130560"/>
    <hyperlink ref="C2" r:id="rId9" display="https://smart.inovamedialab.org/2020-digital-methods/"/>
    <hyperlink ref="C3" r:id="rId10" display="http://www.tommasoventurini.it/"/>
    <hyperlink ref="E2" r:id="rId11" display="https://nodexlgraphgallery.org/Pages/Graph.aspx?graphID=220292"/>
    <hyperlink ref="G2" r:id="rId12" display="https://people.mpi-sws.org/~johnme/slides/misinformation-sds-2020-lisbon.pdf"/>
    <hyperlink ref="G3" r:id="rId13" display="https://twitter.com/iNOVAmedialab/status/1222154789020192768"/>
    <hyperlink ref="G4" r:id="rId14" display="https://nodexlgraphgallery.org/Pages/Graph.aspx?graphID=220333"/>
    <hyperlink ref="G5" r:id="rId15" display="https://nodexlgraphgallery.org/Pages/Graph.aspx?graphID=220292"/>
    <hyperlink ref="I2" r:id="rId16" display="https://twitter.com/inovamedialab/status/1222154789020192768"/>
    <hyperlink ref="K2" r:id="rId17" display="https://twitter.com/RiederB/status/1221017901576130560"/>
  </hyperlinks>
  <printOptions/>
  <pageMargins left="0.7" right="0.7" top="0.75" bottom="0.75" header="0.3" footer="0.3"/>
  <pageSetup orientation="portrait" paperSize="9"/>
  <tableParts>
    <tablePart r:id="rId25"/>
    <tablePart r:id="rId24"/>
    <tablePart r:id="rId22"/>
    <tablePart r:id="rId20"/>
    <tablePart r:id="rId18"/>
    <tablePart r:id="rId21"/>
    <tablePart r:id="rId19"/>
    <tablePart r:id="rId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4" width="16.14062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581</v>
      </c>
      <c r="AE2" s="13" t="s">
        <v>582</v>
      </c>
      <c r="AF2" s="13" t="s">
        <v>583</v>
      </c>
      <c r="AG2" s="13" t="s">
        <v>584</v>
      </c>
      <c r="AH2" s="13" t="s">
        <v>585</v>
      </c>
      <c r="AI2" s="13" t="s">
        <v>586</v>
      </c>
      <c r="AJ2" s="13" t="s">
        <v>587</v>
      </c>
      <c r="AK2" s="13" t="s">
        <v>588</v>
      </c>
      <c r="AL2" s="13" t="s">
        <v>589</v>
      </c>
      <c r="AM2" s="13" t="s">
        <v>590</v>
      </c>
      <c r="AN2" s="13" t="s">
        <v>591</v>
      </c>
      <c r="AO2" s="13" t="s">
        <v>592</v>
      </c>
      <c r="AP2" s="13" t="s">
        <v>593</v>
      </c>
      <c r="AQ2" s="13" t="s">
        <v>594</v>
      </c>
      <c r="AR2" s="13" t="s">
        <v>595</v>
      </c>
      <c r="AS2" s="13" t="s">
        <v>214</v>
      </c>
      <c r="AT2" s="13" t="s">
        <v>596</v>
      </c>
      <c r="AU2" s="13" t="s">
        <v>597</v>
      </c>
      <c r="AV2" s="13" t="s">
        <v>598</v>
      </c>
      <c r="AW2" s="13" t="s">
        <v>599</v>
      </c>
      <c r="AX2" s="13" t="s">
        <v>600</v>
      </c>
      <c r="AY2" s="13" t="s">
        <v>601</v>
      </c>
      <c r="AZ2" s="13" t="s">
        <v>881</v>
      </c>
      <c r="BA2" s="122" t="s">
        <v>1092</v>
      </c>
      <c r="BB2" s="122" t="s">
        <v>1094</v>
      </c>
      <c r="BC2" s="122" t="s">
        <v>1095</v>
      </c>
      <c r="BD2" s="122" t="s">
        <v>1096</v>
      </c>
      <c r="BE2" s="122" t="s">
        <v>1097</v>
      </c>
      <c r="BF2" s="122" t="s">
        <v>1100</v>
      </c>
      <c r="BG2" s="122" t="s">
        <v>1105</v>
      </c>
      <c r="BH2" s="122" t="s">
        <v>1123</v>
      </c>
      <c r="BI2" s="122" t="s">
        <v>1134</v>
      </c>
      <c r="BJ2" s="122" t="s">
        <v>1150</v>
      </c>
      <c r="BK2" s="3"/>
      <c r="BL2" s="3"/>
    </row>
    <row r="3" spans="1:64" ht="15" customHeight="1">
      <c r="A3" s="65" t="s">
        <v>234</v>
      </c>
      <c r="B3" s="66"/>
      <c r="C3" s="66" t="s">
        <v>64</v>
      </c>
      <c r="D3" s="67">
        <v>256</v>
      </c>
      <c r="E3" s="69"/>
      <c r="F3" s="103" t="s">
        <v>353</v>
      </c>
      <c r="G3" s="66"/>
      <c r="H3" s="70" t="s">
        <v>234</v>
      </c>
      <c r="I3" s="71"/>
      <c r="J3" s="71" t="s">
        <v>75</v>
      </c>
      <c r="K3" s="70" t="s">
        <v>814</v>
      </c>
      <c r="L3" s="74">
        <v>1539.1538461538462</v>
      </c>
      <c r="M3" s="75">
        <v>9389.6943359375</v>
      </c>
      <c r="N3" s="75">
        <v>1159.5699462890625</v>
      </c>
      <c r="O3" s="76"/>
      <c r="P3" s="77"/>
      <c r="Q3" s="77"/>
      <c r="R3" s="48"/>
      <c r="S3" s="48">
        <v>2</v>
      </c>
      <c r="T3" s="48">
        <v>1</v>
      </c>
      <c r="U3" s="49">
        <v>0</v>
      </c>
      <c r="V3" s="49">
        <v>1</v>
      </c>
      <c r="W3" s="49">
        <v>0</v>
      </c>
      <c r="X3" s="49">
        <v>1.298228</v>
      </c>
      <c r="Y3" s="49">
        <v>0</v>
      </c>
      <c r="Z3" s="49">
        <v>0</v>
      </c>
      <c r="AA3" s="72">
        <v>3</v>
      </c>
      <c r="AB3" s="72"/>
      <c r="AC3" s="73"/>
      <c r="AD3" s="79" t="s">
        <v>234</v>
      </c>
      <c r="AE3" s="79">
        <v>114</v>
      </c>
      <c r="AF3" s="79">
        <v>8</v>
      </c>
      <c r="AG3" s="79">
        <v>21</v>
      </c>
      <c r="AH3" s="79">
        <v>36</v>
      </c>
      <c r="AI3" s="79"/>
      <c r="AJ3" s="79"/>
      <c r="AK3" s="79"/>
      <c r="AL3" s="79"/>
      <c r="AM3" s="79"/>
      <c r="AN3" s="81">
        <v>43536.416655092595</v>
      </c>
      <c r="AO3" s="79"/>
      <c r="AP3" s="79" t="b">
        <v>1</v>
      </c>
      <c r="AQ3" s="79" t="b">
        <v>0</v>
      </c>
      <c r="AR3" s="79" t="b">
        <v>0</v>
      </c>
      <c r="AS3" s="79"/>
      <c r="AT3" s="79">
        <v>0</v>
      </c>
      <c r="AU3" s="79"/>
      <c r="AV3" s="79" t="b">
        <v>0</v>
      </c>
      <c r="AW3" s="79" t="s">
        <v>774</v>
      </c>
      <c r="AX3" s="83" t="s">
        <v>775</v>
      </c>
      <c r="AY3" s="79" t="s">
        <v>66</v>
      </c>
      <c r="AZ3" s="79" t="str">
        <f>REPLACE(INDEX(GroupVertices[Group],MATCH(Vertices[[#This Row],[Vertex]],GroupVertices[Vertex],0)),1,1,"")</f>
        <v>5</v>
      </c>
      <c r="BA3" s="48" t="s">
        <v>309</v>
      </c>
      <c r="BB3" s="48" t="s">
        <v>309</v>
      </c>
      <c r="BC3" s="48" t="s">
        <v>316</v>
      </c>
      <c r="BD3" s="48" t="s">
        <v>316</v>
      </c>
      <c r="BE3" s="48" t="s">
        <v>966</v>
      </c>
      <c r="BF3" s="48" t="s">
        <v>1101</v>
      </c>
      <c r="BG3" s="123" t="s">
        <v>1106</v>
      </c>
      <c r="BH3" s="123" t="s">
        <v>1124</v>
      </c>
      <c r="BI3" s="123" t="s">
        <v>1135</v>
      </c>
      <c r="BJ3" s="123" t="s">
        <v>1135</v>
      </c>
      <c r="BK3" s="3"/>
      <c r="BL3" s="3"/>
    </row>
    <row r="4" spans="1:67" ht="15">
      <c r="A4" s="65" t="s">
        <v>235</v>
      </c>
      <c r="B4" s="66"/>
      <c r="C4" s="66" t="s">
        <v>64</v>
      </c>
      <c r="D4" s="67">
        <v>70</v>
      </c>
      <c r="E4" s="69"/>
      <c r="F4" s="103" t="s">
        <v>354</v>
      </c>
      <c r="G4" s="66"/>
      <c r="H4" s="70" t="s">
        <v>235</v>
      </c>
      <c r="I4" s="71"/>
      <c r="J4" s="71" t="s">
        <v>75</v>
      </c>
      <c r="K4" s="70" t="s">
        <v>815</v>
      </c>
      <c r="L4" s="74">
        <v>1</v>
      </c>
      <c r="M4" s="75">
        <v>9389.6943359375</v>
      </c>
      <c r="N4" s="75">
        <v>3269.306640625</v>
      </c>
      <c r="O4" s="76"/>
      <c r="P4" s="77"/>
      <c r="Q4" s="77"/>
      <c r="R4" s="89"/>
      <c r="S4" s="48">
        <v>0</v>
      </c>
      <c r="T4" s="48">
        <v>1</v>
      </c>
      <c r="U4" s="49">
        <v>0</v>
      </c>
      <c r="V4" s="49">
        <v>1</v>
      </c>
      <c r="W4" s="49">
        <v>0</v>
      </c>
      <c r="X4" s="49">
        <v>0.701746</v>
      </c>
      <c r="Y4" s="49">
        <v>0</v>
      </c>
      <c r="Z4" s="49">
        <v>0</v>
      </c>
      <c r="AA4" s="72">
        <v>4</v>
      </c>
      <c r="AB4" s="72"/>
      <c r="AC4" s="73"/>
      <c r="AD4" s="79" t="s">
        <v>567</v>
      </c>
      <c r="AE4" s="79">
        <v>2</v>
      </c>
      <c r="AF4" s="79">
        <v>433</v>
      </c>
      <c r="AG4" s="79">
        <v>23530</v>
      </c>
      <c r="AH4" s="79">
        <v>0</v>
      </c>
      <c r="AI4" s="79"/>
      <c r="AJ4" s="79" t="s">
        <v>638</v>
      </c>
      <c r="AK4" s="79"/>
      <c r="AL4" s="79"/>
      <c r="AM4" s="79"/>
      <c r="AN4" s="81">
        <v>43211.63758101852</v>
      </c>
      <c r="AO4" s="79"/>
      <c r="AP4" s="79" t="b">
        <v>1</v>
      </c>
      <c r="AQ4" s="79" t="b">
        <v>1</v>
      </c>
      <c r="AR4" s="79" t="b">
        <v>0</v>
      </c>
      <c r="AS4" s="79"/>
      <c r="AT4" s="79">
        <v>7</v>
      </c>
      <c r="AU4" s="79"/>
      <c r="AV4" s="79" t="b">
        <v>0</v>
      </c>
      <c r="AW4" s="79" t="s">
        <v>774</v>
      </c>
      <c r="AX4" s="83" t="s">
        <v>776</v>
      </c>
      <c r="AY4" s="79" t="s">
        <v>66</v>
      </c>
      <c r="AZ4" s="79" t="str">
        <f>REPLACE(INDEX(GroupVertices[Group],MATCH(Vertices[[#This Row],[Vertex]],GroupVertices[Vertex],0)),1,1,"")</f>
        <v>5</v>
      </c>
      <c r="BA4" s="48"/>
      <c r="BB4" s="48"/>
      <c r="BC4" s="48"/>
      <c r="BD4" s="48"/>
      <c r="BE4" s="48" t="s">
        <v>323</v>
      </c>
      <c r="BF4" s="48" t="s">
        <v>323</v>
      </c>
      <c r="BG4" s="123" t="s">
        <v>1107</v>
      </c>
      <c r="BH4" s="123" t="s">
        <v>1107</v>
      </c>
      <c r="BI4" s="123" t="s">
        <v>1061</v>
      </c>
      <c r="BJ4" s="123" t="s">
        <v>1061</v>
      </c>
      <c r="BK4" s="2"/>
      <c r="BL4" s="3"/>
      <c r="BM4" s="3"/>
      <c r="BN4" s="3"/>
      <c r="BO4" s="3"/>
    </row>
    <row r="5" spans="1:67" ht="15">
      <c r="A5" s="65" t="s">
        <v>236</v>
      </c>
      <c r="B5" s="66"/>
      <c r="C5" s="66" t="s">
        <v>64</v>
      </c>
      <c r="D5" s="67">
        <v>70</v>
      </c>
      <c r="E5" s="69"/>
      <c r="F5" s="103" t="s">
        <v>355</v>
      </c>
      <c r="G5" s="66"/>
      <c r="H5" s="70" t="s">
        <v>236</v>
      </c>
      <c r="I5" s="71"/>
      <c r="J5" s="71" t="s">
        <v>75</v>
      </c>
      <c r="K5" s="70" t="s">
        <v>816</v>
      </c>
      <c r="L5" s="74">
        <v>1</v>
      </c>
      <c r="M5" s="75">
        <v>705.2591552734375</v>
      </c>
      <c r="N5" s="75">
        <v>181.1335906982422</v>
      </c>
      <c r="O5" s="76"/>
      <c r="P5" s="77"/>
      <c r="Q5" s="77"/>
      <c r="R5" s="89"/>
      <c r="S5" s="48">
        <v>0</v>
      </c>
      <c r="T5" s="48">
        <v>1</v>
      </c>
      <c r="U5" s="49">
        <v>0</v>
      </c>
      <c r="V5" s="49">
        <v>0.010417</v>
      </c>
      <c r="W5" s="49">
        <v>0.005532</v>
      </c>
      <c r="X5" s="49">
        <v>0.3015</v>
      </c>
      <c r="Y5" s="49">
        <v>0</v>
      </c>
      <c r="Z5" s="49">
        <v>0</v>
      </c>
      <c r="AA5" s="72">
        <v>5</v>
      </c>
      <c r="AB5" s="72"/>
      <c r="AC5" s="73"/>
      <c r="AD5" s="79" t="s">
        <v>602</v>
      </c>
      <c r="AE5" s="79">
        <v>624</v>
      </c>
      <c r="AF5" s="79">
        <v>1456</v>
      </c>
      <c r="AG5" s="79">
        <v>15817</v>
      </c>
      <c r="AH5" s="79">
        <v>6090</v>
      </c>
      <c r="AI5" s="79"/>
      <c r="AJ5" s="79" t="s">
        <v>639</v>
      </c>
      <c r="AK5" s="79" t="s">
        <v>675</v>
      </c>
      <c r="AL5" s="83" t="s">
        <v>692</v>
      </c>
      <c r="AM5" s="79"/>
      <c r="AN5" s="81">
        <v>39427.69063657407</v>
      </c>
      <c r="AO5" s="83" t="s">
        <v>715</v>
      </c>
      <c r="AP5" s="79" t="b">
        <v>0</v>
      </c>
      <c r="AQ5" s="79" t="b">
        <v>0</v>
      </c>
      <c r="AR5" s="79" t="b">
        <v>1</v>
      </c>
      <c r="AS5" s="79"/>
      <c r="AT5" s="79">
        <v>65</v>
      </c>
      <c r="AU5" s="83" t="s">
        <v>750</v>
      </c>
      <c r="AV5" s="79" t="b">
        <v>0</v>
      </c>
      <c r="AW5" s="79" t="s">
        <v>774</v>
      </c>
      <c r="AX5" s="83" t="s">
        <v>777</v>
      </c>
      <c r="AY5" s="79" t="s">
        <v>66</v>
      </c>
      <c r="AZ5" s="79" t="str">
        <f>REPLACE(INDEX(GroupVertices[Group],MATCH(Vertices[[#This Row],[Vertex]],GroupVertices[Vertex],0)),1,1,"")</f>
        <v>1</v>
      </c>
      <c r="BA5" s="48"/>
      <c r="BB5" s="48"/>
      <c r="BC5" s="48"/>
      <c r="BD5" s="48"/>
      <c r="BE5" s="48" t="s">
        <v>321</v>
      </c>
      <c r="BF5" s="48" t="s">
        <v>321</v>
      </c>
      <c r="BG5" s="123" t="s">
        <v>1108</v>
      </c>
      <c r="BH5" s="123" t="s">
        <v>1108</v>
      </c>
      <c r="BI5" s="123" t="s">
        <v>1136</v>
      </c>
      <c r="BJ5" s="123" t="s">
        <v>1136</v>
      </c>
      <c r="BK5" s="2"/>
      <c r="BL5" s="3"/>
      <c r="BM5" s="3"/>
      <c r="BN5" s="3"/>
      <c r="BO5" s="3"/>
    </row>
    <row r="6" spans="1:67" ht="15">
      <c r="A6" s="65" t="s">
        <v>257</v>
      </c>
      <c r="B6" s="66"/>
      <c r="C6" s="66" t="s">
        <v>64</v>
      </c>
      <c r="D6" s="67">
        <v>1000</v>
      </c>
      <c r="E6" s="69"/>
      <c r="F6" s="103" t="s">
        <v>758</v>
      </c>
      <c r="G6" s="66"/>
      <c r="H6" s="70" t="s">
        <v>257</v>
      </c>
      <c r="I6" s="71"/>
      <c r="J6" s="71" t="s">
        <v>75</v>
      </c>
      <c r="K6" s="70" t="s">
        <v>817</v>
      </c>
      <c r="L6" s="74">
        <v>8460.846153846154</v>
      </c>
      <c r="M6" s="75">
        <v>1608.4326171875</v>
      </c>
      <c r="N6" s="75">
        <v>3226.501953125</v>
      </c>
      <c r="O6" s="76"/>
      <c r="P6" s="77"/>
      <c r="Q6" s="77"/>
      <c r="R6" s="89"/>
      <c r="S6" s="48">
        <v>11</v>
      </c>
      <c r="T6" s="48">
        <v>0</v>
      </c>
      <c r="U6" s="49">
        <v>191.52619</v>
      </c>
      <c r="V6" s="49">
        <v>0.016393</v>
      </c>
      <c r="W6" s="49">
        <v>0.048489</v>
      </c>
      <c r="X6" s="49">
        <v>1.960591</v>
      </c>
      <c r="Y6" s="49">
        <v>0.24545454545454545</v>
      </c>
      <c r="Z6" s="49">
        <v>0</v>
      </c>
      <c r="AA6" s="72">
        <v>6</v>
      </c>
      <c r="AB6" s="72"/>
      <c r="AC6" s="73"/>
      <c r="AD6" s="79" t="s">
        <v>603</v>
      </c>
      <c r="AE6" s="79">
        <v>638</v>
      </c>
      <c r="AF6" s="79">
        <v>3084</v>
      </c>
      <c r="AG6" s="79">
        <v>2508</v>
      </c>
      <c r="AH6" s="79">
        <v>1396</v>
      </c>
      <c r="AI6" s="79"/>
      <c r="AJ6" s="79" t="s">
        <v>640</v>
      </c>
      <c r="AK6" s="79" t="s">
        <v>676</v>
      </c>
      <c r="AL6" s="79"/>
      <c r="AM6" s="79"/>
      <c r="AN6" s="81">
        <v>40077.56034722222</v>
      </c>
      <c r="AO6" s="83" t="s">
        <v>716</v>
      </c>
      <c r="AP6" s="79" t="b">
        <v>1</v>
      </c>
      <c r="AQ6" s="79" t="b">
        <v>0</v>
      </c>
      <c r="AR6" s="79" t="b">
        <v>0</v>
      </c>
      <c r="AS6" s="79"/>
      <c r="AT6" s="79">
        <v>176</v>
      </c>
      <c r="AU6" s="83" t="s">
        <v>750</v>
      </c>
      <c r="AV6" s="79" t="b">
        <v>0</v>
      </c>
      <c r="AW6" s="79" t="s">
        <v>774</v>
      </c>
      <c r="AX6" s="83" t="s">
        <v>778</v>
      </c>
      <c r="AY6" s="79" t="s">
        <v>65</v>
      </c>
      <c r="AZ6" s="79" t="str">
        <f>REPLACE(INDEX(GroupVertices[Group],MATCH(Vertices[[#This Row],[Vertex]],GroupVertices[Vertex],0)),1,1,"")</f>
        <v>1</v>
      </c>
      <c r="BA6" s="48"/>
      <c r="BB6" s="48"/>
      <c r="BC6" s="48"/>
      <c r="BD6" s="48"/>
      <c r="BE6" s="48"/>
      <c r="BF6" s="48"/>
      <c r="BG6" s="48"/>
      <c r="BH6" s="48"/>
      <c r="BI6" s="48"/>
      <c r="BJ6" s="48"/>
      <c r="BK6" s="2"/>
      <c r="BL6" s="3"/>
      <c r="BM6" s="3"/>
      <c r="BN6" s="3"/>
      <c r="BO6" s="3"/>
    </row>
    <row r="7" spans="1:67" ht="15">
      <c r="A7" s="65" t="s">
        <v>237</v>
      </c>
      <c r="B7" s="66"/>
      <c r="C7" s="66" t="s">
        <v>64</v>
      </c>
      <c r="D7" s="67">
        <v>70</v>
      </c>
      <c r="E7" s="69"/>
      <c r="F7" s="103" t="s">
        <v>759</v>
      </c>
      <c r="G7" s="66"/>
      <c r="H7" s="70" t="s">
        <v>237</v>
      </c>
      <c r="I7" s="71"/>
      <c r="J7" s="71" t="s">
        <v>75</v>
      </c>
      <c r="K7" s="70" t="s">
        <v>818</v>
      </c>
      <c r="L7" s="74">
        <v>1</v>
      </c>
      <c r="M7" s="75">
        <v>3184.68896484375</v>
      </c>
      <c r="N7" s="75">
        <v>4268.11962890625</v>
      </c>
      <c r="O7" s="76"/>
      <c r="P7" s="77"/>
      <c r="Q7" s="77"/>
      <c r="R7" s="89"/>
      <c r="S7" s="48">
        <v>0</v>
      </c>
      <c r="T7" s="48">
        <v>2</v>
      </c>
      <c r="U7" s="49">
        <v>0</v>
      </c>
      <c r="V7" s="49">
        <v>0.011494</v>
      </c>
      <c r="W7" s="49">
        <v>0.014226</v>
      </c>
      <c r="X7" s="49">
        <v>0.441474</v>
      </c>
      <c r="Y7" s="49">
        <v>0.5</v>
      </c>
      <c r="Z7" s="49">
        <v>0</v>
      </c>
      <c r="AA7" s="72">
        <v>7</v>
      </c>
      <c r="AB7" s="72"/>
      <c r="AC7" s="73"/>
      <c r="AD7" s="79" t="s">
        <v>604</v>
      </c>
      <c r="AE7" s="79">
        <v>537</v>
      </c>
      <c r="AF7" s="79">
        <v>419</v>
      </c>
      <c r="AG7" s="79">
        <v>1262</v>
      </c>
      <c r="AH7" s="79">
        <v>1492</v>
      </c>
      <c r="AI7" s="79"/>
      <c r="AJ7" s="79" t="s">
        <v>641</v>
      </c>
      <c r="AK7" s="79" t="s">
        <v>677</v>
      </c>
      <c r="AL7" s="83" t="s">
        <v>693</v>
      </c>
      <c r="AM7" s="79"/>
      <c r="AN7" s="81">
        <v>41584.28413194444</v>
      </c>
      <c r="AO7" s="83" t="s">
        <v>717</v>
      </c>
      <c r="AP7" s="79" t="b">
        <v>0</v>
      </c>
      <c r="AQ7" s="79" t="b">
        <v>0</v>
      </c>
      <c r="AR7" s="79" t="b">
        <v>0</v>
      </c>
      <c r="AS7" s="79"/>
      <c r="AT7" s="79">
        <v>18</v>
      </c>
      <c r="AU7" s="83" t="s">
        <v>750</v>
      </c>
      <c r="AV7" s="79" t="b">
        <v>0</v>
      </c>
      <c r="AW7" s="79" t="s">
        <v>774</v>
      </c>
      <c r="AX7" s="83" t="s">
        <v>779</v>
      </c>
      <c r="AY7" s="79" t="s">
        <v>66</v>
      </c>
      <c r="AZ7" s="79" t="str">
        <f>REPLACE(INDEX(GroupVertices[Group],MATCH(Vertices[[#This Row],[Vertex]],GroupVertices[Vertex],0)),1,1,"")</f>
        <v>1</v>
      </c>
      <c r="BA7" s="48"/>
      <c r="BB7" s="48"/>
      <c r="BC7" s="48"/>
      <c r="BD7" s="48"/>
      <c r="BE7" s="48" t="s">
        <v>321</v>
      </c>
      <c r="BF7" s="48" t="s">
        <v>321</v>
      </c>
      <c r="BG7" s="123" t="s">
        <v>1109</v>
      </c>
      <c r="BH7" s="123" t="s">
        <v>1109</v>
      </c>
      <c r="BI7" s="123" t="s">
        <v>1137</v>
      </c>
      <c r="BJ7" s="123" t="s">
        <v>1137</v>
      </c>
      <c r="BK7" s="2"/>
      <c r="BL7" s="3"/>
      <c r="BM7" s="3"/>
      <c r="BN7" s="3"/>
      <c r="BO7" s="3"/>
    </row>
    <row r="8" spans="1:67" ht="15">
      <c r="A8" s="65" t="s">
        <v>251</v>
      </c>
      <c r="B8" s="66"/>
      <c r="C8" s="66" t="s">
        <v>64</v>
      </c>
      <c r="D8" s="67">
        <v>1000</v>
      </c>
      <c r="E8" s="69"/>
      <c r="F8" s="103" t="s">
        <v>373</v>
      </c>
      <c r="G8" s="66"/>
      <c r="H8" s="70" t="s">
        <v>251</v>
      </c>
      <c r="I8" s="71"/>
      <c r="J8" s="71" t="s">
        <v>75</v>
      </c>
      <c r="K8" s="70" t="s">
        <v>819</v>
      </c>
      <c r="L8" s="74">
        <v>9999</v>
      </c>
      <c r="M8" s="75">
        <v>1829.78515625</v>
      </c>
      <c r="N8" s="75">
        <v>6468.9755859375</v>
      </c>
      <c r="O8" s="76"/>
      <c r="P8" s="77"/>
      <c r="Q8" s="77"/>
      <c r="R8" s="89"/>
      <c r="S8" s="48">
        <v>13</v>
      </c>
      <c r="T8" s="48">
        <v>8</v>
      </c>
      <c r="U8" s="49">
        <v>304.521429</v>
      </c>
      <c r="V8" s="49">
        <v>0.018182</v>
      </c>
      <c r="W8" s="49">
        <v>0.076201</v>
      </c>
      <c r="X8" s="49">
        <v>2.964173</v>
      </c>
      <c r="Y8" s="49">
        <v>0.15441176470588236</v>
      </c>
      <c r="Z8" s="49">
        <v>0.11764705882352941</v>
      </c>
      <c r="AA8" s="72">
        <v>8</v>
      </c>
      <c r="AB8" s="72"/>
      <c r="AC8" s="73"/>
      <c r="AD8" s="79" t="s">
        <v>605</v>
      </c>
      <c r="AE8" s="79">
        <v>545</v>
      </c>
      <c r="AF8" s="79">
        <v>438</v>
      </c>
      <c r="AG8" s="79">
        <v>321</v>
      </c>
      <c r="AH8" s="79">
        <v>297</v>
      </c>
      <c r="AI8" s="79"/>
      <c r="AJ8" s="79" t="s">
        <v>642</v>
      </c>
      <c r="AK8" s="79" t="s">
        <v>576</v>
      </c>
      <c r="AL8" s="83" t="s">
        <v>694</v>
      </c>
      <c r="AM8" s="79"/>
      <c r="AN8" s="81">
        <v>42433.633680555555</v>
      </c>
      <c r="AO8" s="83" t="s">
        <v>718</v>
      </c>
      <c r="AP8" s="79" t="b">
        <v>0</v>
      </c>
      <c r="AQ8" s="79" t="b">
        <v>0</v>
      </c>
      <c r="AR8" s="79" t="b">
        <v>1</v>
      </c>
      <c r="AS8" s="79"/>
      <c r="AT8" s="79">
        <v>16</v>
      </c>
      <c r="AU8" s="83" t="s">
        <v>750</v>
      </c>
      <c r="AV8" s="79" t="b">
        <v>0</v>
      </c>
      <c r="AW8" s="79" t="s">
        <v>774</v>
      </c>
      <c r="AX8" s="83" t="s">
        <v>780</v>
      </c>
      <c r="AY8" s="79" t="s">
        <v>66</v>
      </c>
      <c r="AZ8" s="79" t="str">
        <f>REPLACE(INDEX(GroupVertices[Group],MATCH(Vertices[[#This Row],[Vertex]],GroupVertices[Vertex],0)),1,1,"")</f>
        <v>1</v>
      </c>
      <c r="BA8" s="48" t="s">
        <v>314</v>
      </c>
      <c r="BB8" s="48" t="s">
        <v>314</v>
      </c>
      <c r="BC8" s="48" t="s">
        <v>319</v>
      </c>
      <c r="BD8" s="48" t="s">
        <v>319</v>
      </c>
      <c r="BE8" s="48" t="s">
        <v>324</v>
      </c>
      <c r="BF8" s="48" t="s">
        <v>1102</v>
      </c>
      <c r="BG8" s="123" t="s">
        <v>1110</v>
      </c>
      <c r="BH8" s="123" t="s">
        <v>1125</v>
      </c>
      <c r="BI8" s="123" t="s">
        <v>1138</v>
      </c>
      <c r="BJ8" s="123" t="s">
        <v>1138</v>
      </c>
      <c r="BK8" s="2"/>
      <c r="BL8" s="3"/>
      <c r="BM8" s="3"/>
      <c r="BN8" s="3"/>
      <c r="BO8" s="3"/>
    </row>
    <row r="9" spans="1:67" ht="15">
      <c r="A9" s="65" t="s">
        <v>238</v>
      </c>
      <c r="B9" s="66"/>
      <c r="C9" s="66" t="s">
        <v>64</v>
      </c>
      <c r="D9" s="67">
        <v>70</v>
      </c>
      <c r="E9" s="69"/>
      <c r="F9" s="103" t="s">
        <v>356</v>
      </c>
      <c r="G9" s="66"/>
      <c r="H9" s="70" t="s">
        <v>238</v>
      </c>
      <c r="I9" s="71"/>
      <c r="J9" s="71" t="s">
        <v>75</v>
      </c>
      <c r="K9" s="70" t="s">
        <v>820</v>
      </c>
      <c r="L9" s="74">
        <v>1</v>
      </c>
      <c r="M9" s="75">
        <v>3315.261962890625</v>
      </c>
      <c r="N9" s="75">
        <v>7992.6982421875</v>
      </c>
      <c r="O9" s="76"/>
      <c r="P9" s="77"/>
      <c r="Q9" s="77"/>
      <c r="R9" s="89"/>
      <c r="S9" s="48">
        <v>0</v>
      </c>
      <c r="T9" s="48">
        <v>1</v>
      </c>
      <c r="U9" s="49">
        <v>0</v>
      </c>
      <c r="V9" s="49">
        <v>0.011111</v>
      </c>
      <c r="W9" s="49">
        <v>0.008694</v>
      </c>
      <c r="X9" s="49">
        <v>0.289974</v>
      </c>
      <c r="Y9" s="49">
        <v>0</v>
      </c>
      <c r="Z9" s="49">
        <v>0</v>
      </c>
      <c r="AA9" s="72">
        <v>9</v>
      </c>
      <c r="AB9" s="72"/>
      <c r="AC9" s="73"/>
      <c r="AD9" s="79" t="s">
        <v>606</v>
      </c>
      <c r="AE9" s="79">
        <v>480</v>
      </c>
      <c r="AF9" s="79">
        <v>104</v>
      </c>
      <c r="AG9" s="79">
        <v>63</v>
      </c>
      <c r="AH9" s="79">
        <v>335</v>
      </c>
      <c r="AI9" s="79"/>
      <c r="AJ9" s="79" t="s">
        <v>643</v>
      </c>
      <c r="AK9" s="79" t="s">
        <v>678</v>
      </c>
      <c r="AL9" s="79"/>
      <c r="AM9" s="79"/>
      <c r="AN9" s="81">
        <v>43669.4356712963</v>
      </c>
      <c r="AO9" s="83" t="s">
        <v>719</v>
      </c>
      <c r="AP9" s="79" t="b">
        <v>1</v>
      </c>
      <c r="AQ9" s="79" t="b">
        <v>0</v>
      </c>
      <c r="AR9" s="79" t="b">
        <v>0</v>
      </c>
      <c r="AS9" s="79"/>
      <c r="AT9" s="79">
        <v>3</v>
      </c>
      <c r="AU9" s="79"/>
      <c r="AV9" s="79" t="b">
        <v>0</v>
      </c>
      <c r="AW9" s="79" t="s">
        <v>774</v>
      </c>
      <c r="AX9" s="83" t="s">
        <v>781</v>
      </c>
      <c r="AY9" s="79" t="s">
        <v>66</v>
      </c>
      <c r="AZ9" s="79" t="str">
        <f>REPLACE(INDEX(GroupVertices[Group],MATCH(Vertices[[#This Row],[Vertex]],GroupVertices[Vertex],0)),1,1,"")</f>
        <v>1</v>
      </c>
      <c r="BA9" s="48"/>
      <c r="BB9" s="48"/>
      <c r="BC9" s="48"/>
      <c r="BD9" s="48"/>
      <c r="BE9" s="48" t="s">
        <v>324</v>
      </c>
      <c r="BF9" s="48" t="s">
        <v>324</v>
      </c>
      <c r="BG9" s="123" t="s">
        <v>1111</v>
      </c>
      <c r="BH9" s="123" t="s">
        <v>1111</v>
      </c>
      <c r="BI9" s="123" t="s">
        <v>1139</v>
      </c>
      <c r="BJ9" s="123" t="s">
        <v>1139</v>
      </c>
      <c r="BK9" s="2"/>
      <c r="BL9" s="3"/>
      <c r="BM9" s="3"/>
      <c r="BN9" s="3"/>
      <c r="BO9" s="3"/>
    </row>
    <row r="10" spans="1:67" ht="15">
      <c r="A10" s="65" t="s">
        <v>239</v>
      </c>
      <c r="B10" s="66"/>
      <c r="C10" s="66" t="s">
        <v>64</v>
      </c>
      <c r="D10" s="67">
        <v>442</v>
      </c>
      <c r="E10" s="69"/>
      <c r="F10" s="103" t="s">
        <v>357</v>
      </c>
      <c r="G10" s="66"/>
      <c r="H10" s="70" t="s">
        <v>239</v>
      </c>
      <c r="I10" s="71"/>
      <c r="J10" s="71" t="s">
        <v>75</v>
      </c>
      <c r="K10" s="70" t="s">
        <v>821</v>
      </c>
      <c r="L10" s="74">
        <v>2308.230769230769</v>
      </c>
      <c r="M10" s="75">
        <v>4800.13037109375</v>
      </c>
      <c r="N10" s="75">
        <v>5908.4951171875</v>
      </c>
      <c r="O10" s="76"/>
      <c r="P10" s="77"/>
      <c r="Q10" s="77"/>
      <c r="R10" s="89"/>
      <c r="S10" s="48">
        <v>3</v>
      </c>
      <c r="T10" s="48">
        <v>9</v>
      </c>
      <c r="U10" s="49">
        <v>10.5</v>
      </c>
      <c r="V10" s="49">
        <v>0.013158</v>
      </c>
      <c r="W10" s="49">
        <v>0.03755</v>
      </c>
      <c r="X10" s="49">
        <v>1.597642</v>
      </c>
      <c r="Y10" s="49">
        <v>0.2777777777777778</v>
      </c>
      <c r="Z10" s="49">
        <v>0.2</v>
      </c>
      <c r="AA10" s="72">
        <v>10</v>
      </c>
      <c r="AB10" s="72"/>
      <c r="AC10" s="73"/>
      <c r="AD10" s="79" t="s">
        <v>607</v>
      </c>
      <c r="AE10" s="79">
        <v>769</v>
      </c>
      <c r="AF10" s="79">
        <v>817</v>
      </c>
      <c r="AG10" s="79">
        <v>1864</v>
      </c>
      <c r="AH10" s="79">
        <v>2218</v>
      </c>
      <c r="AI10" s="79"/>
      <c r="AJ10" s="79" t="s">
        <v>644</v>
      </c>
      <c r="AK10" s="79" t="s">
        <v>576</v>
      </c>
      <c r="AL10" s="79"/>
      <c r="AM10" s="79"/>
      <c r="AN10" s="81">
        <v>43396.39844907408</v>
      </c>
      <c r="AO10" s="83" t="s">
        <v>720</v>
      </c>
      <c r="AP10" s="79" t="b">
        <v>0</v>
      </c>
      <c r="AQ10" s="79" t="b">
        <v>0</v>
      </c>
      <c r="AR10" s="79" t="b">
        <v>0</v>
      </c>
      <c r="AS10" s="79"/>
      <c r="AT10" s="79">
        <v>10</v>
      </c>
      <c r="AU10" s="83" t="s">
        <v>750</v>
      </c>
      <c r="AV10" s="79" t="b">
        <v>0</v>
      </c>
      <c r="AW10" s="79" t="s">
        <v>774</v>
      </c>
      <c r="AX10" s="83" t="s">
        <v>782</v>
      </c>
      <c r="AY10" s="79" t="s">
        <v>66</v>
      </c>
      <c r="AZ10" s="79" t="str">
        <f>REPLACE(INDEX(GroupVertices[Group],MATCH(Vertices[[#This Row],[Vertex]],GroupVertices[Vertex],0)),1,1,"")</f>
        <v>2</v>
      </c>
      <c r="BA10" s="48" t="s">
        <v>310</v>
      </c>
      <c r="BB10" s="48" t="s">
        <v>310</v>
      </c>
      <c r="BC10" s="48" t="s">
        <v>317</v>
      </c>
      <c r="BD10" s="48" t="s">
        <v>317</v>
      </c>
      <c r="BE10" s="48"/>
      <c r="BF10" s="48"/>
      <c r="BG10" s="123" t="s">
        <v>1004</v>
      </c>
      <c r="BH10" s="123" t="s">
        <v>1004</v>
      </c>
      <c r="BI10" s="123" t="s">
        <v>1058</v>
      </c>
      <c r="BJ10" s="123" t="s">
        <v>1058</v>
      </c>
      <c r="BK10" s="2"/>
      <c r="BL10" s="3"/>
      <c r="BM10" s="3"/>
      <c r="BN10" s="3"/>
      <c r="BO10" s="3"/>
    </row>
    <row r="11" spans="1:67" ht="15">
      <c r="A11" s="65" t="s">
        <v>258</v>
      </c>
      <c r="B11" s="66"/>
      <c r="C11" s="66" t="s">
        <v>64</v>
      </c>
      <c r="D11" s="67">
        <v>628</v>
      </c>
      <c r="E11" s="69"/>
      <c r="F11" s="103" t="s">
        <v>760</v>
      </c>
      <c r="G11" s="66"/>
      <c r="H11" s="70" t="s">
        <v>258</v>
      </c>
      <c r="I11" s="71"/>
      <c r="J11" s="71" t="s">
        <v>75</v>
      </c>
      <c r="K11" s="70" t="s">
        <v>822</v>
      </c>
      <c r="L11" s="74">
        <v>3077.3076923076924</v>
      </c>
      <c r="M11" s="75">
        <v>5256.6748046875</v>
      </c>
      <c r="N11" s="75">
        <v>9479.587890625</v>
      </c>
      <c r="O11" s="76"/>
      <c r="P11" s="77"/>
      <c r="Q11" s="77"/>
      <c r="R11" s="89"/>
      <c r="S11" s="48">
        <v>4</v>
      </c>
      <c r="T11" s="48">
        <v>0</v>
      </c>
      <c r="U11" s="49">
        <v>0</v>
      </c>
      <c r="V11" s="49">
        <v>0.012195</v>
      </c>
      <c r="W11" s="49">
        <v>0.023259</v>
      </c>
      <c r="X11" s="49">
        <v>0.696862</v>
      </c>
      <c r="Y11" s="49">
        <v>0.75</v>
      </c>
      <c r="Z11" s="49">
        <v>0</v>
      </c>
      <c r="AA11" s="72">
        <v>11</v>
      </c>
      <c r="AB11" s="72"/>
      <c r="AC11" s="73"/>
      <c r="AD11" s="79" t="s">
        <v>608</v>
      </c>
      <c r="AE11" s="79">
        <v>256</v>
      </c>
      <c r="AF11" s="79">
        <v>152</v>
      </c>
      <c r="AG11" s="79">
        <v>58</v>
      </c>
      <c r="AH11" s="79">
        <v>480</v>
      </c>
      <c r="AI11" s="79"/>
      <c r="AJ11" s="79" t="s">
        <v>645</v>
      </c>
      <c r="AK11" s="79" t="s">
        <v>679</v>
      </c>
      <c r="AL11" s="79"/>
      <c r="AM11" s="79"/>
      <c r="AN11" s="81">
        <v>40928.657800925925</v>
      </c>
      <c r="AO11" s="83" t="s">
        <v>721</v>
      </c>
      <c r="AP11" s="79" t="b">
        <v>0</v>
      </c>
      <c r="AQ11" s="79" t="b">
        <v>0</v>
      </c>
      <c r="AR11" s="79" t="b">
        <v>0</v>
      </c>
      <c r="AS11" s="79"/>
      <c r="AT11" s="79">
        <v>1</v>
      </c>
      <c r="AU11" s="83" t="s">
        <v>750</v>
      </c>
      <c r="AV11" s="79" t="b">
        <v>0</v>
      </c>
      <c r="AW11" s="79" t="s">
        <v>774</v>
      </c>
      <c r="AX11" s="83" t="s">
        <v>783</v>
      </c>
      <c r="AY11" s="79" t="s">
        <v>65</v>
      </c>
      <c r="AZ11" s="79" t="str">
        <f>REPLACE(INDEX(GroupVertices[Group],MATCH(Vertices[[#This Row],[Vertex]],GroupVertices[Vertex],0)),1,1,"")</f>
        <v>2</v>
      </c>
      <c r="BA11" s="48"/>
      <c r="BB11" s="48"/>
      <c r="BC11" s="48"/>
      <c r="BD11" s="48"/>
      <c r="BE11" s="48"/>
      <c r="BF11" s="48"/>
      <c r="BG11" s="48"/>
      <c r="BH11" s="48"/>
      <c r="BI11" s="48"/>
      <c r="BJ11" s="48"/>
      <c r="BK11" s="2"/>
      <c r="BL11" s="3"/>
      <c r="BM11" s="3"/>
      <c r="BN11" s="3"/>
      <c r="BO11" s="3"/>
    </row>
    <row r="12" spans="1:67" ht="15">
      <c r="A12" s="65" t="s">
        <v>240</v>
      </c>
      <c r="B12" s="66"/>
      <c r="C12" s="66" t="s">
        <v>64</v>
      </c>
      <c r="D12" s="67">
        <v>442</v>
      </c>
      <c r="E12" s="69"/>
      <c r="F12" s="103" t="s">
        <v>358</v>
      </c>
      <c r="G12" s="66"/>
      <c r="H12" s="70" t="s">
        <v>240</v>
      </c>
      <c r="I12" s="71"/>
      <c r="J12" s="71" t="s">
        <v>75</v>
      </c>
      <c r="K12" s="70" t="s">
        <v>823</v>
      </c>
      <c r="L12" s="74">
        <v>2308.230769230769</v>
      </c>
      <c r="M12" s="75">
        <v>4315.869140625</v>
      </c>
      <c r="N12" s="75">
        <v>5482.25439453125</v>
      </c>
      <c r="O12" s="76"/>
      <c r="P12" s="77"/>
      <c r="Q12" s="77"/>
      <c r="R12" s="89"/>
      <c r="S12" s="48">
        <v>3</v>
      </c>
      <c r="T12" s="48">
        <v>9</v>
      </c>
      <c r="U12" s="49">
        <v>10.5</v>
      </c>
      <c r="V12" s="49">
        <v>0.013158</v>
      </c>
      <c r="W12" s="49">
        <v>0.03755</v>
      </c>
      <c r="X12" s="49">
        <v>1.597642</v>
      </c>
      <c r="Y12" s="49">
        <v>0.2777777777777778</v>
      </c>
      <c r="Z12" s="49">
        <v>0.2</v>
      </c>
      <c r="AA12" s="72">
        <v>12</v>
      </c>
      <c r="AB12" s="72"/>
      <c r="AC12" s="73"/>
      <c r="AD12" s="79" t="s">
        <v>609</v>
      </c>
      <c r="AE12" s="79">
        <v>273</v>
      </c>
      <c r="AF12" s="79">
        <v>947</v>
      </c>
      <c r="AG12" s="79">
        <v>8183</v>
      </c>
      <c r="AH12" s="79">
        <v>1658</v>
      </c>
      <c r="AI12" s="79"/>
      <c r="AJ12" s="79" t="s">
        <v>646</v>
      </c>
      <c r="AK12" s="79" t="s">
        <v>576</v>
      </c>
      <c r="AL12" s="83" t="s">
        <v>695</v>
      </c>
      <c r="AM12" s="79"/>
      <c r="AN12" s="81">
        <v>41927.82929398148</v>
      </c>
      <c r="AO12" s="83" t="s">
        <v>722</v>
      </c>
      <c r="AP12" s="79" t="b">
        <v>0</v>
      </c>
      <c r="AQ12" s="79" t="b">
        <v>0</v>
      </c>
      <c r="AR12" s="79" t="b">
        <v>0</v>
      </c>
      <c r="AS12" s="79"/>
      <c r="AT12" s="79">
        <v>36</v>
      </c>
      <c r="AU12" s="83" t="s">
        <v>750</v>
      </c>
      <c r="AV12" s="79" t="b">
        <v>0</v>
      </c>
      <c r="AW12" s="79" t="s">
        <v>774</v>
      </c>
      <c r="AX12" s="83" t="s">
        <v>784</v>
      </c>
      <c r="AY12" s="79" t="s">
        <v>66</v>
      </c>
      <c r="AZ12" s="79" t="str">
        <f>REPLACE(INDEX(GroupVertices[Group],MATCH(Vertices[[#This Row],[Vertex]],GroupVertices[Vertex],0)),1,1,"")</f>
        <v>2</v>
      </c>
      <c r="BA12" s="48" t="s">
        <v>310</v>
      </c>
      <c r="BB12" s="48" t="s">
        <v>310</v>
      </c>
      <c r="BC12" s="48" t="s">
        <v>317</v>
      </c>
      <c r="BD12" s="48" t="s">
        <v>317</v>
      </c>
      <c r="BE12" s="48"/>
      <c r="BF12" s="48"/>
      <c r="BG12" s="123" t="s">
        <v>1004</v>
      </c>
      <c r="BH12" s="123" t="s">
        <v>1004</v>
      </c>
      <c r="BI12" s="123" t="s">
        <v>1058</v>
      </c>
      <c r="BJ12" s="123" t="s">
        <v>1058</v>
      </c>
      <c r="BK12" s="2"/>
      <c r="BL12" s="3"/>
      <c r="BM12" s="3"/>
      <c r="BN12" s="3"/>
      <c r="BO12" s="3"/>
    </row>
    <row r="13" spans="1:67" ht="15">
      <c r="A13" s="65" t="s">
        <v>241</v>
      </c>
      <c r="B13" s="66"/>
      <c r="C13" s="66" t="s">
        <v>64</v>
      </c>
      <c r="D13" s="67">
        <v>1000</v>
      </c>
      <c r="E13" s="69"/>
      <c r="F13" s="103" t="s">
        <v>359</v>
      </c>
      <c r="G13" s="66"/>
      <c r="H13" s="70" t="s">
        <v>241</v>
      </c>
      <c r="I13" s="71"/>
      <c r="J13" s="71" t="s">
        <v>75</v>
      </c>
      <c r="K13" s="70" t="s">
        <v>824</v>
      </c>
      <c r="L13" s="74">
        <v>5384.538461538462</v>
      </c>
      <c r="M13" s="75">
        <v>4651.73388671875</v>
      </c>
      <c r="N13" s="75">
        <v>4043.78759765625</v>
      </c>
      <c r="O13" s="76"/>
      <c r="P13" s="77"/>
      <c r="Q13" s="77"/>
      <c r="R13" s="89"/>
      <c r="S13" s="48">
        <v>7</v>
      </c>
      <c r="T13" s="48">
        <v>9</v>
      </c>
      <c r="U13" s="49">
        <v>183.688095</v>
      </c>
      <c r="V13" s="49">
        <v>0.016667</v>
      </c>
      <c r="W13" s="49">
        <v>0.058361</v>
      </c>
      <c r="X13" s="49">
        <v>2.199359</v>
      </c>
      <c r="Y13" s="49">
        <v>0.18681318681318682</v>
      </c>
      <c r="Z13" s="49">
        <v>0.14285714285714285</v>
      </c>
      <c r="AA13" s="72">
        <v>13</v>
      </c>
      <c r="AB13" s="72"/>
      <c r="AC13" s="73"/>
      <c r="AD13" s="79" t="s">
        <v>610</v>
      </c>
      <c r="AE13" s="79">
        <v>660</v>
      </c>
      <c r="AF13" s="79">
        <v>3839</v>
      </c>
      <c r="AG13" s="79">
        <v>4946</v>
      </c>
      <c r="AH13" s="79">
        <v>1974</v>
      </c>
      <c r="AI13" s="79"/>
      <c r="AJ13" s="79" t="s">
        <v>647</v>
      </c>
      <c r="AK13" s="79" t="s">
        <v>578</v>
      </c>
      <c r="AL13" s="83" t="s">
        <v>696</v>
      </c>
      <c r="AM13" s="79"/>
      <c r="AN13" s="81">
        <v>40583.75212962963</v>
      </c>
      <c r="AO13" s="83" t="s">
        <v>723</v>
      </c>
      <c r="AP13" s="79" t="b">
        <v>0</v>
      </c>
      <c r="AQ13" s="79" t="b">
        <v>0</v>
      </c>
      <c r="AR13" s="79" t="b">
        <v>1</v>
      </c>
      <c r="AS13" s="79"/>
      <c r="AT13" s="79">
        <v>37</v>
      </c>
      <c r="AU13" s="83" t="s">
        <v>751</v>
      </c>
      <c r="AV13" s="79" t="b">
        <v>0</v>
      </c>
      <c r="AW13" s="79" t="s">
        <v>774</v>
      </c>
      <c r="AX13" s="83" t="s">
        <v>785</v>
      </c>
      <c r="AY13" s="79" t="s">
        <v>66</v>
      </c>
      <c r="AZ13" s="79" t="str">
        <f>REPLACE(INDEX(GroupVertices[Group],MATCH(Vertices[[#This Row],[Vertex]],GroupVertices[Vertex],0)),1,1,"")</f>
        <v>2</v>
      </c>
      <c r="BA13" s="48" t="s">
        <v>310</v>
      </c>
      <c r="BB13" s="48" t="s">
        <v>310</v>
      </c>
      <c r="BC13" s="48" t="s">
        <v>317</v>
      </c>
      <c r="BD13" s="48" t="s">
        <v>317</v>
      </c>
      <c r="BE13" s="48"/>
      <c r="BF13" s="48"/>
      <c r="BG13" s="123" t="s">
        <v>1004</v>
      </c>
      <c r="BH13" s="123" t="s">
        <v>1004</v>
      </c>
      <c r="BI13" s="123" t="s">
        <v>1058</v>
      </c>
      <c r="BJ13" s="123" t="s">
        <v>1058</v>
      </c>
      <c r="BK13" s="2"/>
      <c r="BL13" s="3"/>
      <c r="BM13" s="3"/>
      <c r="BN13" s="3"/>
      <c r="BO13" s="3"/>
    </row>
    <row r="14" spans="1:67" ht="15">
      <c r="A14" s="65" t="s">
        <v>242</v>
      </c>
      <c r="B14" s="66"/>
      <c r="C14" s="66" t="s">
        <v>64</v>
      </c>
      <c r="D14" s="67">
        <v>814</v>
      </c>
      <c r="E14" s="69"/>
      <c r="F14" s="103" t="s">
        <v>360</v>
      </c>
      <c r="G14" s="66"/>
      <c r="H14" s="70" t="s">
        <v>242</v>
      </c>
      <c r="I14" s="71"/>
      <c r="J14" s="71" t="s">
        <v>75</v>
      </c>
      <c r="K14" s="70" t="s">
        <v>825</v>
      </c>
      <c r="L14" s="74">
        <v>3846.3846153846152</v>
      </c>
      <c r="M14" s="75">
        <v>7547.1669921875</v>
      </c>
      <c r="N14" s="75">
        <v>7094.220703125</v>
      </c>
      <c r="O14" s="76"/>
      <c r="P14" s="77"/>
      <c r="Q14" s="77"/>
      <c r="R14" s="89"/>
      <c r="S14" s="48">
        <v>5</v>
      </c>
      <c r="T14" s="48">
        <v>17</v>
      </c>
      <c r="U14" s="49">
        <v>466.590476</v>
      </c>
      <c r="V14" s="49">
        <v>0.019231</v>
      </c>
      <c r="W14" s="49">
        <v>0.070405</v>
      </c>
      <c r="X14" s="49">
        <v>3.334861</v>
      </c>
      <c r="Y14" s="49">
        <v>0.11578947368421053</v>
      </c>
      <c r="Z14" s="49">
        <v>0.1</v>
      </c>
      <c r="AA14" s="72">
        <v>14</v>
      </c>
      <c r="AB14" s="72"/>
      <c r="AC14" s="73"/>
      <c r="AD14" s="79" t="s">
        <v>611</v>
      </c>
      <c r="AE14" s="79">
        <v>6796</v>
      </c>
      <c r="AF14" s="79">
        <v>11915</v>
      </c>
      <c r="AG14" s="79">
        <v>12582</v>
      </c>
      <c r="AH14" s="79">
        <v>47525</v>
      </c>
      <c r="AI14" s="79"/>
      <c r="AJ14" s="79" t="s">
        <v>648</v>
      </c>
      <c r="AK14" s="79" t="s">
        <v>680</v>
      </c>
      <c r="AL14" s="83" t="s">
        <v>697</v>
      </c>
      <c r="AM14" s="79"/>
      <c r="AN14" s="81">
        <v>39459.80023148148</v>
      </c>
      <c r="AO14" s="83" t="s">
        <v>724</v>
      </c>
      <c r="AP14" s="79" t="b">
        <v>0</v>
      </c>
      <c r="AQ14" s="79" t="b">
        <v>0</v>
      </c>
      <c r="AR14" s="79" t="b">
        <v>1</v>
      </c>
      <c r="AS14" s="79"/>
      <c r="AT14" s="79">
        <v>1381</v>
      </c>
      <c r="AU14" s="83" t="s">
        <v>752</v>
      </c>
      <c r="AV14" s="79" t="b">
        <v>1</v>
      </c>
      <c r="AW14" s="79" t="s">
        <v>774</v>
      </c>
      <c r="AX14" s="83" t="s">
        <v>786</v>
      </c>
      <c r="AY14" s="79" t="s">
        <v>66</v>
      </c>
      <c r="AZ14" s="79" t="str">
        <f>REPLACE(INDEX(GroupVertices[Group],MATCH(Vertices[[#This Row],[Vertex]],GroupVertices[Vertex],0)),1,1,"")</f>
        <v>3</v>
      </c>
      <c r="BA14" s="48" t="s">
        <v>1093</v>
      </c>
      <c r="BB14" s="48" t="s">
        <v>1093</v>
      </c>
      <c r="BC14" s="48" t="s">
        <v>317</v>
      </c>
      <c r="BD14" s="48" t="s">
        <v>317</v>
      </c>
      <c r="BE14" s="48" t="s">
        <v>964</v>
      </c>
      <c r="BF14" s="48" t="s">
        <v>1103</v>
      </c>
      <c r="BG14" s="123" t="s">
        <v>1112</v>
      </c>
      <c r="BH14" s="123" t="s">
        <v>1126</v>
      </c>
      <c r="BI14" s="123" t="s">
        <v>1140</v>
      </c>
      <c r="BJ14" s="123" t="s">
        <v>1151</v>
      </c>
      <c r="BK14" s="2"/>
      <c r="BL14" s="3"/>
      <c r="BM14" s="3"/>
      <c r="BN14" s="3"/>
      <c r="BO14" s="3"/>
    </row>
    <row r="15" spans="1:67" ht="15">
      <c r="A15" s="65" t="s">
        <v>259</v>
      </c>
      <c r="B15" s="66"/>
      <c r="C15" s="66" t="s">
        <v>64</v>
      </c>
      <c r="D15" s="67">
        <v>628</v>
      </c>
      <c r="E15" s="69"/>
      <c r="F15" s="103" t="s">
        <v>761</v>
      </c>
      <c r="G15" s="66"/>
      <c r="H15" s="70" t="s">
        <v>259</v>
      </c>
      <c r="I15" s="71"/>
      <c r="J15" s="71" t="s">
        <v>75</v>
      </c>
      <c r="K15" s="70" t="s">
        <v>826</v>
      </c>
      <c r="L15" s="74">
        <v>3077.3076923076924</v>
      </c>
      <c r="M15" s="75">
        <v>5864.2353515625</v>
      </c>
      <c r="N15" s="75">
        <v>5743.88330078125</v>
      </c>
      <c r="O15" s="76"/>
      <c r="P15" s="77"/>
      <c r="Q15" s="77"/>
      <c r="R15" s="89"/>
      <c r="S15" s="48">
        <v>4</v>
      </c>
      <c r="T15" s="48">
        <v>0</v>
      </c>
      <c r="U15" s="49">
        <v>0</v>
      </c>
      <c r="V15" s="49">
        <v>0.012195</v>
      </c>
      <c r="W15" s="49">
        <v>0.023259</v>
      </c>
      <c r="X15" s="49">
        <v>0.696862</v>
      </c>
      <c r="Y15" s="49">
        <v>0.75</v>
      </c>
      <c r="Z15" s="49">
        <v>0</v>
      </c>
      <c r="AA15" s="72">
        <v>15</v>
      </c>
      <c r="AB15" s="72"/>
      <c r="AC15" s="73"/>
      <c r="AD15" s="79" t="s">
        <v>612</v>
      </c>
      <c r="AE15" s="79">
        <v>1809</v>
      </c>
      <c r="AF15" s="79">
        <v>855</v>
      </c>
      <c r="AG15" s="79">
        <v>1384</v>
      </c>
      <c r="AH15" s="79">
        <v>23877</v>
      </c>
      <c r="AI15" s="79"/>
      <c r="AJ15" s="79" t="s">
        <v>649</v>
      </c>
      <c r="AK15" s="79" t="s">
        <v>574</v>
      </c>
      <c r="AL15" s="83" t="s">
        <v>698</v>
      </c>
      <c r="AM15" s="79"/>
      <c r="AN15" s="81">
        <v>42942.524363425924</v>
      </c>
      <c r="AO15" s="83" t="s">
        <v>725</v>
      </c>
      <c r="AP15" s="79" t="b">
        <v>0</v>
      </c>
      <c r="AQ15" s="79" t="b">
        <v>0</v>
      </c>
      <c r="AR15" s="79" t="b">
        <v>0</v>
      </c>
      <c r="AS15" s="79"/>
      <c r="AT15" s="79">
        <v>12</v>
      </c>
      <c r="AU15" s="83" t="s">
        <v>750</v>
      </c>
      <c r="AV15" s="79" t="b">
        <v>0</v>
      </c>
      <c r="AW15" s="79" t="s">
        <v>774</v>
      </c>
      <c r="AX15" s="83" t="s">
        <v>787</v>
      </c>
      <c r="AY15" s="79" t="s">
        <v>65</v>
      </c>
      <c r="AZ15" s="79" t="str">
        <f>REPLACE(INDEX(GroupVertices[Group],MATCH(Vertices[[#This Row],[Vertex]],GroupVertices[Vertex],0)),1,1,"")</f>
        <v>2</v>
      </c>
      <c r="BA15" s="48"/>
      <c r="BB15" s="48"/>
      <c r="BC15" s="48"/>
      <c r="BD15" s="48"/>
      <c r="BE15" s="48"/>
      <c r="BF15" s="48"/>
      <c r="BG15" s="48"/>
      <c r="BH15" s="48"/>
      <c r="BI15" s="48"/>
      <c r="BJ15" s="48"/>
      <c r="BK15" s="2"/>
      <c r="BL15" s="3"/>
      <c r="BM15" s="3"/>
      <c r="BN15" s="3"/>
      <c r="BO15" s="3"/>
    </row>
    <row r="16" spans="1:67" ht="15">
      <c r="A16" s="65" t="s">
        <v>260</v>
      </c>
      <c r="B16" s="66"/>
      <c r="C16" s="66" t="s">
        <v>64</v>
      </c>
      <c r="D16" s="67">
        <v>628</v>
      </c>
      <c r="E16" s="69"/>
      <c r="F16" s="103" t="s">
        <v>762</v>
      </c>
      <c r="G16" s="66"/>
      <c r="H16" s="70" t="s">
        <v>260</v>
      </c>
      <c r="I16" s="71"/>
      <c r="J16" s="71" t="s">
        <v>75</v>
      </c>
      <c r="K16" s="70" t="s">
        <v>827</v>
      </c>
      <c r="L16" s="74">
        <v>3077.3076923076924</v>
      </c>
      <c r="M16" s="75">
        <v>4153.990234375</v>
      </c>
      <c r="N16" s="75">
        <v>9554.0185546875</v>
      </c>
      <c r="O16" s="76"/>
      <c r="P16" s="77"/>
      <c r="Q16" s="77"/>
      <c r="R16" s="89"/>
      <c r="S16" s="48">
        <v>4</v>
      </c>
      <c r="T16" s="48">
        <v>0</v>
      </c>
      <c r="U16" s="49">
        <v>0</v>
      </c>
      <c r="V16" s="49">
        <v>0.012195</v>
      </c>
      <c r="W16" s="49">
        <v>0.023259</v>
      </c>
      <c r="X16" s="49">
        <v>0.696862</v>
      </c>
      <c r="Y16" s="49">
        <v>0.75</v>
      </c>
      <c r="Z16" s="49">
        <v>0</v>
      </c>
      <c r="AA16" s="72">
        <v>16</v>
      </c>
      <c r="AB16" s="72"/>
      <c r="AC16" s="73"/>
      <c r="AD16" s="79" t="s">
        <v>613</v>
      </c>
      <c r="AE16" s="79">
        <v>145</v>
      </c>
      <c r="AF16" s="79">
        <v>121</v>
      </c>
      <c r="AG16" s="79">
        <v>452</v>
      </c>
      <c r="AH16" s="79">
        <v>268</v>
      </c>
      <c r="AI16" s="79"/>
      <c r="AJ16" s="79" t="s">
        <v>650</v>
      </c>
      <c r="AK16" s="79" t="s">
        <v>681</v>
      </c>
      <c r="AL16" s="83" t="s">
        <v>699</v>
      </c>
      <c r="AM16" s="79"/>
      <c r="AN16" s="81">
        <v>41802.51320601852</v>
      </c>
      <c r="AO16" s="83" t="s">
        <v>726</v>
      </c>
      <c r="AP16" s="79" t="b">
        <v>0</v>
      </c>
      <c r="AQ16" s="79" t="b">
        <v>0</v>
      </c>
      <c r="AR16" s="79" t="b">
        <v>0</v>
      </c>
      <c r="AS16" s="79"/>
      <c r="AT16" s="79">
        <v>4</v>
      </c>
      <c r="AU16" s="83" t="s">
        <v>750</v>
      </c>
      <c r="AV16" s="79" t="b">
        <v>0</v>
      </c>
      <c r="AW16" s="79" t="s">
        <v>774</v>
      </c>
      <c r="AX16" s="83" t="s">
        <v>788</v>
      </c>
      <c r="AY16" s="79" t="s">
        <v>65</v>
      </c>
      <c r="AZ16" s="79" t="str">
        <f>REPLACE(INDEX(GroupVertices[Group],MATCH(Vertices[[#This Row],[Vertex]],GroupVertices[Vertex],0)),1,1,"")</f>
        <v>2</v>
      </c>
      <c r="BA16" s="48"/>
      <c r="BB16" s="48"/>
      <c r="BC16" s="48"/>
      <c r="BD16" s="48"/>
      <c r="BE16" s="48"/>
      <c r="BF16" s="48"/>
      <c r="BG16" s="48"/>
      <c r="BH16" s="48"/>
      <c r="BI16" s="48"/>
      <c r="BJ16" s="48"/>
      <c r="BK16" s="2"/>
      <c r="BL16" s="3"/>
      <c r="BM16" s="3"/>
      <c r="BN16" s="3"/>
      <c r="BO16" s="3"/>
    </row>
    <row r="17" spans="1:67" ht="15">
      <c r="A17" s="65" t="s">
        <v>261</v>
      </c>
      <c r="B17" s="66"/>
      <c r="C17" s="66" t="s">
        <v>64</v>
      </c>
      <c r="D17" s="67">
        <v>628</v>
      </c>
      <c r="E17" s="69"/>
      <c r="F17" s="103" t="s">
        <v>763</v>
      </c>
      <c r="G17" s="66"/>
      <c r="H17" s="70" t="s">
        <v>261</v>
      </c>
      <c r="I17" s="71"/>
      <c r="J17" s="71" t="s">
        <v>75</v>
      </c>
      <c r="K17" s="70" t="s">
        <v>828</v>
      </c>
      <c r="L17" s="74">
        <v>3077.3076923076924</v>
      </c>
      <c r="M17" s="75">
        <v>3513.4111328125</v>
      </c>
      <c r="N17" s="75">
        <v>2397.25048828125</v>
      </c>
      <c r="O17" s="76"/>
      <c r="P17" s="77"/>
      <c r="Q17" s="77"/>
      <c r="R17" s="89"/>
      <c r="S17" s="48">
        <v>4</v>
      </c>
      <c r="T17" s="48">
        <v>0</v>
      </c>
      <c r="U17" s="49">
        <v>0</v>
      </c>
      <c r="V17" s="49">
        <v>0.012195</v>
      </c>
      <c r="W17" s="49">
        <v>0.023259</v>
      </c>
      <c r="X17" s="49">
        <v>0.696862</v>
      </c>
      <c r="Y17" s="49">
        <v>0.75</v>
      </c>
      <c r="Z17" s="49">
        <v>0</v>
      </c>
      <c r="AA17" s="72">
        <v>17</v>
      </c>
      <c r="AB17" s="72"/>
      <c r="AC17" s="73"/>
      <c r="AD17" s="79" t="s">
        <v>614</v>
      </c>
      <c r="AE17" s="79">
        <v>1272</v>
      </c>
      <c r="AF17" s="79">
        <v>11594</v>
      </c>
      <c r="AG17" s="79">
        <v>18199</v>
      </c>
      <c r="AH17" s="79">
        <v>10295</v>
      </c>
      <c r="AI17" s="79"/>
      <c r="AJ17" s="79" t="s">
        <v>651</v>
      </c>
      <c r="AK17" s="79" t="s">
        <v>682</v>
      </c>
      <c r="AL17" s="83" t="s">
        <v>700</v>
      </c>
      <c r="AM17" s="79"/>
      <c r="AN17" s="81">
        <v>40527.44173611111</v>
      </c>
      <c r="AO17" s="83" t="s">
        <v>727</v>
      </c>
      <c r="AP17" s="79" t="b">
        <v>0</v>
      </c>
      <c r="AQ17" s="79" t="b">
        <v>0</v>
      </c>
      <c r="AR17" s="79" t="b">
        <v>1</v>
      </c>
      <c r="AS17" s="79"/>
      <c r="AT17" s="79">
        <v>616</v>
      </c>
      <c r="AU17" s="83" t="s">
        <v>750</v>
      </c>
      <c r="AV17" s="79" t="b">
        <v>1</v>
      </c>
      <c r="AW17" s="79" t="s">
        <v>774</v>
      </c>
      <c r="AX17" s="83" t="s">
        <v>789</v>
      </c>
      <c r="AY17" s="79" t="s">
        <v>65</v>
      </c>
      <c r="AZ17" s="79" t="str">
        <f>REPLACE(INDEX(GroupVertices[Group],MATCH(Vertices[[#This Row],[Vertex]],GroupVertices[Vertex],0)),1,1,"")</f>
        <v>2</v>
      </c>
      <c r="BA17" s="48"/>
      <c r="BB17" s="48"/>
      <c r="BC17" s="48"/>
      <c r="BD17" s="48"/>
      <c r="BE17" s="48"/>
      <c r="BF17" s="48"/>
      <c r="BG17" s="48"/>
      <c r="BH17" s="48"/>
      <c r="BI17" s="48"/>
      <c r="BJ17" s="48"/>
      <c r="BK17" s="2"/>
      <c r="BL17" s="3"/>
      <c r="BM17" s="3"/>
      <c r="BN17" s="3"/>
      <c r="BO17" s="3"/>
    </row>
    <row r="18" spans="1:67" ht="15">
      <c r="A18" s="65" t="s">
        <v>262</v>
      </c>
      <c r="B18" s="66"/>
      <c r="C18" s="66" t="s">
        <v>64</v>
      </c>
      <c r="D18" s="67">
        <v>628</v>
      </c>
      <c r="E18" s="69"/>
      <c r="F18" s="103" t="s">
        <v>764</v>
      </c>
      <c r="G18" s="66"/>
      <c r="H18" s="70" t="s">
        <v>262</v>
      </c>
      <c r="I18" s="71"/>
      <c r="J18" s="71" t="s">
        <v>75</v>
      </c>
      <c r="K18" s="70" t="s">
        <v>829</v>
      </c>
      <c r="L18" s="74">
        <v>3077.3076923076924</v>
      </c>
      <c r="M18" s="75">
        <v>3368.476318359375</v>
      </c>
      <c r="N18" s="75">
        <v>6766.2109375</v>
      </c>
      <c r="O18" s="76"/>
      <c r="P18" s="77"/>
      <c r="Q18" s="77"/>
      <c r="R18" s="89"/>
      <c r="S18" s="48">
        <v>4</v>
      </c>
      <c r="T18" s="48">
        <v>0</v>
      </c>
      <c r="U18" s="49">
        <v>0</v>
      </c>
      <c r="V18" s="49">
        <v>0.012195</v>
      </c>
      <c r="W18" s="49">
        <v>0.023259</v>
      </c>
      <c r="X18" s="49">
        <v>0.696862</v>
      </c>
      <c r="Y18" s="49">
        <v>0.75</v>
      </c>
      <c r="Z18" s="49">
        <v>0</v>
      </c>
      <c r="AA18" s="72">
        <v>18</v>
      </c>
      <c r="AB18" s="72"/>
      <c r="AC18" s="73"/>
      <c r="AD18" s="79" t="s">
        <v>615</v>
      </c>
      <c r="AE18" s="79">
        <v>65</v>
      </c>
      <c r="AF18" s="79">
        <v>20</v>
      </c>
      <c r="AG18" s="79">
        <v>283</v>
      </c>
      <c r="AH18" s="79">
        <v>332</v>
      </c>
      <c r="AI18" s="79"/>
      <c r="AJ18" s="79" t="s">
        <v>652</v>
      </c>
      <c r="AK18" s="79" t="s">
        <v>681</v>
      </c>
      <c r="AL18" s="79"/>
      <c r="AM18" s="79"/>
      <c r="AN18" s="81">
        <v>43250.79085648148</v>
      </c>
      <c r="AO18" s="83" t="s">
        <v>728</v>
      </c>
      <c r="AP18" s="79" t="b">
        <v>1</v>
      </c>
      <c r="AQ18" s="79" t="b">
        <v>0</v>
      </c>
      <c r="AR18" s="79" t="b">
        <v>0</v>
      </c>
      <c r="AS18" s="79"/>
      <c r="AT18" s="79">
        <v>2</v>
      </c>
      <c r="AU18" s="79"/>
      <c r="AV18" s="79" t="b">
        <v>0</v>
      </c>
      <c r="AW18" s="79" t="s">
        <v>774</v>
      </c>
      <c r="AX18" s="83" t="s">
        <v>790</v>
      </c>
      <c r="AY18" s="79" t="s">
        <v>65</v>
      </c>
      <c r="AZ18" s="79" t="str">
        <f>REPLACE(INDEX(GroupVertices[Group],MATCH(Vertices[[#This Row],[Vertex]],GroupVertices[Vertex],0)),1,1,"")</f>
        <v>2</v>
      </c>
      <c r="BA18" s="48"/>
      <c r="BB18" s="48"/>
      <c r="BC18" s="48"/>
      <c r="BD18" s="48"/>
      <c r="BE18" s="48"/>
      <c r="BF18" s="48"/>
      <c r="BG18" s="48"/>
      <c r="BH18" s="48"/>
      <c r="BI18" s="48"/>
      <c r="BJ18" s="48"/>
      <c r="BK18" s="2"/>
      <c r="BL18" s="3"/>
      <c r="BM18" s="3"/>
      <c r="BN18" s="3"/>
      <c r="BO18" s="3"/>
    </row>
    <row r="19" spans="1:67" ht="15">
      <c r="A19" s="65" t="s">
        <v>263</v>
      </c>
      <c r="B19" s="66"/>
      <c r="C19" s="66" t="s">
        <v>64</v>
      </c>
      <c r="D19" s="67">
        <v>628</v>
      </c>
      <c r="E19" s="69"/>
      <c r="F19" s="103" t="s">
        <v>765</v>
      </c>
      <c r="G19" s="66"/>
      <c r="H19" s="70" t="s">
        <v>263</v>
      </c>
      <c r="I19" s="71"/>
      <c r="J19" s="71" t="s">
        <v>75</v>
      </c>
      <c r="K19" s="70" t="s">
        <v>830</v>
      </c>
      <c r="L19" s="74">
        <v>3077.3076923076924</v>
      </c>
      <c r="M19" s="75">
        <v>4454.2021484375</v>
      </c>
      <c r="N19" s="75">
        <v>444.981689453125</v>
      </c>
      <c r="O19" s="76"/>
      <c r="P19" s="77"/>
      <c r="Q19" s="77"/>
      <c r="R19" s="89"/>
      <c r="S19" s="48">
        <v>4</v>
      </c>
      <c r="T19" s="48">
        <v>0</v>
      </c>
      <c r="U19" s="49">
        <v>0</v>
      </c>
      <c r="V19" s="49">
        <v>0.012195</v>
      </c>
      <c r="W19" s="49">
        <v>0.023259</v>
      </c>
      <c r="X19" s="49">
        <v>0.696862</v>
      </c>
      <c r="Y19" s="49">
        <v>0.75</v>
      </c>
      <c r="Z19" s="49">
        <v>0</v>
      </c>
      <c r="AA19" s="72">
        <v>19</v>
      </c>
      <c r="AB19" s="72"/>
      <c r="AC19" s="73"/>
      <c r="AD19" s="79" t="s">
        <v>616</v>
      </c>
      <c r="AE19" s="79">
        <v>186</v>
      </c>
      <c r="AF19" s="79">
        <v>227</v>
      </c>
      <c r="AG19" s="79">
        <v>4057</v>
      </c>
      <c r="AH19" s="79">
        <v>13347</v>
      </c>
      <c r="AI19" s="79"/>
      <c r="AJ19" s="79" t="s">
        <v>653</v>
      </c>
      <c r="AK19" s="79"/>
      <c r="AL19" s="83" t="s">
        <v>701</v>
      </c>
      <c r="AM19" s="79"/>
      <c r="AN19" s="81">
        <v>43465.6352662037</v>
      </c>
      <c r="AO19" s="83" t="s">
        <v>729</v>
      </c>
      <c r="AP19" s="79" t="b">
        <v>1</v>
      </c>
      <c r="AQ19" s="79" t="b">
        <v>0</v>
      </c>
      <c r="AR19" s="79" t="b">
        <v>0</v>
      </c>
      <c r="AS19" s="79"/>
      <c r="AT19" s="79">
        <v>0</v>
      </c>
      <c r="AU19" s="79"/>
      <c r="AV19" s="79" t="b">
        <v>0</v>
      </c>
      <c r="AW19" s="79" t="s">
        <v>774</v>
      </c>
      <c r="AX19" s="83" t="s">
        <v>791</v>
      </c>
      <c r="AY19" s="79" t="s">
        <v>65</v>
      </c>
      <c r="AZ19" s="79" t="str">
        <f>REPLACE(INDEX(GroupVertices[Group],MATCH(Vertices[[#This Row],[Vertex]],GroupVertices[Vertex],0)),1,1,"")</f>
        <v>2</v>
      </c>
      <c r="BA19" s="48"/>
      <c r="BB19" s="48"/>
      <c r="BC19" s="48"/>
      <c r="BD19" s="48"/>
      <c r="BE19" s="48"/>
      <c r="BF19" s="48"/>
      <c r="BG19" s="48"/>
      <c r="BH19" s="48"/>
      <c r="BI19" s="48"/>
      <c r="BJ19" s="48"/>
      <c r="BK19" s="2"/>
      <c r="BL19" s="3"/>
      <c r="BM19" s="3"/>
      <c r="BN19" s="3"/>
      <c r="BO19" s="3"/>
    </row>
    <row r="20" spans="1:67" ht="15">
      <c r="A20" s="65" t="s">
        <v>264</v>
      </c>
      <c r="B20" s="66"/>
      <c r="C20" s="66" t="s">
        <v>64</v>
      </c>
      <c r="D20" s="67">
        <v>628</v>
      </c>
      <c r="E20" s="69"/>
      <c r="F20" s="103" t="s">
        <v>766</v>
      </c>
      <c r="G20" s="66"/>
      <c r="H20" s="70" t="s">
        <v>264</v>
      </c>
      <c r="I20" s="71"/>
      <c r="J20" s="71" t="s">
        <v>75</v>
      </c>
      <c r="K20" s="70" t="s">
        <v>831</v>
      </c>
      <c r="L20" s="74">
        <v>3077.3076923076924</v>
      </c>
      <c r="M20" s="75">
        <v>5512.76708984375</v>
      </c>
      <c r="N20" s="75">
        <v>1629.035400390625</v>
      </c>
      <c r="O20" s="76"/>
      <c r="P20" s="77"/>
      <c r="Q20" s="77"/>
      <c r="R20" s="89"/>
      <c r="S20" s="48">
        <v>4</v>
      </c>
      <c r="T20" s="48">
        <v>0</v>
      </c>
      <c r="U20" s="49">
        <v>0</v>
      </c>
      <c r="V20" s="49">
        <v>0.012195</v>
      </c>
      <c r="W20" s="49">
        <v>0.023259</v>
      </c>
      <c r="X20" s="49">
        <v>0.696862</v>
      </c>
      <c r="Y20" s="49">
        <v>0.75</v>
      </c>
      <c r="Z20" s="49">
        <v>0</v>
      </c>
      <c r="AA20" s="72">
        <v>20</v>
      </c>
      <c r="AB20" s="72"/>
      <c r="AC20" s="73"/>
      <c r="AD20" s="79" t="s">
        <v>617</v>
      </c>
      <c r="AE20" s="79">
        <v>365</v>
      </c>
      <c r="AF20" s="79">
        <v>293</v>
      </c>
      <c r="AG20" s="79">
        <v>1227</v>
      </c>
      <c r="AH20" s="79">
        <v>6755</v>
      </c>
      <c r="AI20" s="79"/>
      <c r="AJ20" s="79" t="s">
        <v>654</v>
      </c>
      <c r="AK20" s="79" t="s">
        <v>683</v>
      </c>
      <c r="AL20" s="83" t="s">
        <v>702</v>
      </c>
      <c r="AM20" s="79"/>
      <c r="AN20" s="81">
        <v>39928.78362268519</v>
      </c>
      <c r="AO20" s="83" t="s">
        <v>730</v>
      </c>
      <c r="AP20" s="79" t="b">
        <v>0</v>
      </c>
      <c r="AQ20" s="79" t="b">
        <v>0</v>
      </c>
      <c r="AR20" s="79" t="b">
        <v>1</v>
      </c>
      <c r="AS20" s="79"/>
      <c r="AT20" s="79">
        <v>1</v>
      </c>
      <c r="AU20" s="83" t="s">
        <v>753</v>
      </c>
      <c r="AV20" s="79" t="b">
        <v>0</v>
      </c>
      <c r="AW20" s="79" t="s">
        <v>774</v>
      </c>
      <c r="AX20" s="83" t="s">
        <v>792</v>
      </c>
      <c r="AY20" s="79" t="s">
        <v>65</v>
      </c>
      <c r="AZ20" s="79" t="str">
        <f>REPLACE(INDEX(GroupVertices[Group],MATCH(Vertices[[#This Row],[Vertex]],GroupVertices[Vertex],0)),1,1,"")</f>
        <v>2</v>
      </c>
      <c r="BA20" s="48"/>
      <c r="BB20" s="48"/>
      <c r="BC20" s="48"/>
      <c r="BD20" s="48"/>
      <c r="BE20" s="48"/>
      <c r="BF20" s="48"/>
      <c r="BG20" s="48"/>
      <c r="BH20" s="48"/>
      <c r="BI20" s="48"/>
      <c r="BJ20" s="48"/>
      <c r="BK20" s="2"/>
      <c r="BL20" s="3"/>
      <c r="BM20" s="3"/>
      <c r="BN20" s="3"/>
      <c r="BO20" s="3"/>
    </row>
    <row r="21" spans="1:67" ht="15">
      <c r="A21" s="65" t="s">
        <v>265</v>
      </c>
      <c r="B21" s="66"/>
      <c r="C21" s="66" t="s">
        <v>64</v>
      </c>
      <c r="D21" s="67">
        <v>70</v>
      </c>
      <c r="E21" s="69"/>
      <c r="F21" s="103" t="s">
        <v>767</v>
      </c>
      <c r="G21" s="66"/>
      <c r="H21" s="70" t="s">
        <v>265</v>
      </c>
      <c r="I21" s="71"/>
      <c r="J21" s="71" t="s">
        <v>75</v>
      </c>
      <c r="K21" s="70" t="s">
        <v>832</v>
      </c>
      <c r="L21" s="74">
        <v>770.0769230769231</v>
      </c>
      <c r="M21" s="75">
        <v>6384.74462890625</v>
      </c>
      <c r="N21" s="75">
        <v>9061.59765625</v>
      </c>
      <c r="O21" s="76"/>
      <c r="P21" s="77"/>
      <c r="Q21" s="77"/>
      <c r="R21" s="89"/>
      <c r="S21" s="48">
        <v>1</v>
      </c>
      <c r="T21" s="48">
        <v>0</v>
      </c>
      <c r="U21" s="49">
        <v>0</v>
      </c>
      <c r="V21" s="49">
        <v>0.011494</v>
      </c>
      <c r="W21" s="49">
        <v>0.008033</v>
      </c>
      <c r="X21" s="49">
        <v>0.291731</v>
      </c>
      <c r="Y21" s="49">
        <v>0</v>
      </c>
      <c r="Z21" s="49">
        <v>0</v>
      </c>
      <c r="AA21" s="72">
        <v>21</v>
      </c>
      <c r="AB21" s="72"/>
      <c r="AC21" s="73"/>
      <c r="AD21" s="79" t="s">
        <v>618</v>
      </c>
      <c r="AE21" s="79">
        <v>1225</v>
      </c>
      <c r="AF21" s="79">
        <v>3242</v>
      </c>
      <c r="AG21" s="79">
        <v>83467</v>
      </c>
      <c r="AH21" s="79">
        <v>37241</v>
      </c>
      <c r="AI21" s="79"/>
      <c r="AJ21" s="79" t="s">
        <v>655</v>
      </c>
      <c r="AK21" s="79" t="s">
        <v>684</v>
      </c>
      <c r="AL21" s="83" t="s">
        <v>703</v>
      </c>
      <c r="AM21" s="79"/>
      <c r="AN21" s="81">
        <v>39995.191099537034</v>
      </c>
      <c r="AO21" s="83" t="s">
        <v>731</v>
      </c>
      <c r="AP21" s="79" t="b">
        <v>0</v>
      </c>
      <c r="AQ21" s="79" t="b">
        <v>0</v>
      </c>
      <c r="AR21" s="79" t="b">
        <v>1</v>
      </c>
      <c r="AS21" s="79"/>
      <c r="AT21" s="79">
        <v>73</v>
      </c>
      <c r="AU21" s="83" t="s">
        <v>754</v>
      </c>
      <c r="AV21" s="79" t="b">
        <v>0</v>
      </c>
      <c r="AW21" s="79" t="s">
        <v>774</v>
      </c>
      <c r="AX21" s="83" t="s">
        <v>793</v>
      </c>
      <c r="AY21" s="79" t="s">
        <v>65</v>
      </c>
      <c r="AZ21" s="79" t="str">
        <f>REPLACE(INDEX(GroupVertices[Group],MATCH(Vertices[[#This Row],[Vertex]],GroupVertices[Vertex],0)),1,1,"")</f>
        <v>3</v>
      </c>
      <c r="BA21" s="48"/>
      <c r="BB21" s="48"/>
      <c r="BC21" s="48"/>
      <c r="BD21" s="48"/>
      <c r="BE21" s="48"/>
      <c r="BF21" s="48"/>
      <c r="BG21" s="48"/>
      <c r="BH21" s="48"/>
      <c r="BI21" s="48"/>
      <c r="BJ21" s="48"/>
      <c r="BK21" s="2"/>
      <c r="BL21" s="3"/>
      <c r="BM21" s="3"/>
      <c r="BN21" s="3"/>
      <c r="BO21" s="3"/>
    </row>
    <row r="22" spans="1:67" ht="15">
      <c r="A22" s="65" t="s">
        <v>266</v>
      </c>
      <c r="B22" s="66"/>
      <c r="C22" s="66" t="s">
        <v>64</v>
      </c>
      <c r="D22" s="67">
        <v>70</v>
      </c>
      <c r="E22" s="69"/>
      <c r="F22" s="103" t="s">
        <v>768</v>
      </c>
      <c r="G22" s="66"/>
      <c r="H22" s="70" t="s">
        <v>266</v>
      </c>
      <c r="I22" s="71"/>
      <c r="J22" s="71" t="s">
        <v>75</v>
      </c>
      <c r="K22" s="70" t="s">
        <v>833</v>
      </c>
      <c r="L22" s="74">
        <v>770.0769230769231</v>
      </c>
      <c r="M22" s="75">
        <v>9457.650390625</v>
      </c>
      <c r="N22" s="75">
        <v>5460.744140625</v>
      </c>
      <c r="O22" s="76"/>
      <c r="P22" s="77"/>
      <c r="Q22" s="77"/>
      <c r="R22" s="89"/>
      <c r="S22" s="48">
        <v>1</v>
      </c>
      <c r="T22" s="48">
        <v>0</v>
      </c>
      <c r="U22" s="49">
        <v>0</v>
      </c>
      <c r="V22" s="49">
        <v>0.011494</v>
      </c>
      <c r="W22" s="49">
        <v>0.008033</v>
      </c>
      <c r="X22" s="49">
        <v>0.291731</v>
      </c>
      <c r="Y22" s="49">
        <v>0</v>
      </c>
      <c r="Z22" s="49">
        <v>0</v>
      </c>
      <c r="AA22" s="72">
        <v>22</v>
      </c>
      <c r="AB22" s="72"/>
      <c r="AC22" s="73"/>
      <c r="AD22" s="79" t="s">
        <v>619</v>
      </c>
      <c r="AE22" s="79">
        <v>4626</v>
      </c>
      <c r="AF22" s="79">
        <v>4650</v>
      </c>
      <c r="AG22" s="79">
        <v>64525</v>
      </c>
      <c r="AH22" s="79">
        <v>52744</v>
      </c>
      <c r="AI22" s="79"/>
      <c r="AJ22" s="79" t="s">
        <v>656</v>
      </c>
      <c r="AK22" s="79" t="s">
        <v>685</v>
      </c>
      <c r="AL22" s="83" t="s">
        <v>704</v>
      </c>
      <c r="AM22" s="79"/>
      <c r="AN22" s="81">
        <v>40080.55136574074</v>
      </c>
      <c r="AO22" s="83" t="s">
        <v>732</v>
      </c>
      <c r="AP22" s="79" t="b">
        <v>0</v>
      </c>
      <c r="AQ22" s="79" t="b">
        <v>0</v>
      </c>
      <c r="AR22" s="79" t="b">
        <v>0</v>
      </c>
      <c r="AS22" s="79"/>
      <c r="AT22" s="79">
        <v>328</v>
      </c>
      <c r="AU22" s="83" t="s">
        <v>750</v>
      </c>
      <c r="AV22" s="79" t="b">
        <v>0</v>
      </c>
      <c r="AW22" s="79" t="s">
        <v>774</v>
      </c>
      <c r="AX22" s="83" t="s">
        <v>794</v>
      </c>
      <c r="AY22" s="79" t="s">
        <v>65</v>
      </c>
      <c r="AZ22" s="79" t="str">
        <f>REPLACE(INDEX(GroupVertices[Group],MATCH(Vertices[[#This Row],[Vertex]],GroupVertices[Vertex],0)),1,1,"")</f>
        <v>3</v>
      </c>
      <c r="BA22" s="48"/>
      <c r="BB22" s="48"/>
      <c r="BC22" s="48"/>
      <c r="BD22" s="48"/>
      <c r="BE22" s="48"/>
      <c r="BF22" s="48"/>
      <c r="BG22" s="48"/>
      <c r="BH22" s="48"/>
      <c r="BI22" s="48"/>
      <c r="BJ22" s="48"/>
      <c r="BK22" s="2"/>
      <c r="BL22" s="3"/>
      <c r="BM22" s="3"/>
      <c r="BN22" s="3"/>
      <c r="BO22" s="3"/>
    </row>
    <row r="23" spans="1:67" ht="15">
      <c r="A23" s="65" t="s">
        <v>243</v>
      </c>
      <c r="B23" s="66"/>
      <c r="C23" s="66" t="s">
        <v>64</v>
      </c>
      <c r="D23" s="67">
        <v>70</v>
      </c>
      <c r="E23" s="69"/>
      <c r="F23" s="103" t="s">
        <v>361</v>
      </c>
      <c r="G23" s="66"/>
      <c r="H23" s="70" t="s">
        <v>243</v>
      </c>
      <c r="I23" s="71"/>
      <c r="J23" s="71" t="s">
        <v>75</v>
      </c>
      <c r="K23" s="70" t="s">
        <v>834</v>
      </c>
      <c r="L23" s="74">
        <v>1</v>
      </c>
      <c r="M23" s="75">
        <v>5917.44970703125</v>
      </c>
      <c r="N23" s="75">
        <v>6588.2685546875</v>
      </c>
      <c r="O23" s="76"/>
      <c r="P23" s="77"/>
      <c r="Q23" s="77"/>
      <c r="R23" s="89"/>
      <c r="S23" s="48">
        <v>0</v>
      </c>
      <c r="T23" s="48">
        <v>4</v>
      </c>
      <c r="U23" s="49">
        <v>2.104762</v>
      </c>
      <c r="V23" s="49">
        <v>0.013514</v>
      </c>
      <c r="W23" s="49">
        <v>0.023308</v>
      </c>
      <c r="X23" s="49">
        <v>0.737694</v>
      </c>
      <c r="Y23" s="49">
        <v>0.5</v>
      </c>
      <c r="Z23" s="49">
        <v>0</v>
      </c>
      <c r="AA23" s="72">
        <v>23</v>
      </c>
      <c r="AB23" s="72"/>
      <c r="AC23" s="73"/>
      <c r="AD23" s="79" t="s">
        <v>620</v>
      </c>
      <c r="AE23" s="79">
        <v>3388</v>
      </c>
      <c r="AF23" s="79">
        <v>1035</v>
      </c>
      <c r="AG23" s="79">
        <v>1015</v>
      </c>
      <c r="AH23" s="79">
        <v>24022</v>
      </c>
      <c r="AI23" s="79"/>
      <c r="AJ23" s="79" t="s">
        <v>657</v>
      </c>
      <c r="AK23" s="79" t="s">
        <v>686</v>
      </c>
      <c r="AL23" s="83" t="s">
        <v>705</v>
      </c>
      <c r="AM23" s="79"/>
      <c r="AN23" s="81">
        <v>42873.005266203705</v>
      </c>
      <c r="AO23" s="83" t="s">
        <v>733</v>
      </c>
      <c r="AP23" s="79" t="b">
        <v>1</v>
      </c>
      <c r="AQ23" s="79" t="b">
        <v>0</v>
      </c>
      <c r="AR23" s="79" t="b">
        <v>0</v>
      </c>
      <c r="AS23" s="79"/>
      <c r="AT23" s="79">
        <v>23</v>
      </c>
      <c r="AU23" s="79"/>
      <c r="AV23" s="79" t="b">
        <v>0</v>
      </c>
      <c r="AW23" s="79" t="s">
        <v>774</v>
      </c>
      <c r="AX23" s="83" t="s">
        <v>795</v>
      </c>
      <c r="AY23" s="79" t="s">
        <v>66</v>
      </c>
      <c r="AZ23" s="79" t="str">
        <f>REPLACE(INDEX(GroupVertices[Group],MATCH(Vertices[[#This Row],[Vertex]],GroupVertices[Vertex],0)),1,1,"")</f>
        <v>3</v>
      </c>
      <c r="BA23" s="48"/>
      <c r="BB23" s="48"/>
      <c r="BC23" s="48"/>
      <c r="BD23" s="48"/>
      <c r="BE23" s="48" t="s">
        <v>321</v>
      </c>
      <c r="BF23" s="48" t="s">
        <v>321</v>
      </c>
      <c r="BG23" s="123" t="s">
        <v>1113</v>
      </c>
      <c r="BH23" s="123" t="s">
        <v>1113</v>
      </c>
      <c r="BI23" s="123" t="s">
        <v>1059</v>
      </c>
      <c r="BJ23" s="123" t="s">
        <v>1059</v>
      </c>
      <c r="BK23" s="2"/>
      <c r="BL23" s="3"/>
      <c r="BM23" s="3"/>
      <c r="BN23" s="3"/>
      <c r="BO23" s="3"/>
    </row>
    <row r="24" spans="1:67" ht="15">
      <c r="A24" s="65" t="s">
        <v>267</v>
      </c>
      <c r="B24" s="66"/>
      <c r="C24" s="66" t="s">
        <v>64</v>
      </c>
      <c r="D24" s="67">
        <v>814</v>
      </c>
      <c r="E24" s="69"/>
      <c r="F24" s="103" t="s">
        <v>769</v>
      </c>
      <c r="G24" s="66"/>
      <c r="H24" s="70" t="s">
        <v>267</v>
      </c>
      <c r="I24" s="71"/>
      <c r="J24" s="71" t="s">
        <v>75</v>
      </c>
      <c r="K24" s="70" t="s">
        <v>835</v>
      </c>
      <c r="L24" s="74">
        <v>3846.3846153846152</v>
      </c>
      <c r="M24" s="75">
        <v>6451.12646484375</v>
      </c>
      <c r="N24" s="75">
        <v>5214.44482421875</v>
      </c>
      <c r="O24" s="76"/>
      <c r="P24" s="77"/>
      <c r="Q24" s="77"/>
      <c r="R24" s="89"/>
      <c r="S24" s="48">
        <v>5</v>
      </c>
      <c r="T24" s="48">
        <v>0</v>
      </c>
      <c r="U24" s="49">
        <v>5.5</v>
      </c>
      <c r="V24" s="49">
        <v>0.013333</v>
      </c>
      <c r="W24" s="49">
        <v>0.024235</v>
      </c>
      <c r="X24" s="49">
        <v>0.916216</v>
      </c>
      <c r="Y24" s="49">
        <v>0.45</v>
      </c>
      <c r="Z24" s="49">
        <v>0</v>
      </c>
      <c r="AA24" s="72">
        <v>24</v>
      </c>
      <c r="AB24" s="72"/>
      <c r="AC24" s="73"/>
      <c r="AD24" s="79" t="s">
        <v>621</v>
      </c>
      <c r="AE24" s="79">
        <v>188</v>
      </c>
      <c r="AF24" s="79">
        <v>61</v>
      </c>
      <c r="AG24" s="79">
        <v>48</v>
      </c>
      <c r="AH24" s="79">
        <v>70</v>
      </c>
      <c r="AI24" s="79"/>
      <c r="AJ24" s="79" t="s">
        <v>658</v>
      </c>
      <c r="AK24" s="79" t="s">
        <v>576</v>
      </c>
      <c r="AL24" s="79"/>
      <c r="AM24" s="79"/>
      <c r="AN24" s="81">
        <v>42796.755208333336</v>
      </c>
      <c r="AO24" s="83" t="s">
        <v>734</v>
      </c>
      <c r="AP24" s="79" t="b">
        <v>1</v>
      </c>
      <c r="AQ24" s="79" t="b">
        <v>0</v>
      </c>
      <c r="AR24" s="79" t="b">
        <v>0</v>
      </c>
      <c r="AS24" s="79"/>
      <c r="AT24" s="79">
        <v>4</v>
      </c>
      <c r="AU24" s="79"/>
      <c r="AV24" s="79" t="b">
        <v>0</v>
      </c>
      <c r="AW24" s="79" t="s">
        <v>774</v>
      </c>
      <c r="AX24" s="83" t="s">
        <v>796</v>
      </c>
      <c r="AY24" s="79" t="s">
        <v>65</v>
      </c>
      <c r="AZ24" s="79" t="str">
        <f>REPLACE(INDEX(GroupVertices[Group],MATCH(Vertices[[#This Row],[Vertex]],GroupVertices[Vertex],0)),1,1,"")</f>
        <v>3</v>
      </c>
      <c r="BA24" s="48"/>
      <c r="BB24" s="48"/>
      <c r="BC24" s="48"/>
      <c r="BD24" s="48"/>
      <c r="BE24" s="48"/>
      <c r="BF24" s="48"/>
      <c r="BG24" s="48"/>
      <c r="BH24" s="48"/>
      <c r="BI24" s="48"/>
      <c r="BJ24" s="48"/>
      <c r="BK24" s="2"/>
      <c r="BL24" s="3"/>
      <c r="BM24" s="3"/>
      <c r="BN24" s="3"/>
      <c r="BO24" s="3"/>
    </row>
    <row r="25" spans="1:67" ht="15">
      <c r="A25" s="65" t="s">
        <v>248</v>
      </c>
      <c r="B25" s="66"/>
      <c r="C25" s="66" t="s">
        <v>64</v>
      </c>
      <c r="D25" s="67">
        <v>814</v>
      </c>
      <c r="E25" s="69"/>
      <c r="F25" s="103" t="s">
        <v>366</v>
      </c>
      <c r="G25" s="66"/>
      <c r="H25" s="70" t="s">
        <v>248</v>
      </c>
      <c r="I25" s="71"/>
      <c r="J25" s="71" t="s">
        <v>75</v>
      </c>
      <c r="K25" s="70" t="s">
        <v>836</v>
      </c>
      <c r="L25" s="74">
        <v>3846.3846153846152</v>
      </c>
      <c r="M25" s="75">
        <v>7672.2646484375</v>
      </c>
      <c r="N25" s="75">
        <v>6163.443359375</v>
      </c>
      <c r="O25" s="76"/>
      <c r="P25" s="77"/>
      <c r="Q25" s="77"/>
      <c r="R25" s="89"/>
      <c r="S25" s="48">
        <v>5</v>
      </c>
      <c r="T25" s="48">
        <v>3</v>
      </c>
      <c r="U25" s="49">
        <v>19.580952</v>
      </c>
      <c r="V25" s="49">
        <v>0.014925</v>
      </c>
      <c r="W25" s="49">
        <v>0.033454</v>
      </c>
      <c r="X25" s="49">
        <v>1.237207</v>
      </c>
      <c r="Y25" s="49">
        <v>0.3333333333333333</v>
      </c>
      <c r="Z25" s="49">
        <v>0.14285714285714285</v>
      </c>
      <c r="AA25" s="72">
        <v>25</v>
      </c>
      <c r="AB25" s="72"/>
      <c r="AC25" s="73"/>
      <c r="AD25" s="79" t="s">
        <v>622</v>
      </c>
      <c r="AE25" s="79">
        <v>3964</v>
      </c>
      <c r="AF25" s="79">
        <v>9657</v>
      </c>
      <c r="AG25" s="79">
        <v>8980</v>
      </c>
      <c r="AH25" s="79">
        <v>38367</v>
      </c>
      <c r="AI25" s="79"/>
      <c r="AJ25" s="79" t="s">
        <v>659</v>
      </c>
      <c r="AK25" s="79" t="s">
        <v>686</v>
      </c>
      <c r="AL25" s="83" t="s">
        <v>706</v>
      </c>
      <c r="AM25" s="79"/>
      <c r="AN25" s="81">
        <v>40122.1453587963</v>
      </c>
      <c r="AO25" s="83" t="s">
        <v>735</v>
      </c>
      <c r="AP25" s="79" t="b">
        <v>0</v>
      </c>
      <c r="AQ25" s="79" t="b">
        <v>0</v>
      </c>
      <c r="AR25" s="79" t="b">
        <v>1</v>
      </c>
      <c r="AS25" s="79"/>
      <c r="AT25" s="79">
        <v>877</v>
      </c>
      <c r="AU25" s="83" t="s">
        <v>755</v>
      </c>
      <c r="AV25" s="79" t="b">
        <v>1</v>
      </c>
      <c r="AW25" s="79" t="s">
        <v>774</v>
      </c>
      <c r="AX25" s="83" t="s">
        <v>797</v>
      </c>
      <c r="AY25" s="79" t="s">
        <v>66</v>
      </c>
      <c r="AZ25" s="79" t="str">
        <f>REPLACE(INDEX(GroupVertices[Group],MATCH(Vertices[[#This Row],[Vertex]],GroupVertices[Vertex],0)),1,1,"")</f>
        <v>3</v>
      </c>
      <c r="BA25" s="48"/>
      <c r="BB25" s="48"/>
      <c r="BC25" s="48"/>
      <c r="BD25" s="48"/>
      <c r="BE25" s="48" t="s">
        <v>321</v>
      </c>
      <c r="BF25" s="48" t="s">
        <v>321</v>
      </c>
      <c r="BG25" s="123" t="s">
        <v>1113</v>
      </c>
      <c r="BH25" s="123" t="s">
        <v>1113</v>
      </c>
      <c r="BI25" s="123" t="s">
        <v>1059</v>
      </c>
      <c r="BJ25" s="123" t="s">
        <v>1059</v>
      </c>
      <c r="BK25" s="2"/>
      <c r="BL25" s="3"/>
      <c r="BM25" s="3"/>
      <c r="BN25" s="3"/>
      <c r="BO25" s="3"/>
    </row>
    <row r="26" spans="1:67" ht="15">
      <c r="A26" s="65" t="s">
        <v>244</v>
      </c>
      <c r="B26" s="66"/>
      <c r="C26" s="66" t="s">
        <v>64</v>
      </c>
      <c r="D26" s="67">
        <v>70</v>
      </c>
      <c r="E26" s="69"/>
      <c r="F26" s="103" t="s">
        <v>362</v>
      </c>
      <c r="G26" s="66"/>
      <c r="H26" s="70" t="s">
        <v>244</v>
      </c>
      <c r="I26" s="71"/>
      <c r="J26" s="71" t="s">
        <v>75</v>
      </c>
      <c r="K26" s="70" t="s">
        <v>837</v>
      </c>
      <c r="L26" s="74">
        <v>1</v>
      </c>
      <c r="M26" s="75">
        <v>8778.9970703125</v>
      </c>
      <c r="N26" s="75">
        <v>8282.6494140625</v>
      </c>
      <c r="O26" s="76"/>
      <c r="P26" s="77"/>
      <c r="Q26" s="77"/>
      <c r="R26" s="89"/>
      <c r="S26" s="48">
        <v>0</v>
      </c>
      <c r="T26" s="48">
        <v>3</v>
      </c>
      <c r="U26" s="49">
        <v>6.266667</v>
      </c>
      <c r="V26" s="49">
        <v>0.011905</v>
      </c>
      <c r="W26" s="49">
        <v>0.013827</v>
      </c>
      <c r="X26" s="49">
        <v>0.619386</v>
      </c>
      <c r="Y26" s="49">
        <v>0.3333333333333333</v>
      </c>
      <c r="Z26" s="49">
        <v>0</v>
      </c>
      <c r="AA26" s="72">
        <v>26</v>
      </c>
      <c r="AB26" s="72"/>
      <c r="AC26" s="73"/>
      <c r="AD26" s="79" t="s">
        <v>623</v>
      </c>
      <c r="AE26" s="79">
        <v>1159</v>
      </c>
      <c r="AF26" s="79">
        <v>1248</v>
      </c>
      <c r="AG26" s="79">
        <v>1916</v>
      </c>
      <c r="AH26" s="79">
        <v>1527</v>
      </c>
      <c r="AI26" s="79"/>
      <c r="AJ26" s="79" t="s">
        <v>660</v>
      </c>
      <c r="AK26" s="79" t="s">
        <v>678</v>
      </c>
      <c r="AL26" s="79"/>
      <c r="AM26" s="79"/>
      <c r="AN26" s="81">
        <v>39841.51070601852</v>
      </c>
      <c r="AO26" s="83" t="s">
        <v>736</v>
      </c>
      <c r="AP26" s="79" t="b">
        <v>0</v>
      </c>
      <c r="AQ26" s="79" t="b">
        <v>0</v>
      </c>
      <c r="AR26" s="79" t="b">
        <v>0</v>
      </c>
      <c r="AS26" s="79"/>
      <c r="AT26" s="79">
        <v>73</v>
      </c>
      <c r="AU26" s="83" t="s">
        <v>754</v>
      </c>
      <c r="AV26" s="79" t="b">
        <v>0</v>
      </c>
      <c r="AW26" s="79" t="s">
        <v>774</v>
      </c>
      <c r="AX26" s="83" t="s">
        <v>798</v>
      </c>
      <c r="AY26" s="79" t="s">
        <v>66</v>
      </c>
      <c r="AZ26" s="79" t="str">
        <f>REPLACE(INDEX(GroupVertices[Group],MATCH(Vertices[[#This Row],[Vertex]],GroupVertices[Vertex],0)),1,1,"")</f>
        <v>3</v>
      </c>
      <c r="BA26" s="48"/>
      <c r="BB26" s="48"/>
      <c r="BC26" s="48"/>
      <c r="BD26" s="48"/>
      <c r="BE26" s="48" t="s">
        <v>321</v>
      </c>
      <c r="BF26" s="48" t="s">
        <v>321</v>
      </c>
      <c r="BG26" s="123" t="s">
        <v>1114</v>
      </c>
      <c r="BH26" s="123" t="s">
        <v>1127</v>
      </c>
      <c r="BI26" s="123" t="s">
        <v>1141</v>
      </c>
      <c r="BJ26" s="123" t="s">
        <v>1141</v>
      </c>
      <c r="BK26" s="2"/>
      <c r="BL26" s="3"/>
      <c r="BM26" s="3"/>
      <c r="BN26" s="3"/>
      <c r="BO26" s="3"/>
    </row>
    <row r="27" spans="1:67" ht="15">
      <c r="A27" s="65" t="s">
        <v>250</v>
      </c>
      <c r="B27" s="66"/>
      <c r="C27" s="66" t="s">
        <v>64</v>
      </c>
      <c r="D27" s="67">
        <v>256</v>
      </c>
      <c r="E27" s="69"/>
      <c r="F27" s="103" t="s">
        <v>367</v>
      </c>
      <c r="G27" s="66"/>
      <c r="H27" s="70" t="s">
        <v>250</v>
      </c>
      <c r="I27" s="71"/>
      <c r="J27" s="71" t="s">
        <v>75</v>
      </c>
      <c r="K27" s="70" t="s">
        <v>838</v>
      </c>
      <c r="L27" s="74">
        <v>1539.1538461538462</v>
      </c>
      <c r="M27" s="75">
        <v>9844.677734375</v>
      </c>
      <c r="N27" s="75">
        <v>9695.365234375</v>
      </c>
      <c r="O27" s="76"/>
      <c r="P27" s="77"/>
      <c r="Q27" s="77"/>
      <c r="R27" s="89"/>
      <c r="S27" s="48">
        <v>2</v>
      </c>
      <c r="T27" s="48">
        <v>2</v>
      </c>
      <c r="U27" s="49">
        <v>8.97619</v>
      </c>
      <c r="V27" s="49">
        <v>0.012195</v>
      </c>
      <c r="W27" s="49">
        <v>0.017338</v>
      </c>
      <c r="X27" s="49">
        <v>0.6262</v>
      </c>
      <c r="Y27" s="49">
        <v>0.3333333333333333</v>
      </c>
      <c r="Z27" s="49">
        <v>0.3333333333333333</v>
      </c>
      <c r="AA27" s="72">
        <v>27</v>
      </c>
      <c r="AB27" s="72"/>
      <c r="AC27" s="73"/>
      <c r="AD27" s="79" t="s">
        <v>624</v>
      </c>
      <c r="AE27" s="79">
        <v>178</v>
      </c>
      <c r="AF27" s="79">
        <v>773</v>
      </c>
      <c r="AG27" s="79">
        <v>3933</v>
      </c>
      <c r="AH27" s="79">
        <v>387</v>
      </c>
      <c r="AI27" s="79"/>
      <c r="AJ27" s="79" t="s">
        <v>661</v>
      </c>
      <c r="AK27" s="79" t="s">
        <v>687</v>
      </c>
      <c r="AL27" s="83" t="s">
        <v>707</v>
      </c>
      <c r="AM27" s="79"/>
      <c r="AN27" s="81">
        <v>39973.004282407404</v>
      </c>
      <c r="AO27" s="83" t="s">
        <v>737</v>
      </c>
      <c r="AP27" s="79" t="b">
        <v>0</v>
      </c>
      <c r="AQ27" s="79" t="b">
        <v>0</v>
      </c>
      <c r="AR27" s="79" t="b">
        <v>1</v>
      </c>
      <c r="AS27" s="79"/>
      <c r="AT27" s="79">
        <v>26</v>
      </c>
      <c r="AU27" s="83" t="s">
        <v>756</v>
      </c>
      <c r="AV27" s="79" t="b">
        <v>0</v>
      </c>
      <c r="AW27" s="79" t="s">
        <v>774</v>
      </c>
      <c r="AX27" s="83" t="s">
        <v>799</v>
      </c>
      <c r="AY27" s="79" t="s">
        <v>66</v>
      </c>
      <c r="AZ27" s="79" t="str">
        <f>REPLACE(INDEX(GroupVertices[Group],MATCH(Vertices[[#This Row],[Vertex]],GroupVertices[Vertex],0)),1,1,"")</f>
        <v>3</v>
      </c>
      <c r="BA27" s="48" t="s">
        <v>312</v>
      </c>
      <c r="BB27" s="48" t="s">
        <v>312</v>
      </c>
      <c r="BC27" s="48" t="s">
        <v>318</v>
      </c>
      <c r="BD27" s="48" t="s">
        <v>318</v>
      </c>
      <c r="BE27" s="48" t="s">
        <v>321</v>
      </c>
      <c r="BF27" s="48" t="s">
        <v>321</v>
      </c>
      <c r="BG27" s="123" t="s">
        <v>1115</v>
      </c>
      <c r="BH27" s="123" t="s">
        <v>1115</v>
      </c>
      <c r="BI27" s="123" t="s">
        <v>1142</v>
      </c>
      <c r="BJ27" s="123" t="s">
        <v>1142</v>
      </c>
      <c r="BK27" s="2"/>
      <c r="BL27" s="3"/>
      <c r="BM27" s="3"/>
      <c r="BN27" s="3"/>
      <c r="BO27" s="3"/>
    </row>
    <row r="28" spans="1:67" ht="15">
      <c r="A28" s="65" t="s">
        <v>245</v>
      </c>
      <c r="B28" s="66"/>
      <c r="C28" s="66" t="s">
        <v>64</v>
      </c>
      <c r="D28" s="67">
        <v>70</v>
      </c>
      <c r="E28" s="69"/>
      <c r="F28" s="103" t="s">
        <v>363</v>
      </c>
      <c r="G28" s="66"/>
      <c r="H28" s="70" t="s">
        <v>245</v>
      </c>
      <c r="I28" s="71"/>
      <c r="J28" s="71" t="s">
        <v>75</v>
      </c>
      <c r="K28" s="70" t="s">
        <v>839</v>
      </c>
      <c r="L28" s="74">
        <v>1</v>
      </c>
      <c r="M28" s="75">
        <v>7540.1357421875</v>
      </c>
      <c r="N28" s="75">
        <v>4428.87646484375</v>
      </c>
      <c r="O28" s="76"/>
      <c r="P28" s="77"/>
      <c r="Q28" s="77"/>
      <c r="R28" s="89"/>
      <c r="S28" s="48">
        <v>0</v>
      </c>
      <c r="T28" s="48">
        <v>4</v>
      </c>
      <c r="U28" s="49">
        <v>2.104762</v>
      </c>
      <c r="V28" s="49">
        <v>0.013514</v>
      </c>
      <c r="W28" s="49">
        <v>0.023308</v>
      </c>
      <c r="X28" s="49">
        <v>0.737694</v>
      </c>
      <c r="Y28" s="49">
        <v>0.5</v>
      </c>
      <c r="Z28" s="49">
        <v>0</v>
      </c>
      <c r="AA28" s="72">
        <v>28</v>
      </c>
      <c r="AB28" s="72"/>
      <c r="AC28" s="73"/>
      <c r="AD28" s="79" t="s">
        <v>625</v>
      </c>
      <c r="AE28" s="79">
        <v>6533</v>
      </c>
      <c r="AF28" s="79">
        <v>10924</v>
      </c>
      <c r="AG28" s="79">
        <v>17238</v>
      </c>
      <c r="AH28" s="79">
        <v>25707</v>
      </c>
      <c r="AI28" s="79"/>
      <c r="AJ28" s="79" t="s">
        <v>662</v>
      </c>
      <c r="AK28" s="79" t="s">
        <v>688</v>
      </c>
      <c r="AL28" s="83" t="s">
        <v>708</v>
      </c>
      <c r="AM28" s="79"/>
      <c r="AN28" s="81">
        <v>41583.670011574075</v>
      </c>
      <c r="AO28" s="83" t="s">
        <v>738</v>
      </c>
      <c r="AP28" s="79" t="b">
        <v>0</v>
      </c>
      <c r="AQ28" s="79" t="b">
        <v>0</v>
      </c>
      <c r="AR28" s="79" t="b">
        <v>1</v>
      </c>
      <c r="AS28" s="79"/>
      <c r="AT28" s="79">
        <v>342</v>
      </c>
      <c r="AU28" s="83" t="s">
        <v>750</v>
      </c>
      <c r="AV28" s="79" t="b">
        <v>0</v>
      </c>
      <c r="AW28" s="79" t="s">
        <v>774</v>
      </c>
      <c r="AX28" s="83" t="s">
        <v>800</v>
      </c>
      <c r="AY28" s="79" t="s">
        <v>66</v>
      </c>
      <c r="AZ28" s="79" t="str">
        <f>REPLACE(INDEX(GroupVertices[Group],MATCH(Vertices[[#This Row],[Vertex]],GroupVertices[Vertex],0)),1,1,"")</f>
        <v>3</v>
      </c>
      <c r="BA28" s="48"/>
      <c r="BB28" s="48"/>
      <c r="BC28" s="48"/>
      <c r="BD28" s="48"/>
      <c r="BE28" s="48" t="s">
        <v>321</v>
      </c>
      <c r="BF28" s="48" t="s">
        <v>321</v>
      </c>
      <c r="BG28" s="123" t="s">
        <v>1113</v>
      </c>
      <c r="BH28" s="123" t="s">
        <v>1113</v>
      </c>
      <c r="BI28" s="123" t="s">
        <v>1059</v>
      </c>
      <c r="BJ28" s="123" t="s">
        <v>1059</v>
      </c>
      <c r="BK28" s="2"/>
      <c r="BL28" s="3"/>
      <c r="BM28" s="3"/>
      <c r="BN28" s="3"/>
      <c r="BO28" s="3"/>
    </row>
    <row r="29" spans="1:67" ht="15">
      <c r="A29" s="65" t="s">
        <v>246</v>
      </c>
      <c r="B29" s="66"/>
      <c r="C29" s="66" t="s">
        <v>64</v>
      </c>
      <c r="D29" s="67">
        <v>70</v>
      </c>
      <c r="E29" s="69"/>
      <c r="F29" s="103" t="s">
        <v>364</v>
      </c>
      <c r="G29" s="66"/>
      <c r="H29" s="70" t="s">
        <v>246</v>
      </c>
      <c r="I29" s="71"/>
      <c r="J29" s="71" t="s">
        <v>75</v>
      </c>
      <c r="K29" s="70" t="s">
        <v>840</v>
      </c>
      <c r="L29" s="74">
        <v>770.0769230769231</v>
      </c>
      <c r="M29" s="75">
        <v>2502.65380859375</v>
      </c>
      <c r="N29" s="75">
        <v>501.104736328125</v>
      </c>
      <c r="O29" s="76"/>
      <c r="P29" s="77"/>
      <c r="Q29" s="77"/>
      <c r="R29" s="89"/>
      <c r="S29" s="48">
        <v>1</v>
      </c>
      <c r="T29" s="48">
        <v>2</v>
      </c>
      <c r="U29" s="49">
        <v>0</v>
      </c>
      <c r="V29" s="49">
        <v>0.010417</v>
      </c>
      <c r="W29" s="49">
        <v>0.006245</v>
      </c>
      <c r="X29" s="49">
        <v>0.524347</v>
      </c>
      <c r="Y29" s="49">
        <v>0</v>
      </c>
      <c r="Z29" s="49">
        <v>0</v>
      </c>
      <c r="AA29" s="72">
        <v>29</v>
      </c>
      <c r="AB29" s="72"/>
      <c r="AC29" s="73"/>
      <c r="AD29" s="79" t="s">
        <v>626</v>
      </c>
      <c r="AE29" s="79">
        <v>711</v>
      </c>
      <c r="AF29" s="79">
        <v>345</v>
      </c>
      <c r="AG29" s="79">
        <v>624</v>
      </c>
      <c r="AH29" s="79">
        <v>426</v>
      </c>
      <c r="AI29" s="79"/>
      <c r="AJ29" s="79" t="s">
        <v>663</v>
      </c>
      <c r="AK29" s="79"/>
      <c r="AL29" s="79"/>
      <c r="AM29" s="79"/>
      <c r="AN29" s="81">
        <v>41520.853993055556</v>
      </c>
      <c r="AO29" s="83" t="s">
        <v>739</v>
      </c>
      <c r="AP29" s="79" t="b">
        <v>1</v>
      </c>
      <c r="AQ29" s="79" t="b">
        <v>0</v>
      </c>
      <c r="AR29" s="79" t="b">
        <v>0</v>
      </c>
      <c r="AS29" s="79"/>
      <c r="AT29" s="79">
        <v>18</v>
      </c>
      <c r="AU29" s="83" t="s">
        <v>750</v>
      </c>
      <c r="AV29" s="79" t="b">
        <v>0</v>
      </c>
      <c r="AW29" s="79" t="s">
        <v>774</v>
      </c>
      <c r="AX29" s="83" t="s">
        <v>801</v>
      </c>
      <c r="AY29" s="79" t="s">
        <v>66</v>
      </c>
      <c r="AZ29" s="79" t="str">
        <f>REPLACE(INDEX(GroupVertices[Group],MATCH(Vertices[[#This Row],[Vertex]],GroupVertices[Vertex],0)),1,1,"")</f>
        <v>1</v>
      </c>
      <c r="BA29" s="48"/>
      <c r="BB29" s="48"/>
      <c r="BC29" s="48"/>
      <c r="BD29" s="48"/>
      <c r="BE29" s="48" t="s">
        <v>321</v>
      </c>
      <c r="BF29" s="48" t="s">
        <v>321</v>
      </c>
      <c r="BG29" s="123" t="s">
        <v>1116</v>
      </c>
      <c r="BH29" s="123" t="s">
        <v>1128</v>
      </c>
      <c r="BI29" s="123" t="s">
        <v>1143</v>
      </c>
      <c r="BJ29" s="123" t="s">
        <v>1143</v>
      </c>
      <c r="BK29" s="2"/>
      <c r="BL29" s="3"/>
      <c r="BM29" s="3"/>
      <c r="BN29" s="3"/>
      <c r="BO29" s="3"/>
    </row>
    <row r="30" spans="1:67" ht="15">
      <c r="A30" s="65" t="s">
        <v>247</v>
      </c>
      <c r="B30" s="66"/>
      <c r="C30" s="66" t="s">
        <v>64</v>
      </c>
      <c r="D30" s="67">
        <v>70</v>
      </c>
      <c r="E30" s="69"/>
      <c r="F30" s="103" t="s">
        <v>365</v>
      </c>
      <c r="G30" s="66"/>
      <c r="H30" s="70" t="s">
        <v>247</v>
      </c>
      <c r="I30" s="71"/>
      <c r="J30" s="71" t="s">
        <v>75</v>
      </c>
      <c r="K30" s="70" t="s">
        <v>841</v>
      </c>
      <c r="L30" s="74">
        <v>1</v>
      </c>
      <c r="M30" s="75">
        <v>92.06103515625</v>
      </c>
      <c r="N30" s="75">
        <v>6103.791015625</v>
      </c>
      <c r="O30" s="76"/>
      <c r="P30" s="77"/>
      <c r="Q30" s="77"/>
      <c r="R30" s="89"/>
      <c r="S30" s="48">
        <v>0</v>
      </c>
      <c r="T30" s="48">
        <v>6</v>
      </c>
      <c r="U30" s="49">
        <v>2.5</v>
      </c>
      <c r="V30" s="49">
        <v>0.012048</v>
      </c>
      <c r="W30" s="49">
        <v>0.031102</v>
      </c>
      <c r="X30" s="49">
        <v>1.008652</v>
      </c>
      <c r="Y30" s="49">
        <v>0.5333333333333333</v>
      </c>
      <c r="Z30" s="49">
        <v>0</v>
      </c>
      <c r="AA30" s="72">
        <v>30</v>
      </c>
      <c r="AB30" s="72"/>
      <c r="AC30" s="73"/>
      <c r="AD30" s="79" t="s">
        <v>627</v>
      </c>
      <c r="AE30" s="79">
        <v>3403</v>
      </c>
      <c r="AF30" s="79">
        <v>269</v>
      </c>
      <c r="AG30" s="79">
        <v>1931</v>
      </c>
      <c r="AH30" s="79">
        <v>3768</v>
      </c>
      <c r="AI30" s="79"/>
      <c r="AJ30" s="79" t="s">
        <v>664</v>
      </c>
      <c r="AK30" s="79" t="s">
        <v>689</v>
      </c>
      <c r="AL30" s="83" t="s">
        <v>709</v>
      </c>
      <c r="AM30" s="79"/>
      <c r="AN30" s="81">
        <v>41973.41030092593</v>
      </c>
      <c r="AO30" s="83" t="s">
        <v>740</v>
      </c>
      <c r="AP30" s="79" t="b">
        <v>1</v>
      </c>
      <c r="AQ30" s="79" t="b">
        <v>0</v>
      </c>
      <c r="AR30" s="79" t="b">
        <v>0</v>
      </c>
      <c r="AS30" s="79"/>
      <c r="AT30" s="79">
        <v>1</v>
      </c>
      <c r="AU30" s="83" t="s">
        <v>750</v>
      </c>
      <c r="AV30" s="79" t="b">
        <v>0</v>
      </c>
      <c r="AW30" s="79" t="s">
        <v>774</v>
      </c>
      <c r="AX30" s="83" t="s">
        <v>802</v>
      </c>
      <c r="AY30" s="79" t="s">
        <v>66</v>
      </c>
      <c r="AZ30" s="79" t="str">
        <f>REPLACE(INDEX(GroupVertices[Group],MATCH(Vertices[[#This Row],[Vertex]],GroupVertices[Vertex],0)),1,1,"")</f>
        <v>1</v>
      </c>
      <c r="BA30" s="48"/>
      <c r="BB30" s="48"/>
      <c r="BC30" s="48"/>
      <c r="BD30" s="48"/>
      <c r="BE30" s="48" t="s">
        <v>1098</v>
      </c>
      <c r="BF30" s="48" t="s">
        <v>327</v>
      </c>
      <c r="BG30" s="123" t="s">
        <v>1117</v>
      </c>
      <c r="BH30" s="123" t="s">
        <v>1129</v>
      </c>
      <c r="BI30" s="123" t="s">
        <v>1144</v>
      </c>
      <c r="BJ30" s="123" t="s">
        <v>1144</v>
      </c>
      <c r="BK30" s="2"/>
      <c r="BL30" s="3"/>
      <c r="BM30" s="3"/>
      <c r="BN30" s="3"/>
      <c r="BO30" s="3"/>
    </row>
    <row r="31" spans="1:67" ht="15">
      <c r="A31" s="65" t="s">
        <v>254</v>
      </c>
      <c r="B31" s="66"/>
      <c r="C31" s="66" t="s">
        <v>64</v>
      </c>
      <c r="D31" s="67">
        <v>1000</v>
      </c>
      <c r="E31" s="69"/>
      <c r="F31" s="103" t="s">
        <v>371</v>
      </c>
      <c r="G31" s="66"/>
      <c r="H31" s="70" t="s">
        <v>254</v>
      </c>
      <c r="I31" s="71"/>
      <c r="J31" s="71" t="s">
        <v>75</v>
      </c>
      <c r="K31" s="70" t="s">
        <v>842</v>
      </c>
      <c r="L31" s="74">
        <v>4615.461538461538</v>
      </c>
      <c r="M31" s="75">
        <v>278.8438720703125</v>
      </c>
      <c r="N31" s="75">
        <v>4328.73974609375</v>
      </c>
      <c r="O31" s="76"/>
      <c r="P31" s="77"/>
      <c r="Q31" s="77"/>
      <c r="R31" s="89"/>
      <c r="S31" s="48">
        <v>6</v>
      </c>
      <c r="T31" s="48">
        <v>3</v>
      </c>
      <c r="U31" s="49">
        <v>4.733333</v>
      </c>
      <c r="V31" s="49">
        <v>0.012987</v>
      </c>
      <c r="W31" s="49">
        <v>0.038617</v>
      </c>
      <c r="X31" s="49">
        <v>1.162457</v>
      </c>
      <c r="Y31" s="49">
        <v>0.5</v>
      </c>
      <c r="Z31" s="49">
        <v>0.2857142857142857</v>
      </c>
      <c r="AA31" s="72">
        <v>31</v>
      </c>
      <c r="AB31" s="72"/>
      <c r="AC31" s="73"/>
      <c r="AD31" s="79" t="s">
        <v>628</v>
      </c>
      <c r="AE31" s="79">
        <v>819</v>
      </c>
      <c r="AF31" s="79">
        <v>131</v>
      </c>
      <c r="AG31" s="79">
        <v>200</v>
      </c>
      <c r="AH31" s="79">
        <v>615</v>
      </c>
      <c r="AI31" s="79"/>
      <c r="AJ31" s="79" t="s">
        <v>665</v>
      </c>
      <c r="AK31" s="79" t="s">
        <v>690</v>
      </c>
      <c r="AL31" s="83" t="s">
        <v>710</v>
      </c>
      <c r="AM31" s="79"/>
      <c r="AN31" s="81">
        <v>42657.946921296294</v>
      </c>
      <c r="AO31" s="79"/>
      <c r="AP31" s="79" t="b">
        <v>0</v>
      </c>
      <c r="AQ31" s="79" t="b">
        <v>0</v>
      </c>
      <c r="AR31" s="79" t="b">
        <v>0</v>
      </c>
      <c r="AS31" s="79"/>
      <c r="AT31" s="79">
        <v>3</v>
      </c>
      <c r="AU31" s="83" t="s">
        <v>750</v>
      </c>
      <c r="AV31" s="79" t="b">
        <v>0</v>
      </c>
      <c r="AW31" s="79" t="s">
        <v>774</v>
      </c>
      <c r="AX31" s="83" t="s">
        <v>803</v>
      </c>
      <c r="AY31" s="79" t="s">
        <v>66</v>
      </c>
      <c r="AZ31" s="79" t="str">
        <f>REPLACE(INDEX(GroupVertices[Group],MATCH(Vertices[[#This Row],[Vertex]],GroupVertices[Vertex],0)),1,1,"")</f>
        <v>1</v>
      </c>
      <c r="BA31" s="48"/>
      <c r="BB31" s="48"/>
      <c r="BC31" s="48"/>
      <c r="BD31" s="48"/>
      <c r="BE31" s="48" t="s">
        <v>321</v>
      </c>
      <c r="BF31" s="48" t="s">
        <v>321</v>
      </c>
      <c r="BG31" s="123" t="s">
        <v>1118</v>
      </c>
      <c r="BH31" s="123" t="s">
        <v>1118</v>
      </c>
      <c r="BI31" s="123" t="s">
        <v>1145</v>
      </c>
      <c r="BJ31" s="123" t="s">
        <v>1145</v>
      </c>
      <c r="BK31" s="2"/>
      <c r="BL31" s="3"/>
      <c r="BM31" s="3"/>
      <c r="BN31" s="3"/>
      <c r="BO31" s="3"/>
    </row>
    <row r="32" spans="1:67" ht="15">
      <c r="A32" s="65" t="s">
        <v>255</v>
      </c>
      <c r="B32" s="66"/>
      <c r="C32" s="66" t="s">
        <v>64</v>
      </c>
      <c r="D32" s="67">
        <v>1000</v>
      </c>
      <c r="E32" s="69"/>
      <c r="F32" s="103" t="s">
        <v>372</v>
      </c>
      <c r="G32" s="66"/>
      <c r="H32" s="70" t="s">
        <v>255</v>
      </c>
      <c r="I32" s="71"/>
      <c r="J32" s="71" t="s">
        <v>75</v>
      </c>
      <c r="K32" s="70" t="s">
        <v>843</v>
      </c>
      <c r="L32" s="74">
        <v>4615.461538461538</v>
      </c>
      <c r="M32" s="75">
        <v>757.7691650390625</v>
      </c>
      <c r="N32" s="75">
        <v>3890.975341796875</v>
      </c>
      <c r="O32" s="76"/>
      <c r="P32" s="77"/>
      <c r="Q32" s="77"/>
      <c r="R32" s="89"/>
      <c r="S32" s="48">
        <v>6</v>
      </c>
      <c r="T32" s="48">
        <v>3</v>
      </c>
      <c r="U32" s="49">
        <v>4.733333</v>
      </c>
      <c r="V32" s="49">
        <v>0.012987</v>
      </c>
      <c r="W32" s="49">
        <v>0.038617</v>
      </c>
      <c r="X32" s="49">
        <v>1.162457</v>
      </c>
      <c r="Y32" s="49">
        <v>0.5</v>
      </c>
      <c r="Z32" s="49">
        <v>0.2857142857142857</v>
      </c>
      <c r="AA32" s="72">
        <v>32</v>
      </c>
      <c r="AB32" s="72"/>
      <c r="AC32" s="73"/>
      <c r="AD32" s="79" t="s">
        <v>629</v>
      </c>
      <c r="AE32" s="79">
        <v>62</v>
      </c>
      <c r="AF32" s="79">
        <v>42</v>
      </c>
      <c r="AG32" s="79">
        <v>14</v>
      </c>
      <c r="AH32" s="79">
        <v>68</v>
      </c>
      <c r="AI32" s="79"/>
      <c r="AJ32" s="79" t="s">
        <v>666</v>
      </c>
      <c r="AK32" s="79" t="s">
        <v>690</v>
      </c>
      <c r="AL32" s="79"/>
      <c r="AM32" s="79"/>
      <c r="AN32" s="81">
        <v>43068.50614583334</v>
      </c>
      <c r="AO32" s="83" t="s">
        <v>741</v>
      </c>
      <c r="AP32" s="79" t="b">
        <v>0</v>
      </c>
      <c r="AQ32" s="79" t="b">
        <v>0</v>
      </c>
      <c r="AR32" s="79" t="b">
        <v>0</v>
      </c>
      <c r="AS32" s="79"/>
      <c r="AT32" s="79">
        <v>2</v>
      </c>
      <c r="AU32" s="83" t="s">
        <v>750</v>
      </c>
      <c r="AV32" s="79" t="b">
        <v>0</v>
      </c>
      <c r="AW32" s="79" t="s">
        <v>774</v>
      </c>
      <c r="AX32" s="83" t="s">
        <v>804</v>
      </c>
      <c r="AY32" s="79" t="s">
        <v>66</v>
      </c>
      <c r="AZ32" s="79" t="str">
        <f>REPLACE(INDEX(GroupVertices[Group],MATCH(Vertices[[#This Row],[Vertex]],GroupVertices[Vertex],0)),1,1,"")</f>
        <v>1</v>
      </c>
      <c r="BA32" s="48"/>
      <c r="BB32" s="48"/>
      <c r="BC32" s="48"/>
      <c r="BD32" s="48"/>
      <c r="BE32" s="48" t="s">
        <v>321</v>
      </c>
      <c r="BF32" s="48" t="s">
        <v>321</v>
      </c>
      <c r="BG32" s="123" t="s">
        <v>1118</v>
      </c>
      <c r="BH32" s="123" t="s">
        <v>1118</v>
      </c>
      <c r="BI32" s="123" t="s">
        <v>1145</v>
      </c>
      <c r="BJ32" s="123" t="s">
        <v>1145</v>
      </c>
      <c r="BK32" s="2"/>
      <c r="BL32" s="3"/>
      <c r="BM32" s="3"/>
      <c r="BN32" s="3"/>
      <c r="BO32" s="3"/>
    </row>
    <row r="33" spans="1:67" ht="15">
      <c r="A33" s="65" t="s">
        <v>252</v>
      </c>
      <c r="B33" s="66"/>
      <c r="C33" s="66" t="s">
        <v>64</v>
      </c>
      <c r="D33" s="67">
        <v>1000</v>
      </c>
      <c r="E33" s="69"/>
      <c r="F33" s="103" t="s">
        <v>369</v>
      </c>
      <c r="G33" s="66"/>
      <c r="H33" s="70" t="s">
        <v>252</v>
      </c>
      <c r="I33" s="71"/>
      <c r="J33" s="71" t="s">
        <v>75</v>
      </c>
      <c r="K33" s="70" t="s">
        <v>844</v>
      </c>
      <c r="L33" s="74">
        <v>4615.461538461538</v>
      </c>
      <c r="M33" s="75">
        <v>755.1683959960938</v>
      </c>
      <c r="N33" s="75">
        <v>6116.294921875</v>
      </c>
      <c r="O33" s="76"/>
      <c r="P33" s="77"/>
      <c r="Q33" s="77"/>
      <c r="R33" s="89"/>
      <c r="S33" s="48">
        <v>6</v>
      </c>
      <c r="T33" s="48">
        <v>6</v>
      </c>
      <c r="U33" s="49">
        <v>37.566667</v>
      </c>
      <c r="V33" s="49">
        <v>0.015152</v>
      </c>
      <c r="W33" s="49">
        <v>0.047017</v>
      </c>
      <c r="X33" s="49">
        <v>1.448421</v>
      </c>
      <c r="Y33" s="49">
        <v>0.3472222222222222</v>
      </c>
      <c r="Z33" s="49">
        <v>0.3333333333333333</v>
      </c>
      <c r="AA33" s="72">
        <v>33</v>
      </c>
      <c r="AB33" s="72"/>
      <c r="AC33" s="73"/>
      <c r="AD33" s="79" t="s">
        <v>630</v>
      </c>
      <c r="AE33" s="79">
        <v>868</v>
      </c>
      <c r="AF33" s="79">
        <v>941</v>
      </c>
      <c r="AG33" s="79">
        <v>21062</v>
      </c>
      <c r="AH33" s="79">
        <v>18278</v>
      </c>
      <c r="AI33" s="79"/>
      <c r="AJ33" s="79" t="s">
        <v>667</v>
      </c>
      <c r="AK33" s="79"/>
      <c r="AL33" s="83" t="s">
        <v>711</v>
      </c>
      <c r="AM33" s="79"/>
      <c r="AN33" s="81">
        <v>39544.69126157407</v>
      </c>
      <c r="AO33" s="83" t="s">
        <v>742</v>
      </c>
      <c r="AP33" s="79" t="b">
        <v>0</v>
      </c>
      <c r="AQ33" s="79" t="b">
        <v>0</v>
      </c>
      <c r="AR33" s="79" t="b">
        <v>1</v>
      </c>
      <c r="AS33" s="79"/>
      <c r="AT33" s="79">
        <v>24</v>
      </c>
      <c r="AU33" s="83" t="s">
        <v>750</v>
      </c>
      <c r="AV33" s="79" t="b">
        <v>0</v>
      </c>
      <c r="AW33" s="79" t="s">
        <v>774</v>
      </c>
      <c r="AX33" s="83" t="s">
        <v>805</v>
      </c>
      <c r="AY33" s="79" t="s">
        <v>66</v>
      </c>
      <c r="AZ33" s="79" t="str">
        <f>REPLACE(INDEX(GroupVertices[Group],MATCH(Vertices[[#This Row],[Vertex]],GroupVertices[Vertex],0)),1,1,"")</f>
        <v>1</v>
      </c>
      <c r="BA33" s="48"/>
      <c r="BB33" s="48"/>
      <c r="BC33" s="48"/>
      <c r="BD33" s="48"/>
      <c r="BE33" s="48" t="s">
        <v>321</v>
      </c>
      <c r="BF33" s="48" t="s">
        <v>321</v>
      </c>
      <c r="BG33" s="123" t="s">
        <v>1119</v>
      </c>
      <c r="BH33" s="123" t="s">
        <v>1130</v>
      </c>
      <c r="BI33" s="123" t="s">
        <v>1146</v>
      </c>
      <c r="BJ33" s="123" t="s">
        <v>1146</v>
      </c>
      <c r="BK33" s="2"/>
      <c r="BL33" s="3"/>
      <c r="BM33" s="3"/>
      <c r="BN33" s="3"/>
      <c r="BO33" s="3"/>
    </row>
    <row r="34" spans="1:67" ht="15">
      <c r="A34" s="65" t="s">
        <v>268</v>
      </c>
      <c r="B34" s="66"/>
      <c r="C34" s="66" t="s">
        <v>64</v>
      </c>
      <c r="D34" s="67">
        <v>814</v>
      </c>
      <c r="E34" s="69"/>
      <c r="F34" s="103" t="s">
        <v>770</v>
      </c>
      <c r="G34" s="66"/>
      <c r="H34" s="70" t="s">
        <v>268</v>
      </c>
      <c r="I34" s="71"/>
      <c r="J34" s="71" t="s">
        <v>75</v>
      </c>
      <c r="K34" s="70" t="s">
        <v>845</v>
      </c>
      <c r="L34" s="74">
        <v>3846.3846153846152</v>
      </c>
      <c r="M34" s="75">
        <v>819.0990600585938</v>
      </c>
      <c r="N34" s="75">
        <v>8701.75</v>
      </c>
      <c r="O34" s="76"/>
      <c r="P34" s="77"/>
      <c r="Q34" s="77"/>
      <c r="R34" s="89"/>
      <c r="S34" s="48">
        <v>5</v>
      </c>
      <c r="T34" s="48">
        <v>0</v>
      </c>
      <c r="U34" s="49">
        <v>3</v>
      </c>
      <c r="V34" s="49">
        <v>0.011628</v>
      </c>
      <c r="W34" s="49">
        <v>0.023671</v>
      </c>
      <c r="X34" s="49">
        <v>0.871015</v>
      </c>
      <c r="Y34" s="49">
        <v>0.35</v>
      </c>
      <c r="Z34" s="49">
        <v>0</v>
      </c>
      <c r="AA34" s="72">
        <v>34</v>
      </c>
      <c r="AB34" s="72"/>
      <c r="AC34" s="73"/>
      <c r="AD34" s="79" t="s">
        <v>631</v>
      </c>
      <c r="AE34" s="79">
        <v>74</v>
      </c>
      <c r="AF34" s="79">
        <v>666</v>
      </c>
      <c r="AG34" s="79">
        <v>24</v>
      </c>
      <c r="AH34" s="79">
        <v>0</v>
      </c>
      <c r="AI34" s="79"/>
      <c r="AJ34" s="79" t="s">
        <v>668</v>
      </c>
      <c r="AK34" s="79"/>
      <c r="AL34" s="79"/>
      <c r="AM34" s="79"/>
      <c r="AN34" s="81">
        <v>41247.34930555556</v>
      </c>
      <c r="AO34" s="83" t="s">
        <v>743</v>
      </c>
      <c r="AP34" s="79" t="b">
        <v>0</v>
      </c>
      <c r="AQ34" s="79" t="b">
        <v>0</v>
      </c>
      <c r="AR34" s="79" t="b">
        <v>0</v>
      </c>
      <c r="AS34" s="79"/>
      <c r="AT34" s="79">
        <v>35</v>
      </c>
      <c r="AU34" s="83" t="s">
        <v>750</v>
      </c>
      <c r="AV34" s="79" t="b">
        <v>0</v>
      </c>
      <c r="AW34" s="79" t="s">
        <v>774</v>
      </c>
      <c r="AX34" s="83" t="s">
        <v>806</v>
      </c>
      <c r="AY34" s="79" t="s">
        <v>65</v>
      </c>
      <c r="AZ34" s="79" t="str">
        <f>REPLACE(INDEX(GroupVertices[Group],MATCH(Vertices[[#This Row],[Vertex]],GroupVertices[Vertex],0)),1,1,"")</f>
        <v>1</v>
      </c>
      <c r="BA34" s="48"/>
      <c r="BB34" s="48"/>
      <c r="BC34" s="48"/>
      <c r="BD34" s="48"/>
      <c r="BE34" s="48"/>
      <c r="BF34" s="48"/>
      <c r="BG34" s="48"/>
      <c r="BH34" s="48"/>
      <c r="BI34" s="48"/>
      <c r="BJ34" s="48"/>
      <c r="BK34" s="2"/>
      <c r="BL34" s="3"/>
      <c r="BM34" s="3"/>
      <c r="BN34" s="3"/>
      <c r="BO34" s="3"/>
    </row>
    <row r="35" spans="1:67" ht="15">
      <c r="A35" s="65" t="s">
        <v>249</v>
      </c>
      <c r="B35" s="66"/>
      <c r="C35" s="66" t="s">
        <v>64</v>
      </c>
      <c r="D35" s="67">
        <v>628</v>
      </c>
      <c r="E35" s="69"/>
      <c r="F35" s="103" t="s">
        <v>368</v>
      </c>
      <c r="G35" s="66"/>
      <c r="H35" s="70" t="s">
        <v>249</v>
      </c>
      <c r="I35" s="71"/>
      <c r="J35" s="71" t="s">
        <v>75</v>
      </c>
      <c r="K35" s="70" t="s">
        <v>846</v>
      </c>
      <c r="L35" s="74">
        <v>3077.3076923076924</v>
      </c>
      <c r="M35" s="75">
        <v>7493.08935546875</v>
      </c>
      <c r="N35" s="75">
        <v>444.981689453125</v>
      </c>
      <c r="O35" s="76"/>
      <c r="P35" s="77"/>
      <c r="Q35" s="77"/>
      <c r="R35" s="89"/>
      <c r="S35" s="48">
        <v>4</v>
      </c>
      <c r="T35" s="48">
        <v>15</v>
      </c>
      <c r="U35" s="49">
        <v>329.940476</v>
      </c>
      <c r="V35" s="49">
        <v>0.017241</v>
      </c>
      <c r="W35" s="49">
        <v>0.061944</v>
      </c>
      <c r="X35" s="49">
        <v>2.836481</v>
      </c>
      <c r="Y35" s="49">
        <v>0.13736263736263737</v>
      </c>
      <c r="Z35" s="49">
        <v>0.21428571428571427</v>
      </c>
      <c r="AA35" s="72">
        <v>35</v>
      </c>
      <c r="AB35" s="72"/>
      <c r="AC35" s="73"/>
      <c r="AD35" s="79" t="s">
        <v>632</v>
      </c>
      <c r="AE35" s="79">
        <v>647</v>
      </c>
      <c r="AF35" s="79">
        <v>605</v>
      </c>
      <c r="AG35" s="79">
        <v>1760</v>
      </c>
      <c r="AH35" s="79">
        <v>2259</v>
      </c>
      <c r="AI35" s="79"/>
      <c r="AJ35" s="79" t="s">
        <v>669</v>
      </c>
      <c r="AK35" s="79" t="s">
        <v>576</v>
      </c>
      <c r="AL35" s="83" t="s">
        <v>712</v>
      </c>
      <c r="AM35" s="79"/>
      <c r="AN35" s="81">
        <v>40196.95421296296</v>
      </c>
      <c r="AO35" s="83" t="s">
        <v>744</v>
      </c>
      <c r="AP35" s="79" t="b">
        <v>0</v>
      </c>
      <c r="AQ35" s="79" t="b">
        <v>0</v>
      </c>
      <c r="AR35" s="79" t="b">
        <v>1</v>
      </c>
      <c r="AS35" s="79"/>
      <c r="AT35" s="79">
        <v>40</v>
      </c>
      <c r="AU35" s="83" t="s">
        <v>757</v>
      </c>
      <c r="AV35" s="79" t="b">
        <v>0</v>
      </c>
      <c r="AW35" s="79" t="s">
        <v>774</v>
      </c>
      <c r="AX35" s="83" t="s">
        <v>807</v>
      </c>
      <c r="AY35" s="79" t="s">
        <v>66</v>
      </c>
      <c r="AZ35" s="79" t="str">
        <f>REPLACE(INDEX(GroupVertices[Group],MATCH(Vertices[[#This Row],[Vertex]],GroupVertices[Vertex],0)),1,1,"")</f>
        <v>4</v>
      </c>
      <c r="BA35" s="48" t="s">
        <v>313</v>
      </c>
      <c r="BB35" s="48" t="s">
        <v>313</v>
      </c>
      <c r="BC35" s="48" t="s">
        <v>316</v>
      </c>
      <c r="BD35" s="48" t="s">
        <v>316</v>
      </c>
      <c r="BE35" s="48" t="s">
        <v>1099</v>
      </c>
      <c r="BF35" s="48" t="s">
        <v>1104</v>
      </c>
      <c r="BG35" s="123" t="s">
        <v>1120</v>
      </c>
      <c r="BH35" s="123" t="s">
        <v>1131</v>
      </c>
      <c r="BI35" s="123" t="s">
        <v>1147</v>
      </c>
      <c r="BJ35" s="123" t="s">
        <v>1147</v>
      </c>
      <c r="BK35" s="2"/>
      <c r="BL35" s="3"/>
      <c r="BM35" s="3"/>
      <c r="BN35" s="3"/>
      <c r="BO35" s="3"/>
    </row>
    <row r="36" spans="1:67" ht="15">
      <c r="A36" s="65" t="s">
        <v>269</v>
      </c>
      <c r="B36" s="66"/>
      <c r="C36" s="66" t="s">
        <v>64</v>
      </c>
      <c r="D36" s="67">
        <v>70</v>
      </c>
      <c r="E36" s="69"/>
      <c r="F36" s="103" t="s">
        <v>354</v>
      </c>
      <c r="G36" s="66"/>
      <c r="H36" s="70" t="s">
        <v>269</v>
      </c>
      <c r="I36" s="71"/>
      <c r="J36" s="71" t="s">
        <v>75</v>
      </c>
      <c r="K36" s="70" t="s">
        <v>847</v>
      </c>
      <c r="L36" s="74">
        <v>770.0769230769231</v>
      </c>
      <c r="M36" s="75">
        <v>8780.388671875</v>
      </c>
      <c r="N36" s="75">
        <v>4324.1748046875</v>
      </c>
      <c r="O36" s="76"/>
      <c r="P36" s="77"/>
      <c r="Q36" s="77"/>
      <c r="R36" s="89"/>
      <c r="S36" s="48">
        <v>1</v>
      </c>
      <c r="T36" s="48">
        <v>0</v>
      </c>
      <c r="U36" s="49">
        <v>0</v>
      </c>
      <c r="V36" s="49">
        <v>0.010753</v>
      </c>
      <c r="W36" s="49">
        <v>0.007067</v>
      </c>
      <c r="X36" s="49">
        <v>0.310734</v>
      </c>
      <c r="Y36" s="49">
        <v>0</v>
      </c>
      <c r="Z36" s="49">
        <v>0</v>
      </c>
      <c r="AA36" s="72">
        <v>36</v>
      </c>
      <c r="AB36" s="72"/>
      <c r="AC36" s="73"/>
      <c r="AD36" s="79" t="s">
        <v>269</v>
      </c>
      <c r="AE36" s="79">
        <v>0</v>
      </c>
      <c r="AF36" s="79">
        <v>2</v>
      </c>
      <c r="AG36" s="79">
        <v>0</v>
      </c>
      <c r="AH36" s="79">
        <v>0</v>
      </c>
      <c r="AI36" s="79"/>
      <c r="AJ36" s="79"/>
      <c r="AK36" s="79"/>
      <c r="AL36" s="79"/>
      <c r="AM36" s="79"/>
      <c r="AN36" s="81">
        <v>42915.617418981485</v>
      </c>
      <c r="AO36" s="79"/>
      <c r="AP36" s="79" t="b">
        <v>1</v>
      </c>
      <c r="AQ36" s="79" t="b">
        <v>1</v>
      </c>
      <c r="AR36" s="79" t="b">
        <v>0</v>
      </c>
      <c r="AS36" s="79"/>
      <c r="AT36" s="79">
        <v>0</v>
      </c>
      <c r="AU36" s="79"/>
      <c r="AV36" s="79" t="b">
        <v>0</v>
      </c>
      <c r="AW36" s="79" t="s">
        <v>774</v>
      </c>
      <c r="AX36" s="83" t="s">
        <v>808</v>
      </c>
      <c r="AY36" s="79" t="s">
        <v>65</v>
      </c>
      <c r="AZ36" s="79" t="str">
        <f>REPLACE(INDEX(GroupVertices[Group],MATCH(Vertices[[#This Row],[Vertex]],GroupVertices[Vertex],0)),1,1,"")</f>
        <v>4</v>
      </c>
      <c r="BA36" s="48"/>
      <c r="BB36" s="48"/>
      <c r="BC36" s="48"/>
      <c r="BD36" s="48"/>
      <c r="BE36" s="48"/>
      <c r="BF36" s="48"/>
      <c r="BG36" s="48"/>
      <c r="BH36" s="48"/>
      <c r="BI36" s="48"/>
      <c r="BJ36" s="48"/>
      <c r="BK36" s="2"/>
      <c r="BL36" s="3"/>
      <c r="BM36" s="3"/>
      <c r="BN36" s="3"/>
      <c r="BO36" s="3"/>
    </row>
    <row r="37" spans="1:67" ht="15">
      <c r="A37" s="65" t="s">
        <v>270</v>
      </c>
      <c r="B37" s="66"/>
      <c r="C37" s="66" t="s">
        <v>64</v>
      </c>
      <c r="D37" s="67">
        <v>70</v>
      </c>
      <c r="E37" s="69"/>
      <c r="F37" s="103" t="s">
        <v>771</v>
      </c>
      <c r="G37" s="66"/>
      <c r="H37" s="70" t="s">
        <v>270</v>
      </c>
      <c r="I37" s="71"/>
      <c r="J37" s="71" t="s">
        <v>75</v>
      </c>
      <c r="K37" s="70" t="s">
        <v>848</v>
      </c>
      <c r="L37" s="74">
        <v>770.0769230769231</v>
      </c>
      <c r="M37" s="75">
        <v>5917.44970703125</v>
      </c>
      <c r="N37" s="75">
        <v>665.8831787109375</v>
      </c>
      <c r="O37" s="76"/>
      <c r="P37" s="77"/>
      <c r="Q37" s="77"/>
      <c r="R37" s="89"/>
      <c r="S37" s="48">
        <v>1</v>
      </c>
      <c r="T37" s="48">
        <v>0</v>
      </c>
      <c r="U37" s="49">
        <v>0</v>
      </c>
      <c r="V37" s="49">
        <v>0.010753</v>
      </c>
      <c r="W37" s="49">
        <v>0.007067</v>
      </c>
      <c r="X37" s="49">
        <v>0.310734</v>
      </c>
      <c r="Y37" s="49">
        <v>0</v>
      </c>
      <c r="Z37" s="49">
        <v>0</v>
      </c>
      <c r="AA37" s="72">
        <v>37</v>
      </c>
      <c r="AB37" s="72"/>
      <c r="AC37" s="73"/>
      <c r="AD37" s="79" t="s">
        <v>633</v>
      </c>
      <c r="AE37" s="79">
        <v>249</v>
      </c>
      <c r="AF37" s="79">
        <v>3375</v>
      </c>
      <c r="AG37" s="79">
        <v>2564</v>
      </c>
      <c r="AH37" s="79">
        <v>1147</v>
      </c>
      <c r="AI37" s="79"/>
      <c r="AJ37" s="79" t="s">
        <v>670</v>
      </c>
      <c r="AK37" s="79" t="s">
        <v>678</v>
      </c>
      <c r="AL37" s="83" t="s">
        <v>713</v>
      </c>
      <c r="AM37" s="79"/>
      <c r="AN37" s="81">
        <v>40926.49784722222</v>
      </c>
      <c r="AO37" s="83" t="s">
        <v>745</v>
      </c>
      <c r="AP37" s="79" t="b">
        <v>0</v>
      </c>
      <c r="AQ37" s="79" t="b">
        <v>0</v>
      </c>
      <c r="AR37" s="79" t="b">
        <v>1</v>
      </c>
      <c r="AS37" s="79"/>
      <c r="AT37" s="79">
        <v>46</v>
      </c>
      <c r="AU37" s="83" t="s">
        <v>750</v>
      </c>
      <c r="AV37" s="79" t="b">
        <v>1</v>
      </c>
      <c r="AW37" s="79" t="s">
        <v>774</v>
      </c>
      <c r="AX37" s="83" t="s">
        <v>809</v>
      </c>
      <c r="AY37" s="79" t="s">
        <v>65</v>
      </c>
      <c r="AZ37" s="79" t="str">
        <f>REPLACE(INDEX(GroupVertices[Group],MATCH(Vertices[[#This Row],[Vertex]],GroupVertices[Vertex],0)),1,1,"")</f>
        <v>4</v>
      </c>
      <c r="BA37" s="48"/>
      <c r="BB37" s="48"/>
      <c r="BC37" s="48"/>
      <c r="BD37" s="48"/>
      <c r="BE37" s="48"/>
      <c r="BF37" s="48"/>
      <c r="BG37" s="48"/>
      <c r="BH37" s="48"/>
      <c r="BI37" s="48"/>
      <c r="BJ37" s="48"/>
      <c r="BK37" s="2"/>
      <c r="BL37" s="3"/>
      <c r="BM37" s="3"/>
      <c r="BN37" s="3"/>
      <c r="BO37" s="3"/>
    </row>
    <row r="38" spans="1:67" ht="15">
      <c r="A38" s="65" t="s">
        <v>271</v>
      </c>
      <c r="B38" s="66"/>
      <c r="C38" s="66" t="s">
        <v>64</v>
      </c>
      <c r="D38" s="67">
        <v>70</v>
      </c>
      <c r="E38" s="69"/>
      <c r="F38" s="103" t="s">
        <v>772</v>
      </c>
      <c r="G38" s="66"/>
      <c r="H38" s="70" t="s">
        <v>271</v>
      </c>
      <c r="I38" s="71"/>
      <c r="J38" s="71" t="s">
        <v>75</v>
      </c>
      <c r="K38" s="70" t="s">
        <v>849</v>
      </c>
      <c r="L38" s="74">
        <v>770.0769230769231</v>
      </c>
      <c r="M38" s="75">
        <v>8084.828125</v>
      </c>
      <c r="N38" s="75">
        <v>2693.214599609375</v>
      </c>
      <c r="O38" s="76"/>
      <c r="P38" s="77"/>
      <c r="Q38" s="77"/>
      <c r="R38" s="89"/>
      <c r="S38" s="48">
        <v>1</v>
      </c>
      <c r="T38" s="48">
        <v>0</v>
      </c>
      <c r="U38" s="49">
        <v>0</v>
      </c>
      <c r="V38" s="49">
        <v>0.010753</v>
      </c>
      <c r="W38" s="49">
        <v>0.007067</v>
      </c>
      <c r="X38" s="49">
        <v>0.310734</v>
      </c>
      <c r="Y38" s="49">
        <v>0</v>
      </c>
      <c r="Z38" s="49">
        <v>0</v>
      </c>
      <c r="AA38" s="72">
        <v>38</v>
      </c>
      <c r="AB38" s="72"/>
      <c r="AC38" s="73"/>
      <c r="AD38" s="79" t="s">
        <v>634</v>
      </c>
      <c r="AE38" s="79">
        <v>160</v>
      </c>
      <c r="AF38" s="79">
        <v>116</v>
      </c>
      <c r="AG38" s="79">
        <v>38</v>
      </c>
      <c r="AH38" s="79">
        <v>349</v>
      </c>
      <c r="AI38" s="79"/>
      <c r="AJ38" s="79" t="s">
        <v>671</v>
      </c>
      <c r="AK38" s="79" t="s">
        <v>691</v>
      </c>
      <c r="AL38" s="79"/>
      <c r="AM38" s="79"/>
      <c r="AN38" s="81">
        <v>42792.3906712963</v>
      </c>
      <c r="AO38" s="83" t="s">
        <v>746</v>
      </c>
      <c r="AP38" s="79" t="b">
        <v>1</v>
      </c>
      <c r="AQ38" s="79" t="b">
        <v>0</v>
      </c>
      <c r="AR38" s="79" t="b">
        <v>0</v>
      </c>
      <c r="AS38" s="79"/>
      <c r="AT38" s="79">
        <v>3</v>
      </c>
      <c r="AU38" s="79"/>
      <c r="AV38" s="79" t="b">
        <v>0</v>
      </c>
      <c r="AW38" s="79" t="s">
        <v>774</v>
      </c>
      <c r="AX38" s="83" t="s">
        <v>810</v>
      </c>
      <c r="AY38" s="79" t="s">
        <v>65</v>
      </c>
      <c r="AZ38" s="79" t="str">
        <f>REPLACE(INDEX(GroupVertices[Group],MATCH(Vertices[[#This Row],[Vertex]],GroupVertices[Vertex],0)),1,1,"")</f>
        <v>4</v>
      </c>
      <c r="BA38" s="48"/>
      <c r="BB38" s="48"/>
      <c r="BC38" s="48"/>
      <c r="BD38" s="48"/>
      <c r="BE38" s="48"/>
      <c r="BF38" s="48"/>
      <c r="BG38" s="48"/>
      <c r="BH38" s="48"/>
      <c r="BI38" s="48"/>
      <c r="BJ38" s="48"/>
      <c r="BK38" s="2"/>
      <c r="BL38" s="3"/>
      <c r="BM38" s="3"/>
      <c r="BN38" s="3"/>
      <c r="BO38" s="3"/>
    </row>
    <row r="39" spans="1:67" ht="15">
      <c r="A39" s="65" t="s">
        <v>272</v>
      </c>
      <c r="B39" s="66"/>
      <c r="C39" s="66" t="s">
        <v>64</v>
      </c>
      <c r="D39" s="67">
        <v>70</v>
      </c>
      <c r="E39" s="69"/>
      <c r="F39" s="103" t="s">
        <v>773</v>
      </c>
      <c r="G39" s="66"/>
      <c r="H39" s="70" t="s">
        <v>272</v>
      </c>
      <c r="I39" s="71"/>
      <c r="J39" s="71" t="s">
        <v>75</v>
      </c>
      <c r="K39" s="70" t="s">
        <v>850</v>
      </c>
      <c r="L39" s="74">
        <v>770.0769230769231</v>
      </c>
      <c r="M39" s="75">
        <v>6696.1279296875</v>
      </c>
      <c r="N39" s="75">
        <v>918.720458984375</v>
      </c>
      <c r="O39" s="76"/>
      <c r="P39" s="77"/>
      <c r="Q39" s="77"/>
      <c r="R39" s="89"/>
      <c r="S39" s="48">
        <v>1</v>
      </c>
      <c r="T39" s="48">
        <v>0</v>
      </c>
      <c r="U39" s="49">
        <v>0</v>
      </c>
      <c r="V39" s="49">
        <v>0.010753</v>
      </c>
      <c r="W39" s="49">
        <v>0.007067</v>
      </c>
      <c r="X39" s="49">
        <v>0.310734</v>
      </c>
      <c r="Y39" s="49">
        <v>0</v>
      </c>
      <c r="Z39" s="49">
        <v>0</v>
      </c>
      <c r="AA39" s="72">
        <v>39</v>
      </c>
      <c r="AB39" s="72"/>
      <c r="AC39" s="73"/>
      <c r="AD39" s="79" t="s">
        <v>635</v>
      </c>
      <c r="AE39" s="79">
        <v>714</v>
      </c>
      <c r="AF39" s="79">
        <v>297</v>
      </c>
      <c r="AG39" s="79">
        <v>170</v>
      </c>
      <c r="AH39" s="79">
        <v>453</v>
      </c>
      <c r="AI39" s="79"/>
      <c r="AJ39" s="79" t="s">
        <v>672</v>
      </c>
      <c r="AK39" s="79" t="s">
        <v>690</v>
      </c>
      <c r="AL39" s="83" t="s">
        <v>714</v>
      </c>
      <c r="AM39" s="79"/>
      <c r="AN39" s="81">
        <v>41920.33662037037</v>
      </c>
      <c r="AO39" s="83" t="s">
        <v>747</v>
      </c>
      <c r="AP39" s="79" t="b">
        <v>0</v>
      </c>
      <c r="AQ39" s="79" t="b">
        <v>0</v>
      </c>
      <c r="AR39" s="79" t="b">
        <v>1</v>
      </c>
      <c r="AS39" s="79"/>
      <c r="AT39" s="79">
        <v>5</v>
      </c>
      <c r="AU39" s="83" t="s">
        <v>750</v>
      </c>
      <c r="AV39" s="79" t="b">
        <v>0</v>
      </c>
      <c r="AW39" s="79" t="s">
        <v>774</v>
      </c>
      <c r="AX39" s="83" t="s">
        <v>811</v>
      </c>
      <c r="AY39" s="79" t="s">
        <v>65</v>
      </c>
      <c r="AZ39" s="79" t="str">
        <f>REPLACE(INDEX(GroupVertices[Group],MATCH(Vertices[[#This Row],[Vertex]],GroupVertices[Vertex],0)),1,1,"")</f>
        <v>4</v>
      </c>
      <c r="BA39" s="48"/>
      <c r="BB39" s="48"/>
      <c r="BC39" s="48"/>
      <c r="BD39" s="48"/>
      <c r="BE39" s="48"/>
      <c r="BF39" s="48"/>
      <c r="BG39" s="48"/>
      <c r="BH39" s="48"/>
      <c r="BI39" s="48"/>
      <c r="BJ39" s="48"/>
      <c r="BK39" s="2"/>
      <c r="BL39" s="3"/>
      <c r="BM39" s="3"/>
      <c r="BN39" s="3"/>
      <c r="BO39" s="3"/>
    </row>
    <row r="40" spans="1:67" ht="15">
      <c r="A40" s="65" t="s">
        <v>253</v>
      </c>
      <c r="B40" s="66"/>
      <c r="C40" s="66" t="s">
        <v>64</v>
      </c>
      <c r="D40" s="67">
        <v>70</v>
      </c>
      <c r="E40" s="69"/>
      <c r="F40" s="103" t="s">
        <v>370</v>
      </c>
      <c r="G40" s="66"/>
      <c r="H40" s="70" t="s">
        <v>253</v>
      </c>
      <c r="I40" s="71"/>
      <c r="J40" s="71" t="s">
        <v>75</v>
      </c>
      <c r="K40" s="70" t="s">
        <v>851</v>
      </c>
      <c r="L40" s="74">
        <v>1</v>
      </c>
      <c r="M40" s="75">
        <v>1796.3411865234375</v>
      </c>
      <c r="N40" s="75">
        <v>9817.8662109375</v>
      </c>
      <c r="O40" s="76"/>
      <c r="P40" s="77"/>
      <c r="Q40" s="77"/>
      <c r="R40" s="89"/>
      <c r="S40" s="48">
        <v>0</v>
      </c>
      <c r="T40" s="48">
        <v>3</v>
      </c>
      <c r="U40" s="49">
        <v>5.166667</v>
      </c>
      <c r="V40" s="49">
        <v>0.012658</v>
      </c>
      <c r="W40" s="49">
        <v>0.018053</v>
      </c>
      <c r="X40" s="49">
        <v>0.571579</v>
      </c>
      <c r="Y40" s="49">
        <v>0.3333333333333333</v>
      </c>
      <c r="Z40" s="49">
        <v>0</v>
      </c>
      <c r="AA40" s="72">
        <v>40</v>
      </c>
      <c r="AB40" s="72"/>
      <c r="AC40" s="73"/>
      <c r="AD40" s="79" t="s">
        <v>636</v>
      </c>
      <c r="AE40" s="79">
        <v>173</v>
      </c>
      <c r="AF40" s="79">
        <v>58</v>
      </c>
      <c r="AG40" s="79">
        <v>326</v>
      </c>
      <c r="AH40" s="79">
        <v>474</v>
      </c>
      <c r="AI40" s="79"/>
      <c r="AJ40" s="79" t="s">
        <v>673</v>
      </c>
      <c r="AK40" s="79" t="s">
        <v>683</v>
      </c>
      <c r="AL40" s="79"/>
      <c r="AM40" s="79"/>
      <c r="AN40" s="81">
        <v>43109.80615740741</v>
      </c>
      <c r="AO40" s="83" t="s">
        <v>748</v>
      </c>
      <c r="AP40" s="79" t="b">
        <v>0</v>
      </c>
      <c r="AQ40" s="79" t="b">
        <v>0</v>
      </c>
      <c r="AR40" s="79" t="b">
        <v>0</v>
      </c>
      <c r="AS40" s="79"/>
      <c r="AT40" s="79">
        <v>1</v>
      </c>
      <c r="AU40" s="83" t="s">
        <v>750</v>
      </c>
      <c r="AV40" s="79" t="b">
        <v>0</v>
      </c>
      <c r="AW40" s="79" t="s">
        <v>774</v>
      </c>
      <c r="AX40" s="83" t="s">
        <v>812</v>
      </c>
      <c r="AY40" s="79" t="s">
        <v>66</v>
      </c>
      <c r="AZ40" s="79" t="str">
        <f>REPLACE(INDEX(GroupVertices[Group],MATCH(Vertices[[#This Row],[Vertex]],GroupVertices[Vertex],0)),1,1,"")</f>
        <v>1</v>
      </c>
      <c r="BA40" s="48"/>
      <c r="BB40" s="48"/>
      <c r="BC40" s="48"/>
      <c r="BD40" s="48"/>
      <c r="BE40" s="48" t="s">
        <v>321</v>
      </c>
      <c r="BF40" s="48" t="s">
        <v>321</v>
      </c>
      <c r="BG40" s="123" t="s">
        <v>1121</v>
      </c>
      <c r="BH40" s="123" t="s">
        <v>1132</v>
      </c>
      <c r="BI40" s="123" t="s">
        <v>1148</v>
      </c>
      <c r="BJ40" s="123" t="s">
        <v>1148</v>
      </c>
      <c r="BK40" s="2"/>
      <c r="BL40" s="3"/>
      <c r="BM40" s="3"/>
      <c r="BN40" s="3"/>
      <c r="BO40" s="3"/>
    </row>
    <row r="41" spans="1:67" ht="15">
      <c r="A41" s="90" t="s">
        <v>256</v>
      </c>
      <c r="B41" s="91"/>
      <c r="C41" s="91" t="s">
        <v>64</v>
      </c>
      <c r="D41" s="92">
        <v>70</v>
      </c>
      <c r="E41" s="93"/>
      <c r="F41" s="104" t="s">
        <v>374</v>
      </c>
      <c r="G41" s="91"/>
      <c r="H41" s="94" t="s">
        <v>256</v>
      </c>
      <c r="I41" s="95"/>
      <c r="J41" s="95" t="s">
        <v>75</v>
      </c>
      <c r="K41" s="94" t="s">
        <v>852</v>
      </c>
      <c r="L41" s="96">
        <v>770.0769230769231</v>
      </c>
      <c r="M41" s="97">
        <v>1558.233154296875</v>
      </c>
      <c r="N41" s="97">
        <v>5176.1669921875</v>
      </c>
      <c r="O41" s="98"/>
      <c r="P41" s="99"/>
      <c r="Q41" s="99"/>
      <c r="R41" s="100"/>
      <c r="S41" s="48">
        <v>1</v>
      </c>
      <c r="T41" s="48">
        <v>7</v>
      </c>
      <c r="U41" s="49">
        <v>2.5</v>
      </c>
      <c r="V41" s="49">
        <v>0.012048</v>
      </c>
      <c r="W41" s="49">
        <v>0.035107</v>
      </c>
      <c r="X41" s="49">
        <v>1.148059</v>
      </c>
      <c r="Y41" s="49">
        <v>0.5333333333333333</v>
      </c>
      <c r="Z41" s="49">
        <v>0</v>
      </c>
      <c r="AA41" s="101">
        <v>41</v>
      </c>
      <c r="AB41" s="101"/>
      <c r="AC41" s="102"/>
      <c r="AD41" s="79" t="s">
        <v>637</v>
      </c>
      <c r="AE41" s="79">
        <v>487</v>
      </c>
      <c r="AF41" s="79">
        <v>342</v>
      </c>
      <c r="AG41" s="79">
        <v>677</v>
      </c>
      <c r="AH41" s="79">
        <v>1371</v>
      </c>
      <c r="AI41" s="79"/>
      <c r="AJ41" s="79" t="s">
        <v>674</v>
      </c>
      <c r="AK41" s="79"/>
      <c r="AL41" s="79"/>
      <c r="AM41" s="79"/>
      <c r="AN41" s="81">
        <v>40659.260567129626</v>
      </c>
      <c r="AO41" s="83" t="s">
        <v>749</v>
      </c>
      <c r="AP41" s="79" t="b">
        <v>0</v>
      </c>
      <c r="AQ41" s="79" t="b">
        <v>0</v>
      </c>
      <c r="AR41" s="79" t="b">
        <v>0</v>
      </c>
      <c r="AS41" s="79"/>
      <c r="AT41" s="79">
        <v>14</v>
      </c>
      <c r="AU41" s="83" t="s">
        <v>750</v>
      </c>
      <c r="AV41" s="79" t="b">
        <v>0</v>
      </c>
      <c r="AW41" s="79" t="s">
        <v>774</v>
      </c>
      <c r="AX41" s="83" t="s">
        <v>813</v>
      </c>
      <c r="AY41" s="79" t="s">
        <v>66</v>
      </c>
      <c r="AZ41" s="79" t="str">
        <f>REPLACE(INDEX(GroupVertices[Group],MATCH(Vertices[[#This Row],[Vertex]],GroupVertices[Vertex],0)),1,1,"")</f>
        <v>1</v>
      </c>
      <c r="BA41" s="48" t="s">
        <v>315</v>
      </c>
      <c r="BB41" s="48" t="s">
        <v>315</v>
      </c>
      <c r="BC41" s="48" t="s">
        <v>320</v>
      </c>
      <c r="BD41" s="48" t="s">
        <v>320</v>
      </c>
      <c r="BE41" s="48" t="s">
        <v>1098</v>
      </c>
      <c r="BF41" s="48" t="s">
        <v>327</v>
      </c>
      <c r="BG41" s="123" t="s">
        <v>1122</v>
      </c>
      <c r="BH41" s="123" t="s">
        <v>1133</v>
      </c>
      <c r="BI41" s="123" t="s">
        <v>1149</v>
      </c>
      <c r="BJ41" s="123" t="s">
        <v>1149</v>
      </c>
      <c r="BK41" s="2"/>
      <c r="BL41" s="3"/>
      <c r="BM41" s="3"/>
      <c r="BN41" s="3"/>
      <c r="BO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hyperlinks>
    <hyperlink ref="AL5" r:id="rId1" display="https://t.co/DhyKVBXmys"/>
    <hyperlink ref="AL7" r:id="rId2" display="https://t.co/pKXJCm7sih"/>
    <hyperlink ref="AL8" r:id="rId3" display="https://t.co/8pWA9l8qqd"/>
    <hyperlink ref="AL12" r:id="rId4" display="http://t.co/pVaDyqqB9Z"/>
    <hyperlink ref="AL13" r:id="rId5" display="https://t.co/Vsa6sooLa0"/>
    <hyperlink ref="AL14" r:id="rId6" display="http://t.co/X1s40eTq9M"/>
    <hyperlink ref="AL15" r:id="rId7" display="https://t.co/sv7lirR8G9"/>
    <hyperlink ref="AL16" r:id="rId8" display="http://t.co/oViFvvYK8K"/>
    <hyperlink ref="AL17" r:id="rId9" display="http://t.co/4RlifUNWUI"/>
    <hyperlink ref="AL19" r:id="rId10" display="https://t.co/nBFw7YHwb1"/>
    <hyperlink ref="AL20" r:id="rId11" display="https://t.co/0uGtZiRVbo"/>
    <hyperlink ref="AL21" r:id="rId12" display="https://t.co/8oGk8IxRiL"/>
    <hyperlink ref="AL22" r:id="rId13" display="https://t.co/b6ey2HY6iZ"/>
    <hyperlink ref="AL23" r:id="rId14" display="https://t.co/xNaNFEMqth"/>
    <hyperlink ref="AL25" r:id="rId15" display="https://t.co/eUJLtrtePs"/>
    <hyperlink ref="AL27" r:id="rId16" display="https://t.co/0BGeBbzDDE"/>
    <hyperlink ref="AL28" r:id="rId17" display="https://t.co/qSLcCTjaON"/>
    <hyperlink ref="AL30" r:id="rId18" display="https://t.co/bHtrxZ1gTt"/>
    <hyperlink ref="AL31" r:id="rId19" display="https://t.co/p0Pyaqo033"/>
    <hyperlink ref="AL33" r:id="rId20" display="https://t.co/6XUZkDPvIL"/>
    <hyperlink ref="AL35" r:id="rId21" display="https://t.co/NSE0yhezKa"/>
    <hyperlink ref="AL37" r:id="rId22" display="http://t.co/B5yVoDU6dW"/>
    <hyperlink ref="AL39" r:id="rId23" display="https://t.co/K0pJqFVLBg"/>
    <hyperlink ref="AO5" r:id="rId24" display="https://pbs.twimg.com/profile_banners/11054292/1399487058"/>
    <hyperlink ref="AO6" r:id="rId25" display="https://pbs.twimg.com/profile_banners/76027241/1515850950"/>
    <hyperlink ref="AO7" r:id="rId26" display="https://pbs.twimg.com/profile_banners/2177528101/1383721682"/>
    <hyperlink ref="AO8" r:id="rId27" display="https://pbs.twimg.com/profile_banners/705772915615211520/1574427559"/>
    <hyperlink ref="AO9" r:id="rId28" display="https://pbs.twimg.com/profile_banners/1153612563483103232/1563878234"/>
    <hyperlink ref="AO10" r:id="rId29" display="https://pbs.twimg.com/profile_banners/1054667186567024640/1570457498"/>
    <hyperlink ref="AO11" r:id="rId30" display="https://pbs.twimg.com/profile_banners/469425702/1556880418"/>
    <hyperlink ref="AO12" r:id="rId31" display="https://pbs.twimg.com/profile_banners/2832562473/1465227153"/>
    <hyperlink ref="AO13" r:id="rId32" display="https://pbs.twimg.com/profile_banners/249748466/1546514256"/>
    <hyperlink ref="AO14" r:id="rId33" display="https://pbs.twimg.com/profile_banners/12160482/1423267766"/>
    <hyperlink ref="AO15" r:id="rId34" display="https://pbs.twimg.com/profile_banners/890188723706630144/1572883572"/>
    <hyperlink ref="AO16" r:id="rId35" display="https://pbs.twimg.com/profile_banners/2563301918/1526037524"/>
    <hyperlink ref="AO17" r:id="rId36" display="https://pbs.twimg.com/profile_banners/226893634/1542977469"/>
    <hyperlink ref="AO18" r:id="rId37" display="https://pbs.twimg.com/profile_banners/1001900761033388033/1527707985"/>
    <hyperlink ref="AO19" r:id="rId38" display="https://pbs.twimg.com/profile_banners/1079757766342922241/1577458281"/>
    <hyperlink ref="AO20" r:id="rId39" display="https://pbs.twimg.com/profile_banners/35279885/1575457722"/>
    <hyperlink ref="AO21" r:id="rId40" display="https://pbs.twimg.com/profile_banners/52634100/1580178366"/>
    <hyperlink ref="AO22" r:id="rId41" display="https://pbs.twimg.com/profile_banners/76935934/1580314540"/>
    <hyperlink ref="AO23" r:id="rId42" display="https://pbs.twimg.com/profile_banners/864995845673897984/1495066628"/>
    <hyperlink ref="AO24" r:id="rId43" display="https://pbs.twimg.com/profile_banners/837363752135757826/1510327012"/>
    <hyperlink ref="AO25" r:id="rId44" display="https://pbs.twimg.com/profile_banners/87606674/1405285356"/>
    <hyperlink ref="AO26" r:id="rId45" display="https://pbs.twimg.com/profile_banners/19648518/1353924884"/>
    <hyperlink ref="AO27" r:id="rId46" display="https://pbs.twimg.com/profile_banners/45710939/1499998272"/>
    <hyperlink ref="AO28" r:id="rId47" display="https://pbs.twimg.com/profile_banners/2176358690/1555151295"/>
    <hyperlink ref="AO29" r:id="rId48" display="https://pbs.twimg.com/profile_banners/1726537944/1457939965"/>
    <hyperlink ref="AO30" r:id="rId49" display="https://pbs.twimg.com/profile_banners/2914605289/1461653423"/>
    <hyperlink ref="AO32" r:id="rId50" display="https://pbs.twimg.com/profile_banners/935842993998835713/1511977369"/>
    <hyperlink ref="AO33" r:id="rId51" display="https://pbs.twimg.com/profile_banners/14316289/1572978618"/>
    <hyperlink ref="AO34" r:id="rId52" display="https://pbs.twimg.com/profile_banners/988320878/1456492845"/>
    <hyperlink ref="AO35" r:id="rId53" display="https://pbs.twimg.com/profile_banners/106236526/1398359741"/>
    <hyperlink ref="AO37" r:id="rId54" display="https://pbs.twimg.com/profile_banners/467373252/1578478341"/>
    <hyperlink ref="AO38" r:id="rId55" display="https://pbs.twimg.com/profile_banners/835782096534777856/1511949558"/>
    <hyperlink ref="AO39" r:id="rId56" display="https://pbs.twimg.com/profile_banners/2846596260/1539984239"/>
    <hyperlink ref="AO40" r:id="rId57" display="https://pbs.twimg.com/profile_banners/950809614832033793/1518291533"/>
    <hyperlink ref="AO41" r:id="rId58" display="https://pbs.twimg.com/profile_banners/288078578/1381232890"/>
    <hyperlink ref="AU5" r:id="rId59" display="http://abs.twimg.com/images/themes/theme1/bg.png"/>
    <hyperlink ref="AU6" r:id="rId60" display="http://abs.twimg.com/images/themes/theme1/bg.png"/>
    <hyperlink ref="AU7" r:id="rId61" display="http://abs.twimg.com/images/themes/theme1/bg.png"/>
    <hyperlink ref="AU8" r:id="rId62" display="http://abs.twimg.com/images/themes/theme1/bg.png"/>
    <hyperlink ref="AU10" r:id="rId63" display="http://abs.twimg.com/images/themes/theme1/bg.png"/>
    <hyperlink ref="AU11" r:id="rId64" display="http://abs.twimg.com/images/themes/theme1/bg.png"/>
    <hyperlink ref="AU12" r:id="rId65" display="http://abs.twimg.com/images/themes/theme1/bg.png"/>
    <hyperlink ref="AU13" r:id="rId66" display="http://abs.twimg.com/images/themes/theme18/bg.gif"/>
    <hyperlink ref="AU14" r:id="rId67" display="http://abs.twimg.com/images/themes/theme3/bg.gif"/>
    <hyperlink ref="AU15" r:id="rId68" display="http://abs.twimg.com/images/themes/theme1/bg.png"/>
    <hyperlink ref="AU16" r:id="rId69" display="http://abs.twimg.com/images/themes/theme1/bg.png"/>
    <hyperlink ref="AU17" r:id="rId70" display="http://abs.twimg.com/images/themes/theme1/bg.png"/>
    <hyperlink ref="AU20" r:id="rId71" display="http://abs.twimg.com/images/themes/theme11/bg.gif"/>
    <hyperlink ref="AU21" r:id="rId72" display="http://abs.twimg.com/images/themes/theme10/bg.gif"/>
    <hyperlink ref="AU22" r:id="rId73" display="http://abs.twimg.com/images/themes/theme1/bg.png"/>
    <hyperlink ref="AU25" r:id="rId74" display="http://abs.twimg.com/images/themes/theme19/bg.gif"/>
    <hyperlink ref="AU26" r:id="rId75" display="http://abs.twimg.com/images/themes/theme10/bg.gif"/>
    <hyperlink ref="AU27" r:id="rId76" display="http://abs.twimg.com/images/themes/theme14/bg.gif"/>
    <hyperlink ref="AU28" r:id="rId77" display="http://abs.twimg.com/images/themes/theme1/bg.png"/>
    <hyperlink ref="AU29" r:id="rId78" display="http://abs.twimg.com/images/themes/theme1/bg.png"/>
    <hyperlink ref="AU30" r:id="rId79" display="http://abs.twimg.com/images/themes/theme1/bg.png"/>
    <hyperlink ref="AU31" r:id="rId80" display="http://abs.twimg.com/images/themes/theme1/bg.png"/>
    <hyperlink ref="AU32" r:id="rId81" display="http://abs.twimg.com/images/themes/theme1/bg.png"/>
    <hyperlink ref="AU33" r:id="rId82" display="http://abs.twimg.com/images/themes/theme1/bg.png"/>
    <hyperlink ref="AU34" r:id="rId83" display="http://abs.twimg.com/images/themes/theme1/bg.png"/>
    <hyperlink ref="AU35" r:id="rId84" display="http://abs.twimg.com/images/themes/theme2/bg.gif"/>
    <hyperlink ref="AU37" r:id="rId85" display="http://abs.twimg.com/images/themes/theme1/bg.png"/>
    <hyperlink ref="AU39" r:id="rId86" display="http://abs.twimg.com/images/themes/theme1/bg.png"/>
    <hyperlink ref="AU40" r:id="rId87" display="http://abs.twimg.com/images/themes/theme1/bg.png"/>
    <hyperlink ref="AU41" r:id="rId88" display="http://abs.twimg.com/images/themes/theme1/bg.png"/>
    <hyperlink ref="F3" r:id="rId89" display="http://pbs.twimg.com/profile_images/1182909289758896128/p8myhzz9_normal.jpg"/>
    <hyperlink ref="F4" r:id="rId90" display="http://abs.twimg.com/sticky/default_profile_images/default_profile_normal.png"/>
    <hyperlink ref="F5" r:id="rId91" display="http://pbs.twimg.com/profile_images/596277637347151872/5HL_VNzc_normal.jpg"/>
    <hyperlink ref="F6" r:id="rId92" display="http://pbs.twimg.com/profile_images/1195697910522007554/CqF8hseA_normal.jpg"/>
    <hyperlink ref="F7" r:id="rId93" display="http://pbs.twimg.com/profile_images/378800000701633550/cdc757ab895ea1bebf39f3eb3ef050e6_normal.jpeg"/>
    <hyperlink ref="F8" r:id="rId94" display="http://pbs.twimg.com/profile_images/1197854372383854594/MxVBLOwV_normal.jpg"/>
    <hyperlink ref="F9" r:id="rId95" display="http://pbs.twimg.com/profile_images/1153615039842201600/GS6zVQ2k_normal.jpg"/>
    <hyperlink ref="F10" r:id="rId96" display="http://pbs.twimg.com/profile_images/1148947539158294529/gK8w9FwC_normal.jpg"/>
    <hyperlink ref="F11" r:id="rId97" display="http://pbs.twimg.com/profile_images/1158765952655417344/CH8-R6M7_normal.jpg"/>
    <hyperlink ref="F12" r:id="rId98" display="http://pbs.twimg.com/profile_images/905760824379281410/u3xGsIe__normal.jpg"/>
    <hyperlink ref="F13" r:id="rId99" display="http://pbs.twimg.com/profile_images/1079882900538081286/oNPH80Qs_normal.jpg"/>
    <hyperlink ref="F14" r:id="rId100" display="http://pbs.twimg.com/profile_images/943596894831255552/cMOzkc5i_normal.jpg"/>
    <hyperlink ref="F15" r:id="rId101" display="http://pbs.twimg.com/profile_images/1125423609965682688/lad5CIiI_normal.png"/>
    <hyperlink ref="F16" r:id="rId102" display="http://pbs.twimg.com/profile_images/973580417780547584/2MguWzOC_normal.jpg"/>
    <hyperlink ref="F17" r:id="rId103" display="http://pbs.twimg.com/profile_images/1197796389310337024/7iHnj2Am_normal.jpg"/>
    <hyperlink ref="F18" r:id="rId104" display="http://pbs.twimg.com/profile_images/1001911203738898432/CnmgOkb0_normal.jpg"/>
    <hyperlink ref="F19" r:id="rId105" display="http://pbs.twimg.com/profile_images/1205550472100294661/1uXWSN94_normal.jpg"/>
    <hyperlink ref="F20" r:id="rId106" display="http://pbs.twimg.com/profile_images/1161369774154235904/tAhOPGWL_normal.jpg"/>
    <hyperlink ref="F21" r:id="rId107" display="http://pbs.twimg.com/profile_images/1200885470269464582/CJFN9mx8_normal.jpg"/>
    <hyperlink ref="F22" r:id="rId108" display="http://pbs.twimg.com/profile_images/1184702192336490499/xiuYhert_normal.jpg"/>
    <hyperlink ref="F23" r:id="rId109" display="http://pbs.twimg.com/profile_images/864997760621174784/AUqwmm07_normal.jpg"/>
    <hyperlink ref="F24" r:id="rId110" display="http://pbs.twimg.com/profile_images/928996928741871616/zLk2b4tp_normal.jpg"/>
    <hyperlink ref="F25" r:id="rId111" display="http://pbs.twimg.com/profile_images/849132774661308416/pa2Uplq1_normal.jpg"/>
    <hyperlink ref="F26" r:id="rId112" display="http://pbs.twimg.com/profile_images/2672561609/34a674e2ae59f98e52cdc2db070716c4_normal.jpeg"/>
    <hyperlink ref="F27" r:id="rId113" display="http://pbs.twimg.com/profile_images/1038765775568420866/a7AtXdgH_normal.jpg"/>
    <hyperlink ref="F28" r:id="rId114" display="http://pbs.twimg.com/profile_images/1102940827075203073/3Ywj3wKa_normal.png"/>
    <hyperlink ref="F29" r:id="rId115" display="http://pbs.twimg.com/profile_images/709277334034059264/gPJJ0-mH_normal.jpg"/>
    <hyperlink ref="F30" r:id="rId116" display="http://pbs.twimg.com/profile_images/724853119574769665/cQAq1z4r_normal.jpg"/>
    <hyperlink ref="F31" r:id="rId117" display="http://pbs.twimg.com/profile_images/1122421774229151744/aG4-XVk8_normal.jpg"/>
    <hyperlink ref="F32" r:id="rId118" display="http://pbs.twimg.com/profile_images/1009157021822832640/yl4O9nR6_normal.jpg"/>
    <hyperlink ref="F33" r:id="rId119" display="http://pbs.twimg.com/profile_images/1218697766966181892/nOnHCxfx_normal.jpg"/>
    <hyperlink ref="F34" r:id="rId120" display="http://pbs.twimg.com/profile_images/703207870834167809/3wiJTyZn_normal.jpg"/>
    <hyperlink ref="F35" r:id="rId121" display="http://pbs.twimg.com/profile_images/801724817418440704/iaTcBsC6_normal.jpg"/>
    <hyperlink ref="F36" r:id="rId122" display="http://abs.twimg.com/sticky/default_profile_images/default_profile_normal.png"/>
    <hyperlink ref="F37" r:id="rId123" display="http://pbs.twimg.com/profile_images/1083723365414780932/12BOTOdd_normal.jpg"/>
    <hyperlink ref="F38" r:id="rId124" display="http://pbs.twimg.com/profile_images/884024704947949569/D_g2kLQV_normal.jpg"/>
    <hyperlink ref="F39" r:id="rId125" display="http://pbs.twimg.com/profile_images/1053395704675270658/9DkWdFiN_normal.jpg"/>
    <hyperlink ref="F40" r:id="rId126" display="http://pbs.twimg.com/profile_images/952666878878605314/OnE-lQPz_normal.jpg"/>
    <hyperlink ref="F41" r:id="rId127" display="http://pbs.twimg.com/profile_images/378800000566654878/92f056d8b7ab8f48dbb4cc75d8965933_normal.jpeg"/>
    <hyperlink ref="AX3" r:id="rId128" display="https://twitter.com/mskazedo"/>
    <hyperlink ref="AX4" r:id="rId129" display="https://twitter.com/digtalhumanatee"/>
    <hyperlink ref="AX5" r:id="rId130" display="https://twitter.com/iloaguiar"/>
    <hyperlink ref="AX6" r:id="rId131" display="https://twitter.com/riederb"/>
    <hyperlink ref="AX7" r:id="rId132" display="https://twitter.com/digiones"/>
    <hyperlink ref="AX8" r:id="rId133" display="https://twitter.com/inovamedialab"/>
    <hyperlink ref="AX9" r:id="rId134" display="https://twitter.com/dani_sanches"/>
    <hyperlink ref="AX10" r:id="rId135" display="https://twitter.com/iprinova"/>
    <hyperlink ref="AX11" r:id="rId136" display="https://twitter.com/patrick_hayes2"/>
    <hyperlink ref="AX12" r:id="rId137" display="https://twitter.com/ihc_fcsh"/>
    <hyperlink ref="AX13" r:id="rId138" display="https://twitter.com/nova_fcsh"/>
    <hyperlink ref="AX14" r:id="rId139" display="https://twitter.com/marc_smith"/>
    <hyperlink ref="AX15" r:id="rId140" display="https://twitter.com/inesccarv"/>
    <hyperlink ref="AX16" r:id="rId141" display="https://twitter.com/notusasr"/>
    <hyperlink ref="AX17" r:id="rId142" display="https://twitter.com/ametic_es"/>
    <hyperlink ref="AX18" r:id="rId143" display="https://twitter.com/joanantoniserr2"/>
    <hyperlink ref="AX19" r:id="rId144" display="https://twitter.com/j_k_nunes"/>
    <hyperlink ref="AX20" r:id="rId145" display="https://twitter.com/crisbri"/>
    <hyperlink ref="AX21" r:id="rId146" display="https://twitter.com/tais_so"/>
    <hyperlink ref="AX22" r:id="rId147" display="https://twitter.com/vivianfrancos"/>
    <hyperlink ref="AX23" r:id="rId148" display="https://twitter.com/nodexl_mktng"/>
    <hyperlink ref="AX24" r:id="rId149" display="https://twitter.com/meindl_benjamin"/>
    <hyperlink ref="AX25" r:id="rId150" display="https://twitter.com/nodexl"/>
    <hyperlink ref="AX26" r:id="rId151" display="https://twitter.com/anniem11"/>
    <hyperlink ref="AX27" r:id="rId152" display="https://twitter.com/johnnatan_me"/>
    <hyperlink ref="AX28" r:id="rId153" display="https://twitter.com/was3210"/>
    <hyperlink ref="AX29" r:id="rId154" display="https://twitter.com/emppuliittus"/>
    <hyperlink ref="AX30" r:id="rId155" display="https://twitter.com/fadlan_anam"/>
    <hyperlink ref="AX31" r:id="rId156" display="https://twitter.com/elena_aversa"/>
    <hyperlink ref="AX32" r:id="rId157" display="https://twitter.com/seredelnero"/>
    <hyperlink ref="AX33" r:id="rId158" display="https://twitter.com/miuxapop"/>
    <hyperlink ref="AX34" r:id="rId159" display="https://twitter.com/tommasoventurin"/>
    <hyperlink ref="AX35" r:id="rId160" display="https://twitter.com/jannajoceli"/>
    <hyperlink ref="AX36" r:id="rId161" display="https://twitter.com/novafcsh"/>
    <hyperlink ref="AX37" r:id="rId162" display="https://twitter.com/novaunl"/>
    <hyperlink ref="AX38" r:id="rId163" display="https://twitter.com/giacomoflaim"/>
    <hyperlink ref="AX39" r:id="rId164" display="https://twitter.com/beatricegobbo92"/>
    <hyperlink ref="AX40" r:id="rId165" display="https://twitter.com/cristiancjruiz"/>
    <hyperlink ref="AX41" r:id="rId166" display="https://twitter.com/danielavgeenen"/>
  </hyperlinks>
  <printOptions/>
  <pageMargins left="0.7" right="0.7" top="0.75" bottom="0.75" header="0.3" footer="0.3"/>
  <pageSetup horizontalDpi="600" verticalDpi="600" orientation="portrait" r:id="rId170"/>
  <legacyDrawing r:id="rId168"/>
  <tableParts>
    <tablePart r:id="rId1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931</v>
      </c>
      <c r="Z2" s="13" t="s">
        <v>941</v>
      </c>
      <c r="AA2" s="13" t="s">
        <v>962</v>
      </c>
      <c r="AB2" s="13" t="s">
        <v>1002</v>
      </c>
      <c r="AC2" s="13" t="s">
        <v>1056</v>
      </c>
      <c r="AD2" s="13" t="s">
        <v>1074</v>
      </c>
      <c r="AE2" s="13" t="s">
        <v>1075</v>
      </c>
      <c r="AF2" s="13" t="s">
        <v>1086</v>
      </c>
    </row>
    <row r="3" spans="1:32" ht="15">
      <c r="A3" s="90" t="s">
        <v>871</v>
      </c>
      <c r="B3" s="66" t="s">
        <v>876</v>
      </c>
      <c r="C3" s="66" t="s">
        <v>56</v>
      </c>
      <c r="D3" s="107"/>
      <c r="E3" s="106"/>
      <c r="F3" s="108" t="s">
        <v>1154</v>
      </c>
      <c r="G3" s="109"/>
      <c r="H3" s="109"/>
      <c r="I3" s="110">
        <v>3</v>
      </c>
      <c r="J3" s="111"/>
      <c r="K3" s="48">
        <v>13</v>
      </c>
      <c r="L3" s="48">
        <v>30</v>
      </c>
      <c r="M3" s="48">
        <v>20</v>
      </c>
      <c r="N3" s="48">
        <v>50</v>
      </c>
      <c r="O3" s="48">
        <v>7</v>
      </c>
      <c r="P3" s="49">
        <v>0.12903225806451613</v>
      </c>
      <c r="Q3" s="49">
        <v>0.22857142857142856</v>
      </c>
      <c r="R3" s="48">
        <v>1</v>
      </c>
      <c r="S3" s="48">
        <v>0</v>
      </c>
      <c r="T3" s="48">
        <v>13</v>
      </c>
      <c r="U3" s="48">
        <v>50</v>
      </c>
      <c r="V3" s="48">
        <v>3</v>
      </c>
      <c r="W3" s="49">
        <v>1.550296</v>
      </c>
      <c r="X3" s="49">
        <v>0.22435897435897437</v>
      </c>
      <c r="Y3" s="79" t="s">
        <v>932</v>
      </c>
      <c r="Z3" s="79" t="s">
        <v>942</v>
      </c>
      <c r="AA3" s="79" t="s">
        <v>963</v>
      </c>
      <c r="AB3" s="87" t="s">
        <v>1003</v>
      </c>
      <c r="AC3" s="87" t="s">
        <v>1057</v>
      </c>
      <c r="AD3" s="87"/>
      <c r="AE3" s="87" t="s">
        <v>1076</v>
      </c>
      <c r="AF3" s="87" t="s">
        <v>1087</v>
      </c>
    </row>
    <row r="4" spans="1:32" ht="15">
      <c r="A4" s="90" t="s">
        <v>872</v>
      </c>
      <c r="B4" s="66" t="s">
        <v>877</v>
      </c>
      <c r="C4" s="66" t="s">
        <v>56</v>
      </c>
      <c r="D4" s="113"/>
      <c r="E4" s="112"/>
      <c r="F4" s="114" t="s">
        <v>1155</v>
      </c>
      <c r="G4" s="115"/>
      <c r="H4" s="115"/>
      <c r="I4" s="116">
        <v>4</v>
      </c>
      <c r="J4" s="117"/>
      <c r="K4" s="48">
        <v>10</v>
      </c>
      <c r="L4" s="48">
        <v>27</v>
      </c>
      <c r="M4" s="48">
        <v>0</v>
      </c>
      <c r="N4" s="48">
        <v>27</v>
      </c>
      <c r="O4" s="48">
        <v>0</v>
      </c>
      <c r="P4" s="49">
        <v>0.125</v>
      </c>
      <c r="Q4" s="49">
        <v>0.2222222222222222</v>
      </c>
      <c r="R4" s="48">
        <v>1</v>
      </c>
      <c r="S4" s="48">
        <v>0</v>
      </c>
      <c r="T4" s="48">
        <v>10</v>
      </c>
      <c r="U4" s="48">
        <v>27</v>
      </c>
      <c r="V4" s="48">
        <v>2</v>
      </c>
      <c r="W4" s="49">
        <v>1.32</v>
      </c>
      <c r="X4" s="49">
        <v>0.3</v>
      </c>
      <c r="Y4" s="79" t="s">
        <v>310</v>
      </c>
      <c r="Z4" s="79" t="s">
        <v>317</v>
      </c>
      <c r="AA4" s="79"/>
      <c r="AB4" s="87" t="s">
        <v>1004</v>
      </c>
      <c r="AC4" s="87" t="s">
        <v>1058</v>
      </c>
      <c r="AD4" s="87"/>
      <c r="AE4" s="87" t="s">
        <v>1077</v>
      </c>
      <c r="AF4" s="87" t="s">
        <v>1088</v>
      </c>
    </row>
    <row r="5" spans="1:32" ht="15">
      <c r="A5" s="90" t="s">
        <v>873</v>
      </c>
      <c r="B5" s="66" t="s">
        <v>878</v>
      </c>
      <c r="C5" s="66" t="s">
        <v>56</v>
      </c>
      <c r="D5" s="113"/>
      <c r="E5" s="112"/>
      <c r="F5" s="114" t="s">
        <v>1156</v>
      </c>
      <c r="G5" s="115"/>
      <c r="H5" s="115"/>
      <c r="I5" s="116">
        <v>5</v>
      </c>
      <c r="J5" s="117"/>
      <c r="K5" s="48">
        <v>9</v>
      </c>
      <c r="L5" s="48">
        <v>15</v>
      </c>
      <c r="M5" s="48">
        <v>0</v>
      </c>
      <c r="N5" s="48">
        <v>15</v>
      </c>
      <c r="O5" s="48">
        <v>0</v>
      </c>
      <c r="P5" s="49">
        <v>0.07142857142857142</v>
      </c>
      <c r="Q5" s="49">
        <v>0.13333333333333333</v>
      </c>
      <c r="R5" s="48">
        <v>1</v>
      </c>
      <c r="S5" s="48">
        <v>0</v>
      </c>
      <c r="T5" s="48">
        <v>9</v>
      </c>
      <c r="U5" s="48">
        <v>15</v>
      </c>
      <c r="V5" s="48">
        <v>3</v>
      </c>
      <c r="W5" s="49">
        <v>1.555556</v>
      </c>
      <c r="X5" s="49">
        <v>0.20833333333333334</v>
      </c>
      <c r="Y5" s="79" t="s">
        <v>933</v>
      </c>
      <c r="Z5" s="79" t="s">
        <v>943</v>
      </c>
      <c r="AA5" s="79" t="s">
        <v>964</v>
      </c>
      <c r="AB5" s="87" t="s">
        <v>1005</v>
      </c>
      <c r="AC5" s="87" t="s">
        <v>1059</v>
      </c>
      <c r="AD5" s="87"/>
      <c r="AE5" s="87" t="s">
        <v>1078</v>
      </c>
      <c r="AF5" s="87" t="s">
        <v>1089</v>
      </c>
    </row>
    <row r="6" spans="1:32" ht="15">
      <c r="A6" s="90" t="s">
        <v>874</v>
      </c>
      <c r="B6" s="66" t="s">
        <v>879</v>
      </c>
      <c r="C6" s="66" t="s">
        <v>56</v>
      </c>
      <c r="D6" s="113"/>
      <c r="E6" s="112"/>
      <c r="F6" s="114" t="s">
        <v>1157</v>
      </c>
      <c r="G6" s="115"/>
      <c r="H6" s="115"/>
      <c r="I6" s="116">
        <v>6</v>
      </c>
      <c r="J6" s="117"/>
      <c r="K6" s="48">
        <v>5</v>
      </c>
      <c r="L6" s="48">
        <v>4</v>
      </c>
      <c r="M6" s="48">
        <v>3</v>
      </c>
      <c r="N6" s="48">
        <v>7</v>
      </c>
      <c r="O6" s="48">
        <v>3</v>
      </c>
      <c r="P6" s="49">
        <v>0</v>
      </c>
      <c r="Q6" s="49">
        <v>0</v>
      </c>
      <c r="R6" s="48">
        <v>1</v>
      </c>
      <c r="S6" s="48">
        <v>0</v>
      </c>
      <c r="T6" s="48">
        <v>5</v>
      </c>
      <c r="U6" s="48">
        <v>7</v>
      </c>
      <c r="V6" s="48">
        <v>2</v>
      </c>
      <c r="W6" s="49">
        <v>1.28</v>
      </c>
      <c r="X6" s="49">
        <v>0.2</v>
      </c>
      <c r="Y6" s="79" t="s">
        <v>313</v>
      </c>
      <c r="Z6" s="79" t="s">
        <v>316</v>
      </c>
      <c r="AA6" s="79" t="s">
        <v>965</v>
      </c>
      <c r="AB6" s="87" t="s">
        <v>1006</v>
      </c>
      <c r="AC6" s="87" t="s">
        <v>1060</v>
      </c>
      <c r="AD6" s="87"/>
      <c r="AE6" s="87" t="s">
        <v>1079</v>
      </c>
      <c r="AF6" s="87" t="s">
        <v>1090</v>
      </c>
    </row>
    <row r="7" spans="1:32" ht="15">
      <c r="A7" s="90" t="s">
        <v>875</v>
      </c>
      <c r="B7" s="66" t="s">
        <v>880</v>
      </c>
      <c r="C7" s="66" t="s">
        <v>56</v>
      </c>
      <c r="D7" s="113"/>
      <c r="E7" s="112"/>
      <c r="F7" s="114" t="s">
        <v>1158</v>
      </c>
      <c r="G7" s="115"/>
      <c r="H7" s="115"/>
      <c r="I7" s="116">
        <v>7</v>
      </c>
      <c r="J7" s="117"/>
      <c r="K7" s="48">
        <v>2</v>
      </c>
      <c r="L7" s="48">
        <v>1</v>
      </c>
      <c r="M7" s="48">
        <v>2</v>
      </c>
      <c r="N7" s="48">
        <v>3</v>
      </c>
      <c r="O7" s="48">
        <v>2</v>
      </c>
      <c r="P7" s="49">
        <v>0</v>
      </c>
      <c r="Q7" s="49">
        <v>0</v>
      </c>
      <c r="R7" s="48">
        <v>1</v>
      </c>
      <c r="S7" s="48">
        <v>0</v>
      </c>
      <c r="T7" s="48">
        <v>2</v>
      </c>
      <c r="U7" s="48">
        <v>3</v>
      </c>
      <c r="V7" s="48">
        <v>1</v>
      </c>
      <c r="W7" s="49">
        <v>0.5</v>
      </c>
      <c r="X7" s="49">
        <v>0.5</v>
      </c>
      <c r="Y7" s="79" t="s">
        <v>309</v>
      </c>
      <c r="Z7" s="79" t="s">
        <v>316</v>
      </c>
      <c r="AA7" s="79" t="s">
        <v>966</v>
      </c>
      <c r="AB7" s="87" t="s">
        <v>1007</v>
      </c>
      <c r="AC7" s="87" t="s">
        <v>1061</v>
      </c>
      <c r="AD7" s="87"/>
      <c r="AE7" s="87"/>
      <c r="AF7" s="87" t="s">
        <v>1091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871</v>
      </c>
      <c r="B2" s="87" t="s">
        <v>256</v>
      </c>
      <c r="C2" s="79">
        <f>VLOOKUP(GroupVertices[[#This Row],[Vertex]],Vertices[],MATCH("ID",Vertices[[#Headers],[Vertex]:[Top Word Pairs in Tweet by Salience]],0),FALSE)</f>
        <v>41</v>
      </c>
    </row>
    <row r="3" spans="1:3" ht="15">
      <c r="A3" s="79" t="s">
        <v>871</v>
      </c>
      <c r="B3" s="87" t="s">
        <v>268</v>
      </c>
      <c r="C3" s="79">
        <f>VLOOKUP(GroupVertices[[#This Row],[Vertex]],Vertices[],MATCH("ID",Vertices[[#Headers],[Vertex]:[Top Word Pairs in Tweet by Salience]],0),FALSE)</f>
        <v>34</v>
      </c>
    </row>
    <row r="4" spans="1:3" ht="15">
      <c r="A4" s="79" t="s">
        <v>871</v>
      </c>
      <c r="B4" s="87" t="s">
        <v>251</v>
      </c>
      <c r="C4" s="79">
        <f>VLOOKUP(GroupVertices[[#This Row],[Vertex]],Vertices[],MATCH("ID",Vertices[[#Headers],[Vertex]:[Top Word Pairs in Tweet by Salience]],0),FALSE)</f>
        <v>8</v>
      </c>
    </row>
    <row r="5" spans="1:3" ht="15">
      <c r="A5" s="79" t="s">
        <v>871</v>
      </c>
      <c r="B5" s="87" t="s">
        <v>252</v>
      </c>
      <c r="C5" s="79">
        <f>VLOOKUP(GroupVertices[[#This Row],[Vertex]],Vertices[],MATCH("ID",Vertices[[#Headers],[Vertex]:[Top Word Pairs in Tweet by Salience]],0),FALSE)</f>
        <v>33</v>
      </c>
    </row>
    <row r="6" spans="1:3" ht="15">
      <c r="A6" s="79" t="s">
        <v>871</v>
      </c>
      <c r="B6" s="87" t="s">
        <v>257</v>
      </c>
      <c r="C6" s="79">
        <f>VLOOKUP(GroupVertices[[#This Row],[Vertex]],Vertices[],MATCH("ID",Vertices[[#Headers],[Vertex]:[Top Word Pairs in Tweet by Salience]],0),FALSE)</f>
        <v>6</v>
      </c>
    </row>
    <row r="7" spans="1:3" ht="15">
      <c r="A7" s="79" t="s">
        <v>871</v>
      </c>
      <c r="B7" s="87" t="s">
        <v>255</v>
      </c>
      <c r="C7" s="79">
        <f>VLOOKUP(GroupVertices[[#This Row],[Vertex]],Vertices[],MATCH("ID",Vertices[[#Headers],[Vertex]:[Top Word Pairs in Tweet by Salience]],0),FALSE)</f>
        <v>32</v>
      </c>
    </row>
    <row r="8" spans="1:3" ht="15">
      <c r="A8" s="79" t="s">
        <v>871</v>
      </c>
      <c r="B8" s="87" t="s">
        <v>254</v>
      </c>
      <c r="C8" s="79">
        <f>VLOOKUP(GroupVertices[[#This Row],[Vertex]],Vertices[],MATCH("ID",Vertices[[#Headers],[Vertex]:[Top Word Pairs in Tweet by Salience]],0),FALSE)</f>
        <v>31</v>
      </c>
    </row>
    <row r="9" spans="1:3" ht="15">
      <c r="A9" s="79" t="s">
        <v>871</v>
      </c>
      <c r="B9" s="87" t="s">
        <v>253</v>
      </c>
      <c r="C9" s="79">
        <f>VLOOKUP(GroupVertices[[#This Row],[Vertex]],Vertices[],MATCH("ID",Vertices[[#Headers],[Vertex]:[Top Word Pairs in Tweet by Salience]],0),FALSE)</f>
        <v>40</v>
      </c>
    </row>
    <row r="10" spans="1:3" ht="15">
      <c r="A10" s="79" t="s">
        <v>871</v>
      </c>
      <c r="B10" s="87" t="s">
        <v>247</v>
      </c>
      <c r="C10" s="79">
        <f>VLOOKUP(GroupVertices[[#This Row],[Vertex]],Vertices[],MATCH("ID",Vertices[[#Headers],[Vertex]:[Top Word Pairs in Tweet by Salience]],0),FALSE)</f>
        <v>30</v>
      </c>
    </row>
    <row r="11" spans="1:3" ht="15">
      <c r="A11" s="79" t="s">
        <v>871</v>
      </c>
      <c r="B11" s="87" t="s">
        <v>246</v>
      </c>
      <c r="C11" s="79">
        <f>VLOOKUP(GroupVertices[[#This Row],[Vertex]],Vertices[],MATCH("ID",Vertices[[#Headers],[Vertex]:[Top Word Pairs in Tweet by Salience]],0),FALSE)</f>
        <v>29</v>
      </c>
    </row>
    <row r="12" spans="1:3" ht="15">
      <c r="A12" s="79" t="s">
        <v>871</v>
      </c>
      <c r="B12" s="87" t="s">
        <v>238</v>
      </c>
      <c r="C12" s="79">
        <f>VLOOKUP(GroupVertices[[#This Row],[Vertex]],Vertices[],MATCH("ID",Vertices[[#Headers],[Vertex]:[Top Word Pairs in Tweet by Salience]],0),FALSE)</f>
        <v>9</v>
      </c>
    </row>
    <row r="13" spans="1:3" ht="15">
      <c r="A13" s="79" t="s">
        <v>871</v>
      </c>
      <c r="B13" s="87" t="s">
        <v>237</v>
      </c>
      <c r="C13" s="79">
        <f>VLOOKUP(GroupVertices[[#This Row],[Vertex]],Vertices[],MATCH("ID",Vertices[[#Headers],[Vertex]:[Top Word Pairs in Tweet by Salience]],0),FALSE)</f>
        <v>7</v>
      </c>
    </row>
    <row r="14" spans="1:3" ht="15">
      <c r="A14" s="79" t="s">
        <v>871</v>
      </c>
      <c r="B14" s="87" t="s">
        <v>236</v>
      </c>
      <c r="C14" s="79">
        <f>VLOOKUP(GroupVertices[[#This Row],[Vertex]],Vertices[],MATCH("ID",Vertices[[#Headers],[Vertex]:[Top Word Pairs in Tweet by Salience]],0),FALSE)</f>
        <v>5</v>
      </c>
    </row>
    <row r="15" spans="1:3" ht="15">
      <c r="A15" s="79" t="s">
        <v>872</v>
      </c>
      <c r="B15" s="87" t="s">
        <v>241</v>
      </c>
      <c r="C15" s="79">
        <f>VLOOKUP(GroupVertices[[#This Row],[Vertex]],Vertices[],MATCH("ID",Vertices[[#Headers],[Vertex]:[Top Word Pairs in Tweet by Salience]],0),FALSE)</f>
        <v>13</v>
      </c>
    </row>
    <row r="16" spans="1:3" ht="15">
      <c r="A16" s="79" t="s">
        <v>872</v>
      </c>
      <c r="B16" s="87" t="s">
        <v>264</v>
      </c>
      <c r="C16" s="79">
        <f>VLOOKUP(GroupVertices[[#This Row],[Vertex]],Vertices[],MATCH("ID",Vertices[[#Headers],[Vertex]:[Top Word Pairs in Tweet by Salience]],0),FALSE)</f>
        <v>20</v>
      </c>
    </row>
    <row r="17" spans="1:3" ht="15">
      <c r="A17" s="79" t="s">
        <v>872</v>
      </c>
      <c r="B17" s="87" t="s">
        <v>240</v>
      </c>
      <c r="C17" s="79">
        <f>VLOOKUP(GroupVertices[[#This Row],[Vertex]],Vertices[],MATCH("ID",Vertices[[#Headers],[Vertex]:[Top Word Pairs in Tweet by Salience]],0),FALSE)</f>
        <v>12</v>
      </c>
    </row>
    <row r="18" spans="1:3" ht="15">
      <c r="A18" s="79" t="s">
        <v>872</v>
      </c>
      <c r="B18" s="87" t="s">
        <v>239</v>
      </c>
      <c r="C18" s="79">
        <f>VLOOKUP(GroupVertices[[#This Row],[Vertex]],Vertices[],MATCH("ID",Vertices[[#Headers],[Vertex]:[Top Word Pairs in Tweet by Salience]],0),FALSE)</f>
        <v>10</v>
      </c>
    </row>
    <row r="19" spans="1:3" ht="15">
      <c r="A19" s="79" t="s">
        <v>872</v>
      </c>
      <c r="B19" s="87" t="s">
        <v>263</v>
      </c>
      <c r="C19" s="79">
        <f>VLOOKUP(GroupVertices[[#This Row],[Vertex]],Vertices[],MATCH("ID",Vertices[[#Headers],[Vertex]:[Top Word Pairs in Tweet by Salience]],0),FALSE)</f>
        <v>19</v>
      </c>
    </row>
    <row r="20" spans="1:3" ht="15">
      <c r="A20" s="79" t="s">
        <v>872</v>
      </c>
      <c r="B20" s="87" t="s">
        <v>262</v>
      </c>
      <c r="C20" s="79">
        <f>VLOOKUP(GroupVertices[[#This Row],[Vertex]],Vertices[],MATCH("ID",Vertices[[#Headers],[Vertex]:[Top Word Pairs in Tweet by Salience]],0),FALSE)</f>
        <v>18</v>
      </c>
    </row>
    <row r="21" spans="1:3" ht="15">
      <c r="A21" s="79" t="s">
        <v>872</v>
      </c>
      <c r="B21" s="87" t="s">
        <v>261</v>
      </c>
      <c r="C21" s="79">
        <f>VLOOKUP(GroupVertices[[#This Row],[Vertex]],Vertices[],MATCH("ID",Vertices[[#Headers],[Vertex]:[Top Word Pairs in Tweet by Salience]],0),FALSE)</f>
        <v>17</v>
      </c>
    </row>
    <row r="22" spans="1:3" ht="15">
      <c r="A22" s="79" t="s">
        <v>872</v>
      </c>
      <c r="B22" s="87" t="s">
        <v>260</v>
      </c>
      <c r="C22" s="79">
        <f>VLOOKUP(GroupVertices[[#This Row],[Vertex]],Vertices[],MATCH("ID",Vertices[[#Headers],[Vertex]:[Top Word Pairs in Tweet by Salience]],0),FALSE)</f>
        <v>16</v>
      </c>
    </row>
    <row r="23" spans="1:3" ht="15">
      <c r="A23" s="79" t="s">
        <v>872</v>
      </c>
      <c r="B23" s="87" t="s">
        <v>259</v>
      </c>
      <c r="C23" s="79">
        <f>VLOOKUP(GroupVertices[[#This Row],[Vertex]],Vertices[],MATCH("ID",Vertices[[#Headers],[Vertex]:[Top Word Pairs in Tweet by Salience]],0),FALSE)</f>
        <v>15</v>
      </c>
    </row>
    <row r="24" spans="1:3" ht="15">
      <c r="A24" s="79" t="s">
        <v>872</v>
      </c>
      <c r="B24" s="87" t="s">
        <v>258</v>
      </c>
      <c r="C24" s="79">
        <f>VLOOKUP(GroupVertices[[#This Row],[Vertex]],Vertices[],MATCH("ID",Vertices[[#Headers],[Vertex]:[Top Word Pairs in Tweet by Salience]],0),FALSE)</f>
        <v>11</v>
      </c>
    </row>
    <row r="25" spans="1:3" ht="15">
      <c r="A25" s="79" t="s">
        <v>873</v>
      </c>
      <c r="B25" s="87" t="s">
        <v>250</v>
      </c>
      <c r="C25" s="79">
        <f>VLOOKUP(GroupVertices[[#This Row],[Vertex]],Vertices[],MATCH("ID",Vertices[[#Headers],[Vertex]:[Top Word Pairs in Tweet by Salience]],0),FALSE)</f>
        <v>27</v>
      </c>
    </row>
    <row r="26" spans="1:3" ht="15">
      <c r="A26" s="79" t="s">
        <v>873</v>
      </c>
      <c r="B26" s="87" t="s">
        <v>242</v>
      </c>
      <c r="C26" s="79">
        <f>VLOOKUP(GroupVertices[[#This Row],[Vertex]],Vertices[],MATCH("ID",Vertices[[#Headers],[Vertex]:[Top Word Pairs in Tweet by Salience]],0),FALSE)</f>
        <v>14</v>
      </c>
    </row>
    <row r="27" spans="1:3" ht="15">
      <c r="A27" s="79" t="s">
        <v>873</v>
      </c>
      <c r="B27" s="87" t="s">
        <v>248</v>
      </c>
      <c r="C27" s="79">
        <f>VLOOKUP(GroupVertices[[#This Row],[Vertex]],Vertices[],MATCH("ID",Vertices[[#Headers],[Vertex]:[Top Word Pairs in Tweet by Salience]],0),FALSE)</f>
        <v>25</v>
      </c>
    </row>
    <row r="28" spans="1:3" ht="15">
      <c r="A28" s="79" t="s">
        <v>873</v>
      </c>
      <c r="B28" s="87" t="s">
        <v>267</v>
      </c>
      <c r="C28" s="79">
        <f>VLOOKUP(GroupVertices[[#This Row],[Vertex]],Vertices[],MATCH("ID",Vertices[[#Headers],[Vertex]:[Top Word Pairs in Tweet by Salience]],0),FALSE)</f>
        <v>24</v>
      </c>
    </row>
    <row r="29" spans="1:3" ht="15">
      <c r="A29" s="79" t="s">
        <v>873</v>
      </c>
      <c r="B29" s="87" t="s">
        <v>245</v>
      </c>
      <c r="C29" s="79">
        <f>VLOOKUP(GroupVertices[[#This Row],[Vertex]],Vertices[],MATCH("ID",Vertices[[#Headers],[Vertex]:[Top Word Pairs in Tweet by Salience]],0),FALSE)</f>
        <v>28</v>
      </c>
    </row>
    <row r="30" spans="1:3" ht="15">
      <c r="A30" s="79" t="s">
        <v>873</v>
      </c>
      <c r="B30" s="87" t="s">
        <v>244</v>
      </c>
      <c r="C30" s="79">
        <f>VLOOKUP(GroupVertices[[#This Row],[Vertex]],Vertices[],MATCH("ID",Vertices[[#Headers],[Vertex]:[Top Word Pairs in Tweet by Salience]],0),FALSE)</f>
        <v>26</v>
      </c>
    </row>
    <row r="31" spans="1:3" ht="15">
      <c r="A31" s="79" t="s">
        <v>873</v>
      </c>
      <c r="B31" s="87" t="s">
        <v>243</v>
      </c>
      <c r="C31" s="79">
        <f>VLOOKUP(GroupVertices[[#This Row],[Vertex]],Vertices[],MATCH("ID",Vertices[[#Headers],[Vertex]:[Top Word Pairs in Tweet by Salience]],0),FALSE)</f>
        <v>23</v>
      </c>
    </row>
    <row r="32" spans="1:3" ht="15">
      <c r="A32" s="79" t="s">
        <v>873</v>
      </c>
      <c r="B32" s="87" t="s">
        <v>266</v>
      </c>
      <c r="C32" s="79">
        <f>VLOOKUP(GroupVertices[[#This Row],[Vertex]],Vertices[],MATCH("ID",Vertices[[#Headers],[Vertex]:[Top Word Pairs in Tweet by Salience]],0),FALSE)</f>
        <v>22</v>
      </c>
    </row>
    <row r="33" spans="1:3" ht="15">
      <c r="A33" s="79" t="s">
        <v>873</v>
      </c>
      <c r="B33" s="87" t="s">
        <v>265</v>
      </c>
      <c r="C33" s="79">
        <f>VLOOKUP(GroupVertices[[#This Row],[Vertex]],Vertices[],MATCH("ID",Vertices[[#Headers],[Vertex]:[Top Word Pairs in Tweet by Salience]],0),FALSE)</f>
        <v>21</v>
      </c>
    </row>
    <row r="34" spans="1:3" ht="15">
      <c r="A34" s="79" t="s">
        <v>874</v>
      </c>
      <c r="B34" s="87" t="s">
        <v>249</v>
      </c>
      <c r="C34" s="79">
        <f>VLOOKUP(GroupVertices[[#This Row],[Vertex]],Vertices[],MATCH("ID",Vertices[[#Headers],[Vertex]:[Top Word Pairs in Tweet by Salience]],0),FALSE)</f>
        <v>35</v>
      </c>
    </row>
    <row r="35" spans="1:3" ht="15">
      <c r="A35" s="79" t="s">
        <v>874</v>
      </c>
      <c r="B35" s="87" t="s">
        <v>272</v>
      </c>
      <c r="C35" s="79">
        <f>VLOOKUP(GroupVertices[[#This Row],[Vertex]],Vertices[],MATCH("ID",Vertices[[#Headers],[Vertex]:[Top Word Pairs in Tweet by Salience]],0),FALSE)</f>
        <v>39</v>
      </c>
    </row>
    <row r="36" spans="1:3" ht="15">
      <c r="A36" s="79" t="s">
        <v>874</v>
      </c>
      <c r="B36" s="87" t="s">
        <v>271</v>
      </c>
      <c r="C36" s="79">
        <f>VLOOKUP(GroupVertices[[#This Row],[Vertex]],Vertices[],MATCH("ID",Vertices[[#Headers],[Vertex]:[Top Word Pairs in Tweet by Salience]],0),FALSE)</f>
        <v>38</v>
      </c>
    </row>
    <row r="37" spans="1:3" ht="15">
      <c r="A37" s="79" t="s">
        <v>874</v>
      </c>
      <c r="B37" s="87" t="s">
        <v>270</v>
      </c>
      <c r="C37" s="79">
        <f>VLOOKUP(GroupVertices[[#This Row],[Vertex]],Vertices[],MATCH("ID",Vertices[[#Headers],[Vertex]:[Top Word Pairs in Tweet by Salience]],0),FALSE)</f>
        <v>37</v>
      </c>
    </row>
    <row r="38" spans="1:3" ht="15">
      <c r="A38" s="79" t="s">
        <v>874</v>
      </c>
      <c r="B38" s="87" t="s">
        <v>269</v>
      </c>
      <c r="C38" s="79">
        <f>VLOOKUP(GroupVertices[[#This Row],[Vertex]],Vertices[],MATCH("ID",Vertices[[#Headers],[Vertex]:[Top Word Pairs in Tweet by Salience]],0),FALSE)</f>
        <v>36</v>
      </c>
    </row>
    <row r="39" spans="1:3" ht="15">
      <c r="A39" s="79" t="s">
        <v>875</v>
      </c>
      <c r="B39" s="87" t="s">
        <v>235</v>
      </c>
      <c r="C39" s="79">
        <f>VLOOKUP(GroupVertices[[#This Row],[Vertex]],Vertices[],MATCH("ID",Vertices[[#Headers],[Vertex]:[Top Word Pairs in Tweet by Salience]],0),FALSE)</f>
        <v>4</v>
      </c>
    </row>
    <row r="40" spans="1:3" ht="15">
      <c r="A40" s="79" t="s">
        <v>875</v>
      </c>
      <c r="B40" s="87" t="s">
        <v>234</v>
      </c>
      <c r="C40"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887</v>
      </c>
      <c r="B2" s="34" t="s">
        <v>191</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30</v>
      </c>
      <c r="L2" s="37">
        <f>MIN(Vertices[Closeness Centrality])</f>
        <v>0.010417</v>
      </c>
      <c r="M2" s="38">
        <f>COUNTIF(Vertices[Closeness Centrality],"&gt;= "&amp;L2)-COUNTIF(Vertices[Closeness Centrality],"&gt;="&amp;L3)</f>
        <v>37</v>
      </c>
      <c r="N2" s="37">
        <f>MIN(Vertices[Eigenvector Centrality])</f>
        <v>0</v>
      </c>
      <c r="O2" s="38">
        <f>COUNTIF(Vertices[Eigenvector Centrality],"&gt;= "&amp;N2)-COUNTIF(Vertices[Eigenvector Centrality],"&gt;="&amp;N3)</f>
        <v>2</v>
      </c>
      <c r="P2" s="37">
        <f>MIN(Vertices[PageRank])</f>
        <v>0.289974</v>
      </c>
      <c r="Q2" s="38">
        <f>COUNTIF(Vertices[PageRank],"&gt;= "&amp;P2)-COUNTIF(Vertices[PageRank],"&gt;="&amp;P3)</f>
        <v>8</v>
      </c>
      <c r="R2" s="37">
        <f>MIN(Vertices[Clustering Coefficient])</f>
        <v>0</v>
      </c>
      <c r="S2" s="43">
        <f>COUNTIF(Vertices[Clustering Coefficient],"&gt;= "&amp;R2)-COUNTIF(Vertices[Clustering Coefficient],"&gt;="&amp;R3)</f>
        <v>11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1"/>
      <c r="B3" s="121"/>
      <c r="D3" s="32">
        <f aca="true" t="shared" si="1" ref="D3:D26">D2+($D$50-$D$2)/BinDivisor</f>
        <v>0</v>
      </c>
      <c r="E3" s="3">
        <f>COUNTIF(Vertices[Degree],"&gt;= "&amp;D3)-COUNTIF(Vertices[Degree],"&gt;="&amp;D4)</f>
        <v>0</v>
      </c>
      <c r="F3" s="39">
        <f aca="true" t="shared" si="2" ref="F3:F26">F2+($F$50-$F$2)/BinDivisor</f>
        <v>0.2708333333333333</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9.720634916666667</v>
      </c>
      <c r="K3" s="40">
        <f>COUNTIF(Vertices[Betweenness Centrality],"&gt;= "&amp;J3)-COUNTIF(Vertices[Betweenness Centrality],"&gt;="&amp;J4)</f>
        <v>2</v>
      </c>
      <c r="L3" s="39">
        <f aca="true" t="shared" si="5" ref="L3:L26">L2+($L$50-$L$2)/BinDivisor</f>
        <v>0.0310333125</v>
      </c>
      <c r="M3" s="40">
        <f>COUNTIF(Vertices[Closeness Centrality],"&gt;= "&amp;L3)-COUNTIF(Vertices[Closeness Centrality],"&gt;="&amp;L4)</f>
        <v>0</v>
      </c>
      <c r="N3" s="39">
        <f aca="true" t="shared" si="6" ref="N3:N26">N2+($N$50-$N$2)/BinDivisor</f>
        <v>0.0015875208333333334</v>
      </c>
      <c r="O3" s="40">
        <f>COUNTIF(Vertices[Eigenvector Centrality],"&gt;= "&amp;N3)-COUNTIF(Vertices[Eigenvector Centrality],"&gt;="&amp;N4)</f>
        <v>0</v>
      </c>
      <c r="P3" s="39">
        <f aca="true" t="shared" si="7" ref="P3:P26">P2+($P$50-$P$2)/BinDivisor</f>
        <v>0.3534091458333333</v>
      </c>
      <c r="Q3" s="40">
        <f>COUNTIF(Vertices[PageRank],"&gt;= "&amp;P3)-COUNTIF(Vertices[PageRank],"&gt;="&amp;P4)</f>
        <v>0</v>
      </c>
      <c r="R3" s="39">
        <f aca="true" t="shared" si="8" ref="R3:R26">R2+($R$50-$R$2)/BinDivisor</f>
        <v>0.015625</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39</v>
      </c>
      <c r="D4" s="32">
        <f t="shared" si="1"/>
        <v>0</v>
      </c>
      <c r="E4" s="3">
        <f>COUNTIF(Vertices[Degree],"&gt;= "&amp;D4)-COUNTIF(Vertices[Degree],"&gt;="&amp;D5)</f>
        <v>0</v>
      </c>
      <c r="F4" s="37">
        <f t="shared" si="2"/>
        <v>0.5416666666666666</v>
      </c>
      <c r="G4" s="38">
        <f>COUNTIF(Vertices[In-Degree],"&gt;= "&amp;F4)-COUNTIF(Vertices[In-Degree],"&gt;="&amp;F5)</f>
        <v>0</v>
      </c>
      <c r="H4" s="37">
        <f t="shared" si="3"/>
        <v>0.7083333333333334</v>
      </c>
      <c r="I4" s="38">
        <f>COUNTIF(Vertices[Out-Degree],"&gt;= "&amp;H4)-COUNTIF(Vertices[Out-Degree],"&gt;="&amp;H5)</f>
        <v>4</v>
      </c>
      <c r="J4" s="37">
        <f t="shared" si="4"/>
        <v>19.441269833333333</v>
      </c>
      <c r="K4" s="38">
        <f>COUNTIF(Vertices[Betweenness Centrality],"&gt;= "&amp;J4)-COUNTIF(Vertices[Betweenness Centrality],"&gt;="&amp;J5)</f>
        <v>1</v>
      </c>
      <c r="L4" s="37">
        <f t="shared" si="5"/>
        <v>0.051649625000000005</v>
      </c>
      <c r="M4" s="38">
        <f>COUNTIF(Vertices[Closeness Centrality],"&gt;= "&amp;L4)-COUNTIF(Vertices[Closeness Centrality],"&gt;="&amp;L5)</f>
        <v>0</v>
      </c>
      <c r="N4" s="37">
        <f t="shared" si="6"/>
        <v>0.0031750416666666667</v>
      </c>
      <c r="O4" s="38">
        <f>COUNTIF(Vertices[Eigenvector Centrality],"&gt;= "&amp;N4)-COUNTIF(Vertices[Eigenvector Centrality],"&gt;="&amp;N5)</f>
        <v>0</v>
      </c>
      <c r="P4" s="37">
        <f t="shared" si="7"/>
        <v>0.41684429166666664</v>
      </c>
      <c r="Q4" s="38">
        <f>COUNTIF(Vertices[PageRank],"&gt;= "&amp;P4)-COUNTIF(Vertices[PageRank],"&gt;="&amp;P5)</f>
        <v>1</v>
      </c>
      <c r="R4" s="37">
        <f t="shared" si="8"/>
        <v>0.03125</v>
      </c>
      <c r="S4" s="43">
        <f>COUNTIF(Vertices[Clustering Coefficient],"&gt;= "&amp;R4)-COUNTIF(Vertices[Clustering Coefficient],"&gt;="&amp;R5)</f>
        <v>0</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0.8125</v>
      </c>
      <c r="G5" s="40">
        <f>COUNTIF(Vertices[In-Degree],"&gt;= "&amp;F5)-COUNTIF(Vertices[In-Degree],"&gt;="&amp;F6)</f>
        <v>8</v>
      </c>
      <c r="H5" s="39">
        <f t="shared" si="3"/>
        <v>1.0625</v>
      </c>
      <c r="I5" s="40">
        <f>COUNTIF(Vertices[Out-Degree],"&gt;= "&amp;H5)-COUNTIF(Vertices[Out-Degree],"&gt;="&amp;H6)</f>
        <v>0</v>
      </c>
      <c r="J5" s="39">
        <f t="shared" si="4"/>
        <v>29.161904749999998</v>
      </c>
      <c r="K5" s="40">
        <f>COUNTIF(Vertices[Betweenness Centrality],"&gt;= "&amp;J5)-COUNTIF(Vertices[Betweenness Centrality],"&gt;="&amp;J6)</f>
        <v>1</v>
      </c>
      <c r="L5" s="39">
        <f t="shared" si="5"/>
        <v>0.0722659375</v>
      </c>
      <c r="M5" s="40">
        <f>COUNTIF(Vertices[Closeness Centrality],"&gt;= "&amp;L5)-COUNTIF(Vertices[Closeness Centrality],"&gt;="&amp;L6)</f>
        <v>0</v>
      </c>
      <c r="N5" s="39">
        <f t="shared" si="6"/>
        <v>0.0047625625</v>
      </c>
      <c r="O5" s="40">
        <f>COUNTIF(Vertices[Eigenvector Centrality],"&gt;= "&amp;N5)-COUNTIF(Vertices[Eigenvector Centrality],"&gt;="&amp;N6)</f>
        <v>2</v>
      </c>
      <c r="P5" s="39">
        <f t="shared" si="7"/>
        <v>0.48027943749999996</v>
      </c>
      <c r="Q5" s="40">
        <f>COUNTIF(Vertices[PageRank],"&gt;= "&amp;P5)-COUNTIF(Vertices[PageRank],"&gt;="&amp;P6)</f>
        <v>1</v>
      </c>
      <c r="R5" s="39">
        <f t="shared" si="8"/>
        <v>0.046875</v>
      </c>
      <c r="S5" s="44">
        <f>COUNTIF(Vertices[Clustering Coefficient],"&gt;= "&amp;R5)-COUNTIF(Vertices[Clustering Coefficient],"&gt;="&amp;R6)</f>
        <v>0</v>
      </c>
      <c r="T5" s="39" t="e">
        <f ca="1" t="shared" si="9"/>
        <v>#REF!</v>
      </c>
      <c r="U5" s="40" t="e">
        <f ca="1" t="shared" si="0"/>
        <v>#REF!</v>
      </c>
    </row>
    <row r="6" spans="1:21" ht="15">
      <c r="A6" s="34" t="s">
        <v>148</v>
      </c>
      <c r="B6" s="34">
        <v>101</v>
      </c>
      <c r="D6" s="32">
        <f t="shared" si="1"/>
        <v>0</v>
      </c>
      <c r="E6" s="3">
        <f>COUNTIF(Vertices[Degree],"&gt;= "&amp;D6)-COUNTIF(Vertices[Degree],"&gt;="&amp;D7)</f>
        <v>0</v>
      </c>
      <c r="F6" s="37">
        <f t="shared" si="2"/>
        <v>1.0833333333333333</v>
      </c>
      <c r="G6" s="38">
        <f>COUNTIF(Vertices[In-Degree],"&gt;= "&amp;F6)-COUNTIF(Vertices[In-Degree],"&gt;="&amp;F7)</f>
        <v>0</v>
      </c>
      <c r="H6" s="37">
        <f t="shared" si="3"/>
        <v>1.4166666666666667</v>
      </c>
      <c r="I6" s="38">
        <f>COUNTIF(Vertices[Out-Degree],"&gt;= "&amp;H6)-COUNTIF(Vertices[Out-Degree],"&gt;="&amp;H7)</f>
        <v>0</v>
      </c>
      <c r="J6" s="37">
        <f t="shared" si="4"/>
        <v>38.882539666666666</v>
      </c>
      <c r="K6" s="38">
        <f>COUNTIF(Vertices[Betweenness Centrality],"&gt;= "&amp;J6)-COUNTIF(Vertices[Betweenness Centrality],"&gt;="&amp;J7)</f>
        <v>0</v>
      </c>
      <c r="L6" s="37">
        <f t="shared" si="5"/>
        <v>0.09288225</v>
      </c>
      <c r="M6" s="38">
        <f>COUNTIF(Vertices[Closeness Centrality],"&gt;= "&amp;L6)-COUNTIF(Vertices[Closeness Centrality],"&gt;="&amp;L7)</f>
        <v>0</v>
      </c>
      <c r="N6" s="37">
        <f t="shared" si="6"/>
        <v>0.0063500833333333334</v>
      </c>
      <c r="O6" s="38">
        <f>COUNTIF(Vertices[Eigenvector Centrality],"&gt;= "&amp;N6)-COUNTIF(Vertices[Eigenvector Centrality],"&gt;="&amp;N7)</f>
        <v>4</v>
      </c>
      <c r="P6" s="37">
        <f t="shared" si="7"/>
        <v>0.5437145833333333</v>
      </c>
      <c r="Q6" s="38">
        <f>COUNTIF(Vertices[PageRank],"&gt;= "&amp;P6)-COUNTIF(Vertices[PageRank],"&gt;="&amp;P7)</f>
        <v>1</v>
      </c>
      <c r="R6" s="37">
        <f t="shared" si="8"/>
        <v>0.0625</v>
      </c>
      <c r="S6" s="43">
        <f>COUNTIF(Vertices[Clustering Coefficient],"&gt;= "&amp;R6)-COUNTIF(Vertices[Clustering Coefficient],"&gt;="&amp;R7)</f>
        <v>0</v>
      </c>
      <c r="T6" s="37" t="e">
        <f ca="1" t="shared" si="9"/>
        <v>#REF!</v>
      </c>
      <c r="U6" s="38" t="e">
        <f ca="1" t="shared" si="0"/>
        <v>#REF!</v>
      </c>
    </row>
    <row r="7" spans="1:21" ht="15">
      <c r="A7" s="34" t="s">
        <v>149</v>
      </c>
      <c r="B7" s="34">
        <v>44</v>
      </c>
      <c r="D7" s="32">
        <f t="shared" si="1"/>
        <v>0</v>
      </c>
      <c r="E7" s="3">
        <f>COUNTIF(Vertices[Degree],"&gt;= "&amp;D7)-COUNTIF(Vertices[Degree],"&gt;="&amp;D8)</f>
        <v>0</v>
      </c>
      <c r="F7" s="39">
        <f t="shared" si="2"/>
        <v>1.3541666666666665</v>
      </c>
      <c r="G7" s="40">
        <f>COUNTIF(Vertices[In-Degree],"&gt;= "&amp;F7)-COUNTIF(Vertices[In-Degree],"&gt;="&amp;F8)</f>
        <v>0</v>
      </c>
      <c r="H7" s="39">
        <f t="shared" si="3"/>
        <v>1.7708333333333335</v>
      </c>
      <c r="I7" s="40">
        <f>COUNTIF(Vertices[Out-Degree],"&gt;= "&amp;H7)-COUNTIF(Vertices[Out-Degree],"&gt;="&amp;H8)</f>
        <v>3</v>
      </c>
      <c r="J7" s="39">
        <f t="shared" si="4"/>
        <v>48.603174583333335</v>
      </c>
      <c r="K7" s="40">
        <f>COUNTIF(Vertices[Betweenness Centrality],"&gt;= "&amp;J7)-COUNTIF(Vertices[Betweenness Centrality],"&gt;="&amp;J8)</f>
        <v>0</v>
      </c>
      <c r="L7" s="39">
        <f t="shared" si="5"/>
        <v>0.1134985625</v>
      </c>
      <c r="M7" s="40">
        <f>COUNTIF(Vertices[Closeness Centrality],"&gt;= "&amp;L7)-COUNTIF(Vertices[Closeness Centrality],"&gt;="&amp;L8)</f>
        <v>0</v>
      </c>
      <c r="N7" s="39">
        <f t="shared" si="6"/>
        <v>0.007937604166666667</v>
      </c>
      <c r="O7" s="40">
        <f>COUNTIF(Vertices[Eigenvector Centrality],"&gt;= "&amp;N7)-COUNTIF(Vertices[Eigenvector Centrality],"&gt;="&amp;N8)</f>
        <v>3</v>
      </c>
      <c r="P7" s="39">
        <f t="shared" si="7"/>
        <v>0.6071497291666667</v>
      </c>
      <c r="Q7" s="40">
        <f>COUNTIF(Vertices[PageRank],"&gt;= "&amp;P7)-COUNTIF(Vertices[PageRank],"&gt;="&amp;P8)</f>
        <v>2</v>
      </c>
      <c r="R7" s="39">
        <f t="shared" si="8"/>
        <v>0.078125</v>
      </c>
      <c r="S7" s="44">
        <f>COUNTIF(Vertices[Clustering Coefficient],"&gt;= "&amp;R7)-COUNTIF(Vertices[Clustering Coefficient],"&gt;="&amp;R8)</f>
        <v>0</v>
      </c>
      <c r="T7" s="39" t="e">
        <f ca="1" t="shared" si="9"/>
        <v>#REF!</v>
      </c>
      <c r="U7" s="40" t="e">
        <f ca="1" t="shared" si="0"/>
        <v>#REF!</v>
      </c>
    </row>
    <row r="8" spans="1:21" ht="15">
      <c r="A8" s="34" t="s">
        <v>150</v>
      </c>
      <c r="B8" s="34">
        <v>145</v>
      </c>
      <c r="D8" s="32">
        <f t="shared" si="1"/>
        <v>0</v>
      </c>
      <c r="E8" s="3">
        <f>COUNTIF(Vertices[Degree],"&gt;= "&amp;D8)-COUNTIF(Vertices[Degree],"&gt;="&amp;D9)</f>
        <v>0</v>
      </c>
      <c r="F8" s="37">
        <f t="shared" si="2"/>
        <v>1.6249999999999998</v>
      </c>
      <c r="G8" s="38">
        <f>COUNTIF(Vertices[In-Degree],"&gt;= "&amp;F8)-COUNTIF(Vertices[In-Degree],"&gt;="&amp;F9)</f>
        <v>0</v>
      </c>
      <c r="H8" s="37">
        <f t="shared" si="3"/>
        <v>2.125</v>
      </c>
      <c r="I8" s="38">
        <f>COUNTIF(Vertices[Out-Degree],"&gt;= "&amp;H8)-COUNTIF(Vertices[Out-Degree],"&gt;="&amp;H9)</f>
        <v>0</v>
      </c>
      <c r="J8" s="37">
        <f t="shared" si="4"/>
        <v>58.3238095</v>
      </c>
      <c r="K8" s="38">
        <f>COUNTIF(Vertices[Betweenness Centrality],"&gt;= "&amp;J8)-COUNTIF(Vertices[Betweenness Centrality],"&gt;="&amp;J9)</f>
        <v>0</v>
      </c>
      <c r="L8" s="37">
        <f t="shared" si="5"/>
        <v>0.134114875</v>
      </c>
      <c r="M8" s="38">
        <f>COUNTIF(Vertices[Closeness Centrality],"&gt;= "&amp;L8)-COUNTIF(Vertices[Closeness Centrality],"&gt;="&amp;L9)</f>
        <v>0</v>
      </c>
      <c r="N8" s="37">
        <f t="shared" si="6"/>
        <v>0.009525125</v>
      </c>
      <c r="O8" s="38">
        <f>COUNTIF(Vertices[Eigenvector Centrality],"&gt;= "&amp;N8)-COUNTIF(Vertices[Eigenvector Centrality],"&gt;="&amp;N9)</f>
        <v>0</v>
      </c>
      <c r="P8" s="37">
        <f t="shared" si="7"/>
        <v>0.670584875</v>
      </c>
      <c r="Q8" s="38">
        <f>COUNTIF(Vertices[PageRank],"&gt;= "&amp;P8)-COUNTIF(Vertices[PageRank],"&gt;="&amp;P9)</f>
        <v>8</v>
      </c>
      <c r="R8" s="37">
        <f t="shared" si="8"/>
        <v>0.09375</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1.895833333333333</v>
      </c>
      <c r="G9" s="40">
        <f>COUNTIF(Vertices[In-Degree],"&gt;= "&amp;F9)-COUNTIF(Vertices[In-Degree],"&gt;="&amp;F10)</f>
        <v>2</v>
      </c>
      <c r="H9" s="39">
        <f t="shared" si="3"/>
        <v>2.4791666666666665</v>
      </c>
      <c r="I9" s="40">
        <f>COUNTIF(Vertices[Out-Degree],"&gt;= "&amp;H9)-COUNTIF(Vertices[Out-Degree],"&gt;="&amp;H10)</f>
        <v>0</v>
      </c>
      <c r="J9" s="39">
        <f t="shared" si="4"/>
        <v>68.04444441666666</v>
      </c>
      <c r="K9" s="40">
        <f>COUNTIF(Vertices[Betweenness Centrality],"&gt;= "&amp;J9)-COUNTIF(Vertices[Betweenness Centrality],"&gt;="&amp;J10)</f>
        <v>0</v>
      </c>
      <c r="L9" s="39">
        <f t="shared" si="5"/>
        <v>0.1547311875</v>
      </c>
      <c r="M9" s="40">
        <f>COUNTIF(Vertices[Closeness Centrality],"&gt;= "&amp;L9)-COUNTIF(Vertices[Closeness Centrality],"&gt;="&amp;L10)</f>
        <v>0</v>
      </c>
      <c r="N9" s="39">
        <f t="shared" si="6"/>
        <v>0.011112645833333334</v>
      </c>
      <c r="O9" s="40">
        <f>COUNTIF(Vertices[Eigenvector Centrality],"&gt;= "&amp;N9)-COUNTIF(Vertices[Eigenvector Centrality],"&gt;="&amp;N10)</f>
        <v>0</v>
      </c>
      <c r="P9" s="39">
        <f t="shared" si="7"/>
        <v>0.7340200208333333</v>
      </c>
      <c r="Q9" s="40">
        <f>COUNTIF(Vertices[PageRank],"&gt;= "&amp;P9)-COUNTIF(Vertices[PageRank],"&gt;="&amp;P10)</f>
        <v>2</v>
      </c>
      <c r="R9" s="39">
        <f t="shared" si="8"/>
        <v>0.109375</v>
      </c>
      <c r="S9" s="44">
        <f>COUNTIF(Vertices[Clustering Coefficient],"&gt;= "&amp;R9)-COUNTIF(Vertices[Clustering Coefficient],"&gt;="&amp;R10)</f>
        <v>1</v>
      </c>
      <c r="T9" s="39" t="e">
        <f ca="1" t="shared" si="9"/>
        <v>#REF!</v>
      </c>
      <c r="U9" s="40" t="e">
        <f ca="1" t="shared" si="0"/>
        <v>#REF!</v>
      </c>
    </row>
    <row r="10" spans="1:21" ht="15">
      <c r="A10" s="34" t="s">
        <v>888</v>
      </c>
      <c r="B10" s="34">
        <v>4</v>
      </c>
      <c r="D10" s="32">
        <f t="shared" si="1"/>
        <v>0</v>
      </c>
      <c r="E10" s="3">
        <f>COUNTIF(Vertices[Degree],"&gt;= "&amp;D10)-COUNTIF(Vertices[Degree],"&gt;="&amp;D11)</f>
        <v>0</v>
      </c>
      <c r="F10" s="37">
        <f t="shared" si="2"/>
        <v>2.1666666666666665</v>
      </c>
      <c r="G10" s="38">
        <f>COUNTIF(Vertices[In-Degree],"&gt;= "&amp;F10)-COUNTIF(Vertices[In-Degree],"&gt;="&amp;F11)</f>
        <v>0</v>
      </c>
      <c r="H10" s="37">
        <f t="shared" si="3"/>
        <v>2.833333333333333</v>
      </c>
      <c r="I10" s="38">
        <f>COUNTIF(Vertices[Out-Degree],"&gt;= "&amp;H10)-COUNTIF(Vertices[Out-Degree],"&gt;="&amp;H11)</f>
        <v>5</v>
      </c>
      <c r="J10" s="37">
        <f t="shared" si="4"/>
        <v>77.76507933333333</v>
      </c>
      <c r="K10" s="38">
        <f>COUNTIF(Vertices[Betweenness Centrality],"&gt;= "&amp;J10)-COUNTIF(Vertices[Betweenness Centrality],"&gt;="&amp;J11)</f>
        <v>0</v>
      </c>
      <c r="L10" s="37">
        <f t="shared" si="5"/>
        <v>0.17534750000000002</v>
      </c>
      <c r="M10" s="38">
        <f>COUNTIF(Vertices[Closeness Centrality],"&gt;= "&amp;L10)-COUNTIF(Vertices[Closeness Centrality],"&gt;="&amp;L11)</f>
        <v>0</v>
      </c>
      <c r="N10" s="37">
        <f t="shared" si="6"/>
        <v>0.012700166666666667</v>
      </c>
      <c r="O10" s="38">
        <f>COUNTIF(Vertices[Eigenvector Centrality],"&gt;= "&amp;N10)-COUNTIF(Vertices[Eigenvector Centrality],"&gt;="&amp;N11)</f>
        <v>2</v>
      </c>
      <c r="P10" s="37">
        <f t="shared" si="7"/>
        <v>0.7974551666666666</v>
      </c>
      <c r="Q10" s="38">
        <f>COUNTIF(Vertices[PageRank],"&gt;= "&amp;P10)-COUNTIF(Vertices[PageRank],"&gt;="&amp;P11)</f>
        <v>0</v>
      </c>
      <c r="R10" s="37">
        <f t="shared" si="8"/>
        <v>0.125</v>
      </c>
      <c r="S10" s="43">
        <f>COUNTIF(Vertices[Clustering Coefficient],"&gt;= "&amp;R10)-COUNTIF(Vertices[Clustering Coefficient],"&gt;="&amp;R11)</f>
        <v>1</v>
      </c>
      <c r="T10" s="37" t="e">
        <f ca="1" t="shared" si="9"/>
        <v>#REF!</v>
      </c>
      <c r="U10" s="38" t="e">
        <f ca="1" t="shared" si="0"/>
        <v>#REF!</v>
      </c>
    </row>
    <row r="11" spans="1:21" ht="15">
      <c r="A11" s="121"/>
      <c r="B11" s="121"/>
      <c r="D11" s="32">
        <f t="shared" si="1"/>
        <v>0</v>
      </c>
      <c r="E11" s="3">
        <f>COUNTIF(Vertices[Degree],"&gt;= "&amp;D11)-COUNTIF(Vertices[Degree],"&gt;="&amp;D12)</f>
        <v>0</v>
      </c>
      <c r="F11" s="39">
        <f t="shared" si="2"/>
        <v>2.4375</v>
      </c>
      <c r="G11" s="40">
        <f>COUNTIF(Vertices[In-Degree],"&gt;= "&amp;F11)-COUNTIF(Vertices[In-Degree],"&gt;="&amp;F12)</f>
        <v>0</v>
      </c>
      <c r="H11" s="39">
        <f t="shared" si="3"/>
        <v>3.1874999999999996</v>
      </c>
      <c r="I11" s="40">
        <f>COUNTIF(Vertices[Out-Degree],"&gt;= "&amp;H11)-COUNTIF(Vertices[Out-Degree],"&gt;="&amp;H12)</f>
        <v>0</v>
      </c>
      <c r="J11" s="39">
        <f t="shared" si="4"/>
        <v>87.48571425</v>
      </c>
      <c r="K11" s="40">
        <f>COUNTIF(Vertices[Betweenness Centrality],"&gt;= "&amp;J11)-COUNTIF(Vertices[Betweenness Centrality],"&gt;="&amp;J12)</f>
        <v>0</v>
      </c>
      <c r="L11" s="39">
        <f t="shared" si="5"/>
        <v>0.19596381250000003</v>
      </c>
      <c r="M11" s="40">
        <f>COUNTIF(Vertices[Closeness Centrality],"&gt;= "&amp;L11)-COUNTIF(Vertices[Closeness Centrality],"&gt;="&amp;L12)</f>
        <v>0</v>
      </c>
      <c r="N11" s="39">
        <f t="shared" si="6"/>
        <v>0.0142876875</v>
      </c>
      <c r="O11" s="40">
        <f>COUNTIF(Vertices[Eigenvector Centrality],"&gt;= "&amp;N11)-COUNTIF(Vertices[Eigenvector Centrality],"&gt;="&amp;N12)</f>
        <v>0</v>
      </c>
      <c r="P11" s="39">
        <f t="shared" si="7"/>
        <v>0.8608903124999999</v>
      </c>
      <c r="Q11" s="40">
        <f>COUNTIF(Vertices[PageRank],"&gt;= "&amp;P11)-COUNTIF(Vertices[PageRank],"&gt;="&amp;P12)</f>
        <v>2</v>
      </c>
      <c r="R11" s="39">
        <f t="shared" si="8"/>
        <v>0.140625</v>
      </c>
      <c r="S11" s="44">
        <f>COUNTIF(Vertices[Clustering Coefficient],"&gt;= "&amp;R11)-COUNTIF(Vertices[Clustering Coefficient],"&gt;="&amp;R12)</f>
        <v>1</v>
      </c>
      <c r="T11" s="39" t="e">
        <f ca="1" t="shared" si="9"/>
        <v>#REF!</v>
      </c>
      <c r="U11" s="40" t="e">
        <f ca="1" t="shared" si="0"/>
        <v>#REF!</v>
      </c>
    </row>
    <row r="12" spans="1:21" ht="15">
      <c r="A12" s="34" t="s">
        <v>196</v>
      </c>
      <c r="B12" s="34">
        <v>12</v>
      </c>
      <c r="D12" s="32">
        <f t="shared" si="1"/>
        <v>0</v>
      </c>
      <c r="E12" s="3">
        <f>COUNTIF(Vertices[Degree],"&gt;= "&amp;D12)-COUNTIF(Vertices[Degree],"&gt;="&amp;D13)</f>
        <v>0</v>
      </c>
      <c r="F12" s="37">
        <f t="shared" si="2"/>
        <v>2.7083333333333335</v>
      </c>
      <c r="G12" s="38">
        <f>COUNTIF(Vertices[In-Degree],"&gt;= "&amp;F12)-COUNTIF(Vertices[In-Degree],"&gt;="&amp;F13)</f>
        <v>0</v>
      </c>
      <c r="H12" s="37">
        <f t="shared" si="3"/>
        <v>3.541666666666666</v>
      </c>
      <c r="I12" s="38">
        <f>COUNTIF(Vertices[Out-Degree],"&gt;= "&amp;H12)-COUNTIF(Vertices[Out-Degree],"&gt;="&amp;H13)</f>
        <v>0</v>
      </c>
      <c r="J12" s="37">
        <f t="shared" si="4"/>
        <v>97.20634916666667</v>
      </c>
      <c r="K12" s="38">
        <f>COUNTIF(Vertices[Betweenness Centrality],"&gt;= "&amp;J12)-COUNTIF(Vertices[Betweenness Centrality],"&gt;="&amp;J13)</f>
        <v>0</v>
      </c>
      <c r="L12" s="37">
        <f t="shared" si="5"/>
        <v>0.21658012500000004</v>
      </c>
      <c r="M12" s="38">
        <f>COUNTIF(Vertices[Closeness Centrality],"&gt;= "&amp;L12)-COUNTIF(Vertices[Closeness Centrality],"&gt;="&amp;L13)</f>
        <v>0</v>
      </c>
      <c r="N12" s="37">
        <f t="shared" si="6"/>
        <v>0.015875208333333335</v>
      </c>
      <c r="O12" s="38">
        <f>COUNTIF(Vertices[Eigenvector Centrality],"&gt;= "&amp;N12)-COUNTIF(Vertices[Eigenvector Centrality],"&gt;="&amp;N13)</f>
        <v>1</v>
      </c>
      <c r="P12" s="37">
        <f t="shared" si="7"/>
        <v>0.9243254583333332</v>
      </c>
      <c r="Q12" s="38">
        <f>COUNTIF(Vertices[PageRank],"&gt;= "&amp;P12)-COUNTIF(Vertices[PageRank],"&gt;="&amp;P13)</f>
        <v>0</v>
      </c>
      <c r="R12" s="37">
        <f t="shared" si="8"/>
        <v>0.15625</v>
      </c>
      <c r="S12" s="43">
        <f>COUNTIF(Vertices[Clustering Coefficient],"&gt;= "&amp;R12)-COUNTIF(Vertices[Clustering Coefficient],"&gt;="&amp;R13)</f>
        <v>0</v>
      </c>
      <c r="T12" s="37" t="e">
        <f ca="1" t="shared" si="9"/>
        <v>#REF!</v>
      </c>
      <c r="U12" s="38" t="e">
        <f ca="1" t="shared" si="0"/>
        <v>#REF!</v>
      </c>
    </row>
    <row r="13" spans="1:21" ht="15">
      <c r="A13" s="34" t="s">
        <v>275</v>
      </c>
      <c r="B13" s="34">
        <v>53</v>
      </c>
      <c r="D13" s="32">
        <f t="shared" si="1"/>
        <v>0</v>
      </c>
      <c r="E13" s="3">
        <f>COUNTIF(Vertices[Degree],"&gt;= "&amp;D13)-COUNTIF(Vertices[Degree],"&gt;="&amp;D14)</f>
        <v>0</v>
      </c>
      <c r="F13" s="39">
        <f t="shared" si="2"/>
        <v>2.979166666666667</v>
      </c>
      <c r="G13" s="40">
        <f>COUNTIF(Vertices[In-Degree],"&gt;= "&amp;F13)-COUNTIF(Vertices[In-Degree],"&gt;="&amp;F14)</f>
        <v>2</v>
      </c>
      <c r="H13" s="39">
        <f t="shared" si="3"/>
        <v>3.8958333333333326</v>
      </c>
      <c r="I13" s="40">
        <f>COUNTIF(Vertices[Out-Degree],"&gt;= "&amp;H13)-COUNTIF(Vertices[Out-Degree],"&gt;="&amp;H14)</f>
        <v>2</v>
      </c>
      <c r="J13" s="39">
        <f t="shared" si="4"/>
        <v>106.92698408333334</v>
      </c>
      <c r="K13" s="40">
        <f>COUNTIF(Vertices[Betweenness Centrality],"&gt;= "&amp;J13)-COUNTIF(Vertices[Betweenness Centrality],"&gt;="&amp;J14)</f>
        <v>0</v>
      </c>
      <c r="L13" s="39">
        <f t="shared" si="5"/>
        <v>0.23719643750000005</v>
      </c>
      <c r="M13" s="40">
        <f>COUNTIF(Vertices[Closeness Centrality],"&gt;= "&amp;L13)-COUNTIF(Vertices[Closeness Centrality],"&gt;="&amp;L14)</f>
        <v>0</v>
      </c>
      <c r="N13" s="39">
        <f t="shared" si="6"/>
        <v>0.01746272916666667</v>
      </c>
      <c r="O13" s="40">
        <f>COUNTIF(Vertices[Eigenvector Centrality],"&gt;= "&amp;N13)-COUNTIF(Vertices[Eigenvector Centrality],"&gt;="&amp;N14)</f>
        <v>1</v>
      </c>
      <c r="P13" s="39">
        <f t="shared" si="7"/>
        <v>0.9877606041666666</v>
      </c>
      <c r="Q13" s="40">
        <f>COUNTIF(Vertices[PageRank],"&gt;= "&amp;P13)-COUNTIF(Vertices[PageRank],"&gt;="&amp;P14)</f>
        <v>1</v>
      </c>
      <c r="R13" s="39">
        <f t="shared" si="8"/>
        <v>0.171875</v>
      </c>
      <c r="S13" s="44">
        <f>COUNTIF(Vertices[Clustering Coefficient],"&gt;= "&amp;R13)-COUNTIF(Vertices[Clustering Coefficient],"&gt;="&amp;R14)</f>
        <v>1</v>
      </c>
      <c r="T13" s="39" t="e">
        <f ca="1" t="shared" si="9"/>
        <v>#REF!</v>
      </c>
      <c r="U13" s="40" t="e">
        <f ca="1" t="shared" si="0"/>
        <v>#REF!</v>
      </c>
    </row>
    <row r="14" spans="1:21" ht="15">
      <c r="A14" s="34" t="s">
        <v>274</v>
      </c>
      <c r="B14" s="34">
        <v>75</v>
      </c>
      <c r="D14" s="32">
        <f t="shared" si="1"/>
        <v>0</v>
      </c>
      <c r="E14" s="3">
        <f>COUNTIF(Vertices[Degree],"&gt;= "&amp;D14)-COUNTIF(Vertices[Degree],"&gt;="&amp;D15)</f>
        <v>0</v>
      </c>
      <c r="F14" s="37">
        <f t="shared" si="2"/>
        <v>3.2500000000000004</v>
      </c>
      <c r="G14" s="38">
        <f>COUNTIF(Vertices[In-Degree],"&gt;= "&amp;F14)-COUNTIF(Vertices[In-Degree],"&gt;="&amp;F15)</f>
        <v>0</v>
      </c>
      <c r="H14" s="37">
        <f t="shared" si="3"/>
        <v>4.249999999999999</v>
      </c>
      <c r="I14" s="38">
        <f>COUNTIF(Vertices[Out-Degree],"&gt;= "&amp;H14)-COUNTIF(Vertices[Out-Degree],"&gt;="&amp;H15)</f>
        <v>0</v>
      </c>
      <c r="J14" s="37">
        <f t="shared" si="4"/>
        <v>116.647619</v>
      </c>
      <c r="K14" s="38">
        <f>COUNTIF(Vertices[Betweenness Centrality],"&gt;= "&amp;J14)-COUNTIF(Vertices[Betweenness Centrality],"&gt;="&amp;J15)</f>
        <v>0</v>
      </c>
      <c r="L14" s="37">
        <f t="shared" si="5"/>
        <v>0.25781275000000003</v>
      </c>
      <c r="M14" s="38">
        <f>COUNTIF(Vertices[Closeness Centrality],"&gt;= "&amp;L14)-COUNTIF(Vertices[Closeness Centrality],"&gt;="&amp;L15)</f>
        <v>0</v>
      </c>
      <c r="N14" s="37">
        <f t="shared" si="6"/>
        <v>0.019050250000000005</v>
      </c>
      <c r="O14" s="38">
        <f>COUNTIF(Vertices[Eigenvector Centrality],"&gt;= "&amp;N14)-COUNTIF(Vertices[Eigenvector Centrality],"&gt;="&amp;N15)</f>
        <v>0</v>
      </c>
      <c r="P14" s="37">
        <f t="shared" si="7"/>
        <v>1.05119575</v>
      </c>
      <c r="Q14" s="38">
        <f>COUNTIF(Vertices[PageRank],"&gt;= "&amp;P14)-COUNTIF(Vertices[PageRank],"&gt;="&amp;P15)</f>
        <v>0</v>
      </c>
      <c r="R14" s="37">
        <f t="shared" si="8"/>
        <v>0.1875</v>
      </c>
      <c r="S14" s="43">
        <f>COUNTIF(Vertices[Clustering Coefficient],"&gt;= "&amp;R14)-COUNTIF(Vertices[Clustering Coefficient],"&gt;="&amp;R15)</f>
        <v>0</v>
      </c>
      <c r="T14" s="37" t="e">
        <f ca="1" t="shared" si="9"/>
        <v>#REF!</v>
      </c>
      <c r="U14" s="38" t="e">
        <f ca="1" t="shared" si="0"/>
        <v>#REF!</v>
      </c>
    </row>
    <row r="15" spans="1:21" ht="15">
      <c r="A15" s="34" t="s">
        <v>273</v>
      </c>
      <c r="B15" s="34">
        <v>5</v>
      </c>
      <c r="D15" s="32">
        <f t="shared" si="1"/>
        <v>0</v>
      </c>
      <c r="E15" s="3">
        <f>COUNTIF(Vertices[Degree],"&gt;= "&amp;D15)-COUNTIF(Vertices[Degree],"&gt;="&amp;D16)</f>
        <v>0</v>
      </c>
      <c r="F15" s="39">
        <f t="shared" si="2"/>
        <v>3.520833333333334</v>
      </c>
      <c r="G15" s="40">
        <f>COUNTIF(Vertices[In-Degree],"&gt;= "&amp;F15)-COUNTIF(Vertices[In-Degree],"&gt;="&amp;F16)</f>
        <v>0</v>
      </c>
      <c r="H15" s="39">
        <f t="shared" si="3"/>
        <v>4.604166666666666</v>
      </c>
      <c r="I15" s="40">
        <f>COUNTIF(Vertices[Out-Degree],"&gt;= "&amp;H15)-COUNTIF(Vertices[Out-Degree],"&gt;="&amp;H16)</f>
        <v>0</v>
      </c>
      <c r="J15" s="39">
        <f t="shared" si="4"/>
        <v>126.36825391666667</v>
      </c>
      <c r="K15" s="40">
        <f>COUNTIF(Vertices[Betweenness Centrality],"&gt;= "&amp;J15)-COUNTIF(Vertices[Betweenness Centrality],"&gt;="&amp;J16)</f>
        <v>0</v>
      </c>
      <c r="L15" s="39">
        <f t="shared" si="5"/>
        <v>0.27842906250000005</v>
      </c>
      <c r="M15" s="40">
        <f>COUNTIF(Vertices[Closeness Centrality],"&gt;= "&amp;L15)-COUNTIF(Vertices[Closeness Centrality],"&gt;="&amp;L16)</f>
        <v>0</v>
      </c>
      <c r="N15" s="39">
        <f t="shared" si="6"/>
        <v>0.02063777083333334</v>
      </c>
      <c r="O15" s="40">
        <f>COUNTIF(Vertices[Eigenvector Centrality],"&gt;= "&amp;N15)-COUNTIF(Vertices[Eigenvector Centrality],"&gt;="&amp;N16)</f>
        <v>0</v>
      </c>
      <c r="P15" s="39">
        <f t="shared" si="7"/>
        <v>1.1146308958333333</v>
      </c>
      <c r="Q15" s="40">
        <f>COUNTIF(Vertices[PageRank],"&gt;= "&amp;P15)-COUNTIF(Vertices[PageRank],"&gt;="&amp;P16)</f>
        <v>3</v>
      </c>
      <c r="R15" s="39">
        <f t="shared" si="8"/>
        <v>0.203125</v>
      </c>
      <c r="S15" s="44">
        <f>COUNTIF(Vertices[Clustering Coefficient],"&gt;= "&amp;R15)-COUNTIF(Vertices[Clustering Coefficient],"&gt;="&amp;R16)</f>
        <v>0</v>
      </c>
      <c r="T15" s="39" t="e">
        <f ca="1" t="shared" si="9"/>
        <v>#REF!</v>
      </c>
      <c r="U15" s="40" t="e">
        <f ca="1" t="shared" si="0"/>
        <v>#REF!</v>
      </c>
    </row>
    <row r="16" spans="1:21" ht="15">
      <c r="A16" s="121"/>
      <c r="B16" s="121"/>
      <c r="D16" s="32">
        <f t="shared" si="1"/>
        <v>0</v>
      </c>
      <c r="E16" s="3">
        <f>COUNTIF(Vertices[Degree],"&gt;= "&amp;D16)-COUNTIF(Vertices[Degree],"&gt;="&amp;D17)</f>
        <v>0</v>
      </c>
      <c r="F16" s="37">
        <f t="shared" si="2"/>
        <v>3.7916666666666674</v>
      </c>
      <c r="G16" s="38">
        <f>COUNTIF(Vertices[In-Degree],"&gt;= "&amp;F16)-COUNTIF(Vertices[In-Degree],"&gt;="&amp;F17)</f>
        <v>8</v>
      </c>
      <c r="H16" s="37">
        <f t="shared" si="3"/>
        <v>4.958333333333333</v>
      </c>
      <c r="I16" s="38">
        <f>COUNTIF(Vertices[Out-Degree],"&gt;= "&amp;H16)-COUNTIF(Vertices[Out-Degree],"&gt;="&amp;H17)</f>
        <v>0</v>
      </c>
      <c r="J16" s="37">
        <f t="shared" si="4"/>
        <v>136.08888883333333</v>
      </c>
      <c r="K16" s="38">
        <f>COUNTIF(Vertices[Betweenness Centrality],"&gt;= "&amp;J16)-COUNTIF(Vertices[Betweenness Centrality],"&gt;="&amp;J17)</f>
        <v>0</v>
      </c>
      <c r="L16" s="37">
        <f t="shared" si="5"/>
        <v>0.29904537500000006</v>
      </c>
      <c r="M16" s="38">
        <f>COUNTIF(Vertices[Closeness Centrality],"&gt;= "&amp;L16)-COUNTIF(Vertices[Closeness Centrality],"&gt;="&amp;L17)</f>
        <v>0</v>
      </c>
      <c r="N16" s="37">
        <f t="shared" si="6"/>
        <v>0.022225291666666674</v>
      </c>
      <c r="O16" s="38">
        <f>COUNTIF(Vertices[Eigenvector Centrality],"&gt;= "&amp;N16)-COUNTIF(Vertices[Eigenvector Centrality],"&gt;="&amp;N17)</f>
        <v>10</v>
      </c>
      <c r="P16" s="37">
        <f t="shared" si="7"/>
        <v>1.1780660416666666</v>
      </c>
      <c r="Q16" s="38">
        <f>COUNTIF(Vertices[PageRank],"&gt;= "&amp;P16)-COUNTIF(Vertices[PageRank],"&gt;="&amp;P17)</f>
        <v>1</v>
      </c>
      <c r="R16" s="37">
        <f t="shared" si="8"/>
        <v>0.21875</v>
      </c>
      <c r="S16" s="43">
        <f>COUNTIF(Vertices[Clustering Coefficient],"&gt;= "&amp;R16)-COUNTIF(Vertices[Clustering Coefficient],"&gt;="&amp;R17)</f>
        <v>0</v>
      </c>
      <c r="T16" s="37" t="e">
        <f ca="1" t="shared" si="9"/>
        <v>#REF!</v>
      </c>
      <c r="U16" s="38" t="e">
        <f ca="1" t="shared" si="0"/>
        <v>#REF!</v>
      </c>
    </row>
    <row r="17" spans="1:21" ht="15">
      <c r="A17" s="34" t="s">
        <v>151</v>
      </c>
      <c r="B17" s="34">
        <v>12</v>
      </c>
      <c r="D17" s="32">
        <f t="shared" si="1"/>
        <v>0</v>
      </c>
      <c r="E17" s="3">
        <f>COUNTIF(Vertices[Degree],"&gt;= "&amp;D17)-COUNTIF(Vertices[Degree],"&gt;="&amp;D18)</f>
        <v>0</v>
      </c>
      <c r="F17" s="39">
        <f t="shared" si="2"/>
        <v>4.062500000000001</v>
      </c>
      <c r="G17" s="40">
        <f>COUNTIF(Vertices[In-Degree],"&gt;= "&amp;F17)-COUNTIF(Vertices[In-Degree],"&gt;="&amp;F18)</f>
        <v>0</v>
      </c>
      <c r="H17" s="39">
        <f t="shared" si="3"/>
        <v>5.3125</v>
      </c>
      <c r="I17" s="40">
        <f>COUNTIF(Vertices[Out-Degree],"&gt;= "&amp;H17)-COUNTIF(Vertices[Out-Degree],"&gt;="&amp;H18)</f>
        <v>0</v>
      </c>
      <c r="J17" s="39">
        <f t="shared" si="4"/>
        <v>145.80952374999998</v>
      </c>
      <c r="K17" s="40">
        <f>COUNTIF(Vertices[Betweenness Centrality],"&gt;= "&amp;J17)-COUNTIF(Vertices[Betweenness Centrality],"&gt;="&amp;J18)</f>
        <v>0</v>
      </c>
      <c r="L17" s="39">
        <f t="shared" si="5"/>
        <v>0.31966168750000007</v>
      </c>
      <c r="M17" s="40">
        <f>COUNTIF(Vertices[Closeness Centrality],"&gt;= "&amp;L17)-COUNTIF(Vertices[Closeness Centrality],"&gt;="&amp;L18)</f>
        <v>0</v>
      </c>
      <c r="N17" s="39">
        <f t="shared" si="6"/>
        <v>0.02381281250000001</v>
      </c>
      <c r="O17" s="40">
        <f>COUNTIF(Vertices[Eigenvector Centrality],"&gt;= "&amp;N17)-COUNTIF(Vertices[Eigenvector Centrality],"&gt;="&amp;N18)</f>
        <v>1</v>
      </c>
      <c r="P17" s="39">
        <f t="shared" si="7"/>
        <v>1.2415011875</v>
      </c>
      <c r="Q17" s="40">
        <f>COUNTIF(Vertices[PageRank],"&gt;= "&amp;P17)-COUNTIF(Vertices[PageRank],"&gt;="&amp;P18)</f>
        <v>1</v>
      </c>
      <c r="R17" s="39">
        <f t="shared" si="8"/>
        <v>0.234375</v>
      </c>
      <c r="S17" s="44">
        <f>COUNTIF(Vertices[Clustering Coefficient],"&gt;= "&amp;R17)-COUNTIF(Vertices[Clustering Coefficient],"&gt;="&amp;R18)</f>
        <v>1</v>
      </c>
      <c r="T17" s="39" t="e">
        <f ca="1" t="shared" si="9"/>
        <v>#REF!</v>
      </c>
      <c r="U17" s="40" t="e">
        <f ca="1" t="shared" si="0"/>
        <v>#REF!</v>
      </c>
    </row>
    <row r="18" spans="1:21" ht="15">
      <c r="A18" s="121"/>
      <c r="B18" s="121"/>
      <c r="D18" s="32">
        <f t="shared" si="1"/>
        <v>0</v>
      </c>
      <c r="E18" s="3">
        <f>COUNTIF(Vertices[Degree],"&gt;= "&amp;D18)-COUNTIF(Vertices[Degree],"&gt;="&amp;D19)</f>
        <v>0</v>
      </c>
      <c r="F18" s="37">
        <f t="shared" si="2"/>
        <v>4.333333333333334</v>
      </c>
      <c r="G18" s="38">
        <f>COUNTIF(Vertices[In-Degree],"&gt;= "&amp;F18)-COUNTIF(Vertices[In-Degree],"&gt;="&amp;F19)</f>
        <v>0</v>
      </c>
      <c r="H18" s="37">
        <f t="shared" si="3"/>
        <v>5.666666666666667</v>
      </c>
      <c r="I18" s="38">
        <f>COUNTIF(Vertices[Out-Degree],"&gt;= "&amp;H18)-COUNTIF(Vertices[Out-Degree],"&gt;="&amp;H19)</f>
        <v>2</v>
      </c>
      <c r="J18" s="37">
        <f t="shared" si="4"/>
        <v>155.53015866666664</v>
      </c>
      <c r="K18" s="38">
        <f>COUNTIF(Vertices[Betweenness Centrality],"&gt;= "&amp;J18)-COUNTIF(Vertices[Betweenness Centrality],"&gt;="&amp;J19)</f>
        <v>0</v>
      </c>
      <c r="L18" s="37">
        <f t="shared" si="5"/>
        <v>0.3402780000000001</v>
      </c>
      <c r="M18" s="38">
        <f>COUNTIF(Vertices[Closeness Centrality],"&gt;= "&amp;L18)-COUNTIF(Vertices[Closeness Centrality],"&gt;="&amp;L19)</f>
        <v>0</v>
      </c>
      <c r="N18" s="37">
        <f t="shared" si="6"/>
        <v>0.025400333333333344</v>
      </c>
      <c r="O18" s="38">
        <f>COUNTIF(Vertices[Eigenvector Centrality],"&gt;= "&amp;N18)-COUNTIF(Vertices[Eigenvector Centrality],"&gt;="&amp;N19)</f>
        <v>0</v>
      </c>
      <c r="P18" s="37">
        <f t="shared" si="7"/>
        <v>1.3049363333333333</v>
      </c>
      <c r="Q18" s="38">
        <f>COUNTIF(Vertices[PageRank],"&gt;= "&amp;P18)-COUNTIF(Vertices[PageRank],"&gt;="&amp;P19)</f>
        <v>0</v>
      </c>
      <c r="R18" s="37">
        <f t="shared" si="8"/>
        <v>0.25</v>
      </c>
      <c r="S18" s="43">
        <f>COUNTIF(Vertices[Clustering Coefficient],"&gt;= "&amp;R18)-COUNTIF(Vertices[Clustering Coefficient],"&gt;="&amp;R19)</f>
        <v>0</v>
      </c>
      <c r="T18" s="37" t="e">
        <f ca="1" t="shared" si="9"/>
        <v>#REF!</v>
      </c>
      <c r="U18" s="38" t="e">
        <f ca="1" t="shared" si="0"/>
        <v>#REF!</v>
      </c>
    </row>
    <row r="19" spans="1:21" ht="15">
      <c r="A19" s="34" t="s">
        <v>170</v>
      </c>
      <c r="B19" s="34">
        <v>0.10679611650485436</v>
      </c>
      <c r="D19" s="32">
        <f t="shared" si="1"/>
        <v>0</v>
      </c>
      <c r="E19" s="3">
        <f>COUNTIF(Vertices[Degree],"&gt;= "&amp;D19)-COUNTIF(Vertices[Degree],"&gt;="&amp;D20)</f>
        <v>0</v>
      </c>
      <c r="F19" s="39">
        <f t="shared" si="2"/>
        <v>4.604166666666667</v>
      </c>
      <c r="G19" s="40">
        <f>COUNTIF(Vertices[In-Degree],"&gt;= "&amp;F19)-COUNTIF(Vertices[In-Degree],"&gt;="&amp;F20)</f>
        <v>0</v>
      </c>
      <c r="H19" s="39">
        <f t="shared" si="3"/>
        <v>6.020833333333334</v>
      </c>
      <c r="I19" s="40">
        <f>COUNTIF(Vertices[Out-Degree],"&gt;= "&amp;H19)-COUNTIF(Vertices[Out-Degree],"&gt;="&amp;H20)</f>
        <v>0</v>
      </c>
      <c r="J19" s="39">
        <f t="shared" si="4"/>
        <v>165.2507935833333</v>
      </c>
      <c r="K19" s="40">
        <f>COUNTIF(Vertices[Betweenness Centrality],"&gt;= "&amp;J19)-COUNTIF(Vertices[Betweenness Centrality],"&gt;="&amp;J20)</f>
        <v>0</v>
      </c>
      <c r="L19" s="39">
        <f t="shared" si="5"/>
        <v>0.3608943125000001</v>
      </c>
      <c r="M19" s="40">
        <f>COUNTIF(Vertices[Closeness Centrality],"&gt;= "&amp;L19)-COUNTIF(Vertices[Closeness Centrality],"&gt;="&amp;L20)</f>
        <v>0</v>
      </c>
      <c r="N19" s="39">
        <f t="shared" si="6"/>
        <v>0.02698785416666668</v>
      </c>
      <c r="O19" s="40">
        <f>COUNTIF(Vertices[Eigenvector Centrality],"&gt;= "&amp;N19)-COUNTIF(Vertices[Eigenvector Centrality],"&gt;="&amp;N20)</f>
        <v>0</v>
      </c>
      <c r="P19" s="39">
        <f t="shared" si="7"/>
        <v>1.3683714791666666</v>
      </c>
      <c r="Q19" s="40">
        <f>COUNTIF(Vertices[PageRank],"&gt;= "&amp;P19)-COUNTIF(Vertices[PageRank],"&gt;="&amp;P20)</f>
        <v>0</v>
      </c>
      <c r="R19" s="39">
        <f t="shared" si="8"/>
        <v>0.265625</v>
      </c>
      <c r="S19" s="44">
        <f>COUNTIF(Vertices[Clustering Coefficient],"&gt;= "&amp;R19)-COUNTIF(Vertices[Clustering Coefficient],"&gt;="&amp;R20)</f>
        <v>2</v>
      </c>
      <c r="T19" s="39" t="e">
        <f ca="1" t="shared" si="9"/>
        <v>#REF!</v>
      </c>
      <c r="U19" s="40" t="e">
        <f ca="1" t="shared" si="0"/>
        <v>#REF!</v>
      </c>
    </row>
    <row r="20" spans="1:21" ht="15">
      <c r="A20" s="34" t="s">
        <v>171</v>
      </c>
      <c r="B20" s="34">
        <v>0.19298245614035087</v>
      </c>
      <c r="D20" s="32">
        <f t="shared" si="1"/>
        <v>0</v>
      </c>
      <c r="E20" s="3">
        <f>COUNTIF(Vertices[Degree],"&gt;= "&amp;D20)-COUNTIF(Vertices[Degree],"&gt;="&amp;D21)</f>
        <v>0</v>
      </c>
      <c r="F20" s="37">
        <f t="shared" si="2"/>
        <v>4.875</v>
      </c>
      <c r="G20" s="38">
        <f>COUNTIF(Vertices[In-Degree],"&gt;= "&amp;F20)-COUNTIF(Vertices[In-Degree],"&gt;="&amp;F21)</f>
        <v>4</v>
      </c>
      <c r="H20" s="37">
        <f t="shared" si="3"/>
        <v>6.375000000000001</v>
      </c>
      <c r="I20" s="38">
        <f>COUNTIF(Vertices[Out-Degree],"&gt;= "&amp;H20)-COUNTIF(Vertices[Out-Degree],"&gt;="&amp;H21)</f>
        <v>0</v>
      </c>
      <c r="J20" s="37">
        <f t="shared" si="4"/>
        <v>174.97142849999994</v>
      </c>
      <c r="K20" s="38">
        <f>COUNTIF(Vertices[Betweenness Centrality],"&gt;= "&amp;J20)-COUNTIF(Vertices[Betweenness Centrality],"&gt;="&amp;J21)</f>
        <v>1</v>
      </c>
      <c r="L20" s="37">
        <f t="shared" si="5"/>
        <v>0.3815106250000001</v>
      </c>
      <c r="M20" s="38">
        <f>COUNTIF(Vertices[Closeness Centrality],"&gt;= "&amp;L20)-COUNTIF(Vertices[Closeness Centrality],"&gt;="&amp;L21)</f>
        <v>0</v>
      </c>
      <c r="N20" s="37">
        <f t="shared" si="6"/>
        <v>0.028575375000000014</v>
      </c>
      <c r="O20" s="38">
        <f>COUNTIF(Vertices[Eigenvector Centrality],"&gt;= "&amp;N20)-COUNTIF(Vertices[Eigenvector Centrality],"&gt;="&amp;N21)</f>
        <v>0</v>
      </c>
      <c r="P20" s="37">
        <f t="shared" si="7"/>
        <v>1.4318066249999999</v>
      </c>
      <c r="Q20" s="38">
        <f>COUNTIF(Vertices[PageRank],"&gt;= "&amp;P20)-COUNTIF(Vertices[PageRank],"&gt;="&amp;P21)</f>
        <v>1</v>
      </c>
      <c r="R20" s="37">
        <f t="shared" si="8"/>
        <v>0.28125</v>
      </c>
      <c r="S20" s="43">
        <f>COUNTIF(Vertices[Clustering Coefficient],"&gt;= "&amp;R20)-COUNTIF(Vertices[Clustering Coefficient],"&gt;="&amp;R21)</f>
        <v>0</v>
      </c>
      <c r="T20" s="37" t="e">
        <f ca="1" t="shared" si="9"/>
        <v>#REF!</v>
      </c>
      <c r="U20" s="38" t="e">
        <f ca="1" t="shared" si="0"/>
        <v>#REF!</v>
      </c>
    </row>
    <row r="21" spans="1:21" ht="15">
      <c r="A21" s="121"/>
      <c r="B21" s="121"/>
      <c r="D21" s="32">
        <f t="shared" si="1"/>
        <v>0</v>
      </c>
      <c r="E21" s="3">
        <f>COUNTIF(Vertices[Degree],"&gt;= "&amp;D21)-COUNTIF(Vertices[Degree],"&gt;="&amp;D22)</f>
        <v>0</v>
      </c>
      <c r="F21" s="39">
        <f t="shared" si="2"/>
        <v>5.145833333333333</v>
      </c>
      <c r="G21" s="40">
        <f>COUNTIF(Vertices[In-Degree],"&gt;= "&amp;F21)-COUNTIF(Vertices[In-Degree],"&gt;="&amp;F22)</f>
        <v>0</v>
      </c>
      <c r="H21" s="39">
        <f t="shared" si="3"/>
        <v>6.729166666666668</v>
      </c>
      <c r="I21" s="40">
        <f>COUNTIF(Vertices[Out-Degree],"&gt;= "&amp;H21)-COUNTIF(Vertices[Out-Degree],"&gt;="&amp;H22)</f>
        <v>1</v>
      </c>
      <c r="J21" s="39">
        <f t="shared" si="4"/>
        <v>184.6920634166666</v>
      </c>
      <c r="K21" s="40">
        <f>COUNTIF(Vertices[Betweenness Centrality],"&gt;= "&amp;J21)-COUNTIF(Vertices[Betweenness Centrality],"&gt;="&amp;J22)</f>
        <v>1</v>
      </c>
      <c r="L21" s="39">
        <f t="shared" si="5"/>
        <v>0.4021269375000001</v>
      </c>
      <c r="M21" s="40">
        <f>COUNTIF(Vertices[Closeness Centrality],"&gt;= "&amp;L21)-COUNTIF(Vertices[Closeness Centrality],"&gt;="&amp;L22)</f>
        <v>0</v>
      </c>
      <c r="N21" s="39">
        <f t="shared" si="6"/>
        <v>0.03016289583333335</v>
      </c>
      <c r="O21" s="40">
        <f>COUNTIF(Vertices[Eigenvector Centrality],"&gt;= "&amp;N21)-COUNTIF(Vertices[Eigenvector Centrality],"&gt;="&amp;N22)</f>
        <v>1</v>
      </c>
      <c r="P21" s="39">
        <f t="shared" si="7"/>
        <v>1.4952417708333332</v>
      </c>
      <c r="Q21" s="40">
        <f>COUNTIF(Vertices[PageRank],"&gt;= "&amp;P21)-COUNTIF(Vertices[PageRank],"&gt;="&amp;P22)</f>
        <v>0</v>
      </c>
      <c r="R21" s="39">
        <f t="shared" si="8"/>
        <v>0.296875</v>
      </c>
      <c r="S21" s="44">
        <f>COUNTIF(Vertices[Clustering Coefficient],"&gt;= "&amp;R21)-COUNTIF(Vertices[Clustering Coefficient],"&gt;="&amp;R22)</f>
        <v>0</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5.416666666666666</v>
      </c>
      <c r="G22" s="38">
        <f>COUNTIF(Vertices[In-Degree],"&gt;= "&amp;F22)-COUNTIF(Vertices[In-Degree],"&gt;="&amp;F23)</f>
        <v>0</v>
      </c>
      <c r="H22" s="37">
        <f t="shared" si="3"/>
        <v>7.083333333333335</v>
      </c>
      <c r="I22" s="38">
        <f>COUNTIF(Vertices[Out-Degree],"&gt;= "&amp;H22)-COUNTIF(Vertices[Out-Degree],"&gt;="&amp;H23)</f>
        <v>0</v>
      </c>
      <c r="J22" s="37">
        <f t="shared" si="4"/>
        <v>194.41269833333325</v>
      </c>
      <c r="K22" s="38">
        <f>COUNTIF(Vertices[Betweenness Centrality],"&gt;= "&amp;J22)-COUNTIF(Vertices[Betweenness Centrality],"&gt;="&amp;J23)</f>
        <v>0</v>
      </c>
      <c r="L22" s="37">
        <f t="shared" si="5"/>
        <v>0.4227432500000001</v>
      </c>
      <c r="M22" s="38">
        <f>COUNTIF(Vertices[Closeness Centrality],"&gt;= "&amp;L22)-COUNTIF(Vertices[Closeness Centrality],"&gt;="&amp;L23)</f>
        <v>0</v>
      </c>
      <c r="N22" s="37">
        <f t="shared" si="6"/>
        <v>0.031750416666666684</v>
      </c>
      <c r="O22" s="38">
        <f>COUNTIF(Vertices[Eigenvector Centrality],"&gt;= "&amp;N22)-COUNTIF(Vertices[Eigenvector Centrality],"&gt;="&amp;N23)</f>
        <v>0</v>
      </c>
      <c r="P22" s="37">
        <f t="shared" si="7"/>
        <v>1.5586769166666665</v>
      </c>
      <c r="Q22" s="38">
        <f>COUNTIF(Vertices[PageRank],"&gt;= "&amp;P22)-COUNTIF(Vertices[PageRank],"&gt;="&amp;P23)</f>
        <v>2</v>
      </c>
      <c r="R22" s="37">
        <f t="shared" si="8"/>
        <v>0.3125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5.687499999999999</v>
      </c>
      <c r="G23" s="40">
        <f>COUNTIF(Vertices[In-Degree],"&gt;= "&amp;F23)-COUNTIF(Vertices[In-Degree],"&gt;="&amp;F24)</f>
        <v>0</v>
      </c>
      <c r="H23" s="39">
        <f t="shared" si="3"/>
        <v>7.437500000000002</v>
      </c>
      <c r="I23" s="40">
        <f>COUNTIF(Vertices[Out-Degree],"&gt;= "&amp;H23)-COUNTIF(Vertices[Out-Degree],"&gt;="&amp;H24)</f>
        <v>0</v>
      </c>
      <c r="J23" s="39">
        <f t="shared" si="4"/>
        <v>204.1333332499999</v>
      </c>
      <c r="K23" s="40">
        <f>COUNTIF(Vertices[Betweenness Centrality],"&gt;= "&amp;J23)-COUNTIF(Vertices[Betweenness Centrality],"&gt;="&amp;J24)</f>
        <v>0</v>
      </c>
      <c r="L23" s="39">
        <f t="shared" si="5"/>
        <v>0.44335956250000014</v>
      </c>
      <c r="M23" s="40">
        <f>COUNTIF(Vertices[Closeness Centrality],"&gt;= "&amp;L23)-COUNTIF(Vertices[Closeness Centrality],"&gt;="&amp;L24)</f>
        <v>0</v>
      </c>
      <c r="N23" s="39">
        <f t="shared" si="6"/>
        <v>0.03333793750000002</v>
      </c>
      <c r="O23" s="40">
        <f>COUNTIF(Vertices[Eigenvector Centrality],"&gt;= "&amp;N23)-COUNTIF(Vertices[Eigenvector Centrality],"&gt;="&amp;N24)</f>
        <v>1</v>
      </c>
      <c r="P23" s="39">
        <f t="shared" si="7"/>
        <v>1.6221120624999998</v>
      </c>
      <c r="Q23" s="40">
        <f>COUNTIF(Vertices[PageRank],"&gt;= "&amp;P23)-COUNTIF(Vertices[PageRank],"&gt;="&amp;P24)</f>
        <v>0</v>
      </c>
      <c r="R23" s="39">
        <f t="shared" si="8"/>
        <v>0.328125</v>
      </c>
      <c r="S23" s="44">
        <f>COUNTIF(Vertices[Clustering Coefficient],"&gt;= "&amp;R23)-COUNTIF(Vertices[Clustering Coefficient],"&gt;="&amp;R24)</f>
        <v>4</v>
      </c>
      <c r="T23" s="39" t="e">
        <f ca="1" t="shared" si="9"/>
        <v>#REF!</v>
      </c>
      <c r="U23" s="40" t="e">
        <f ca="1" t="shared" si="0"/>
        <v>#REF!</v>
      </c>
    </row>
    <row r="24" spans="1:21" ht="15">
      <c r="A24" s="34" t="s">
        <v>154</v>
      </c>
      <c r="B24" s="34">
        <v>37</v>
      </c>
      <c r="D24" s="32">
        <f t="shared" si="1"/>
        <v>0</v>
      </c>
      <c r="E24" s="3">
        <f>COUNTIF(Vertices[Degree],"&gt;= "&amp;D24)-COUNTIF(Vertices[Degree],"&gt;="&amp;D25)</f>
        <v>0</v>
      </c>
      <c r="F24" s="37">
        <f t="shared" si="2"/>
        <v>5.958333333333332</v>
      </c>
      <c r="G24" s="38">
        <f>COUNTIF(Vertices[In-Degree],"&gt;= "&amp;F24)-COUNTIF(Vertices[In-Degree],"&gt;="&amp;F25)</f>
        <v>3</v>
      </c>
      <c r="H24" s="37">
        <f t="shared" si="3"/>
        <v>7.791666666666669</v>
      </c>
      <c r="I24" s="38">
        <f>COUNTIF(Vertices[Out-Degree],"&gt;= "&amp;H24)-COUNTIF(Vertices[Out-Degree],"&gt;="&amp;H25)</f>
        <v>1</v>
      </c>
      <c r="J24" s="37">
        <f t="shared" si="4"/>
        <v>213.85396816666656</v>
      </c>
      <c r="K24" s="38">
        <f>COUNTIF(Vertices[Betweenness Centrality],"&gt;= "&amp;J24)-COUNTIF(Vertices[Betweenness Centrality],"&gt;="&amp;J25)</f>
        <v>0</v>
      </c>
      <c r="L24" s="37">
        <f t="shared" si="5"/>
        <v>0.46397587500000015</v>
      </c>
      <c r="M24" s="38">
        <f>COUNTIF(Vertices[Closeness Centrality],"&gt;= "&amp;L24)-COUNTIF(Vertices[Closeness Centrality],"&gt;="&amp;L25)</f>
        <v>0</v>
      </c>
      <c r="N24" s="37">
        <f t="shared" si="6"/>
        <v>0.034925458333333353</v>
      </c>
      <c r="O24" s="38">
        <f>COUNTIF(Vertices[Eigenvector Centrality],"&gt;= "&amp;N24)-COUNTIF(Vertices[Eigenvector Centrality],"&gt;="&amp;N25)</f>
        <v>1</v>
      </c>
      <c r="P24" s="37">
        <f t="shared" si="7"/>
        <v>1.6855472083333332</v>
      </c>
      <c r="Q24" s="38">
        <f>COUNTIF(Vertices[PageRank],"&gt;= "&amp;P24)-COUNTIF(Vertices[PageRank],"&gt;="&amp;P25)</f>
        <v>0</v>
      </c>
      <c r="R24" s="37">
        <f t="shared" si="8"/>
        <v>0.34375</v>
      </c>
      <c r="S24" s="43">
        <f>COUNTIF(Vertices[Clustering Coefficient],"&gt;= "&amp;R24)-COUNTIF(Vertices[Clustering Coefficient],"&gt;="&amp;R25)</f>
        <v>2</v>
      </c>
      <c r="T24" s="37" t="e">
        <f ca="1" t="shared" si="9"/>
        <v>#REF!</v>
      </c>
      <c r="U24" s="38" t="e">
        <f ca="1" t="shared" si="0"/>
        <v>#REF!</v>
      </c>
    </row>
    <row r="25" spans="1:21" ht="15">
      <c r="A25" s="34" t="s">
        <v>155</v>
      </c>
      <c r="B25" s="34">
        <v>142</v>
      </c>
      <c r="D25" s="32">
        <f t="shared" si="1"/>
        <v>0</v>
      </c>
      <c r="E25" s="3">
        <f>COUNTIF(Vertices[Degree],"&gt;= "&amp;D25)-COUNTIF(Vertices[Degree],"&gt;="&amp;D26)</f>
        <v>0</v>
      </c>
      <c r="F25" s="39">
        <f t="shared" si="2"/>
        <v>6.229166666666665</v>
      </c>
      <c r="G25" s="40">
        <f>COUNTIF(Vertices[In-Degree],"&gt;= "&amp;F25)-COUNTIF(Vertices[In-Degree],"&gt;="&amp;F26)</f>
        <v>0</v>
      </c>
      <c r="H25" s="39">
        <f t="shared" si="3"/>
        <v>8.145833333333336</v>
      </c>
      <c r="I25" s="40">
        <f>COUNTIF(Vertices[Out-Degree],"&gt;= "&amp;H25)-COUNTIF(Vertices[Out-Degree],"&gt;="&amp;H26)</f>
        <v>0</v>
      </c>
      <c r="J25" s="39">
        <f t="shared" si="4"/>
        <v>223.57460308333322</v>
      </c>
      <c r="K25" s="40">
        <f>COUNTIF(Vertices[Betweenness Centrality],"&gt;= "&amp;J25)-COUNTIF(Vertices[Betweenness Centrality],"&gt;="&amp;J26)</f>
        <v>0</v>
      </c>
      <c r="L25" s="39">
        <f t="shared" si="5"/>
        <v>0.48459218750000016</v>
      </c>
      <c r="M25" s="40">
        <f>COUNTIF(Vertices[Closeness Centrality],"&gt;= "&amp;L25)-COUNTIF(Vertices[Closeness Centrality],"&gt;="&amp;L26)</f>
        <v>0</v>
      </c>
      <c r="N25" s="39">
        <f t="shared" si="6"/>
        <v>0.03651297916666669</v>
      </c>
      <c r="O25" s="40">
        <f>COUNTIF(Vertices[Eigenvector Centrality],"&gt;= "&amp;N25)-COUNTIF(Vertices[Eigenvector Centrality],"&gt;="&amp;N26)</f>
        <v>2</v>
      </c>
      <c r="P25" s="39">
        <f t="shared" si="7"/>
        <v>1.7489823541666665</v>
      </c>
      <c r="Q25" s="40">
        <f>COUNTIF(Vertices[PageRank],"&gt;= "&amp;P25)-COUNTIF(Vertices[PageRank],"&gt;="&amp;P26)</f>
        <v>0</v>
      </c>
      <c r="R25" s="39">
        <f t="shared" si="8"/>
        <v>0.359375</v>
      </c>
      <c r="S25" s="44">
        <f>COUNTIF(Vertices[Clustering Coefficient],"&gt;= "&amp;R25)-COUNTIF(Vertices[Clustering Coefficient],"&gt;="&amp;R26)</f>
        <v>0</v>
      </c>
      <c r="T25" s="39" t="e">
        <f ca="1" t="shared" si="9"/>
        <v>#REF!</v>
      </c>
      <c r="U25" s="40" t="e">
        <f ca="1" t="shared" si="0"/>
        <v>#REF!</v>
      </c>
    </row>
    <row r="26" spans="1:21" ht="15">
      <c r="A26" s="121"/>
      <c r="B26" s="121"/>
      <c r="D26" s="32">
        <f t="shared" si="1"/>
        <v>0</v>
      </c>
      <c r="E26" s="3">
        <f>COUNTIF(Vertices[Degree],"&gt;= "&amp;D26)-COUNTIF(Vertices[Degree],"&gt;="&amp;D28)</f>
        <v>0</v>
      </c>
      <c r="F26" s="37">
        <f t="shared" si="2"/>
        <v>6.499999999999998</v>
      </c>
      <c r="G26" s="38">
        <f>COUNTIF(Vertices[In-Degree],"&gt;= "&amp;F26)-COUNTIF(Vertices[In-Degree],"&gt;="&amp;F28)</f>
        <v>0</v>
      </c>
      <c r="H26" s="37">
        <f t="shared" si="3"/>
        <v>8.500000000000002</v>
      </c>
      <c r="I26" s="38">
        <f>COUNTIF(Vertices[Out-Degree],"&gt;= "&amp;H26)-COUNTIF(Vertices[Out-Degree],"&gt;="&amp;H28)</f>
        <v>0</v>
      </c>
      <c r="J26" s="37">
        <f t="shared" si="4"/>
        <v>233.29523799999987</v>
      </c>
      <c r="K26" s="38">
        <f>COUNTIF(Vertices[Betweenness Centrality],"&gt;= "&amp;J26)-COUNTIF(Vertices[Betweenness Centrality],"&gt;="&amp;J28)</f>
        <v>0</v>
      </c>
      <c r="L26" s="37">
        <f t="shared" si="5"/>
        <v>0.5052085000000002</v>
      </c>
      <c r="M26" s="38">
        <f>COUNTIF(Vertices[Closeness Centrality],"&gt;= "&amp;L26)-COUNTIF(Vertices[Closeness Centrality],"&gt;="&amp;L28)</f>
        <v>0</v>
      </c>
      <c r="N26" s="37">
        <f t="shared" si="6"/>
        <v>0.03810050000000002</v>
      </c>
      <c r="O26" s="38">
        <f>COUNTIF(Vertices[Eigenvector Centrality],"&gt;= "&amp;N26)-COUNTIF(Vertices[Eigenvector Centrality],"&gt;="&amp;N28)</f>
        <v>2</v>
      </c>
      <c r="P26" s="37">
        <f t="shared" si="7"/>
        <v>1.8124174999999998</v>
      </c>
      <c r="Q26" s="38">
        <f>COUNTIF(Vertices[PageRank],"&gt;= "&amp;P26)-COUNTIF(Vertices[PageRank],"&gt;="&amp;P28)</f>
        <v>0</v>
      </c>
      <c r="R26" s="37">
        <f t="shared" si="8"/>
        <v>0.375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-3</v>
      </c>
      <c r="H27" s="62"/>
      <c r="I27" s="63">
        <f>COUNTIF(Vertices[Out-Degree],"&gt;= "&amp;H27)-COUNTIF(Vertices[Out-Degree],"&gt;="&amp;H28)</f>
        <v>-5</v>
      </c>
      <c r="J27" s="62"/>
      <c r="K27" s="63">
        <f>COUNTIF(Vertices[Betweenness Centrality],"&gt;= "&amp;J27)-COUNTIF(Vertices[Betweenness Centrality],"&gt;="&amp;J28)</f>
        <v>-3</v>
      </c>
      <c r="L27" s="62"/>
      <c r="M27" s="63">
        <f>COUNTIF(Vertices[Closeness Centrality],"&gt;= "&amp;L27)-COUNTIF(Vertices[Closeness Centrality],"&gt;="&amp;L28)</f>
        <v>-2</v>
      </c>
      <c r="N27" s="62"/>
      <c r="O27" s="63">
        <f>COUNTIF(Vertices[Eigenvector Centrality],"&gt;= "&amp;N27)-COUNTIF(Vertices[Eigenvector Centrality],"&gt;="&amp;N28)</f>
        <v>-6</v>
      </c>
      <c r="P27" s="62"/>
      <c r="Q27" s="63">
        <f>COUNTIF(Vertices[Eigenvector Centrality],"&gt;= "&amp;P27)-COUNTIF(Vertices[Eigenvector Centrality],"&gt;="&amp;P28)</f>
        <v>0</v>
      </c>
      <c r="R27" s="62"/>
      <c r="S27" s="64">
        <f>COUNTIF(Vertices[Clustering Coefficient],"&gt;= "&amp;R27)-COUNTIF(Vertices[Clustering Coefficient],"&gt;="&amp;R28)</f>
        <v>-15</v>
      </c>
      <c r="T27" s="62"/>
      <c r="U27" s="63">
        <f ca="1">COUNTIF(Vertices[Clustering Coefficient],"&gt;= "&amp;T27)-COUNTIF(Vertices[Clustering Coefficient],"&gt;="&amp;T28)</f>
        <v>0</v>
      </c>
    </row>
    <row r="28" spans="1:21" ht="15">
      <c r="A28" s="34" t="s">
        <v>157</v>
      </c>
      <c r="B28" s="34">
        <v>2.138383</v>
      </c>
      <c r="D28" s="32">
        <f>D26+($D$50-$D$2)/BinDivisor</f>
        <v>0</v>
      </c>
      <c r="E28" s="3">
        <f>COUNTIF(Vertices[Degree],"&gt;= "&amp;D28)-COUNTIF(Vertices[Degree],"&gt;="&amp;D42)</f>
        <v>0</v>
      </c>
      <c r="F28" s="39">
        <f>F26+($F$50-$F$2)/BinDivisor</f>
        <v>6.770833333333331</v>
      </c>
      <c r="G28" s="40">
        <f>COUNTIF(Vertices[In-Degree],"&gt;= "&amp;F28)-COUNTIF(Vertices[In-Degree],"&gt;="&amp;F42)</f>
        <v>1</v>
      </c>
      <c r="H28" s="39">
        <f>H26+($H$50-$H$2)/BinDivisor</f>
        <v>8.854166666666668</v>
      </c>
      <c r="I28" s="40">
        <f>COUNTIF(Vertices[Out-Degree],"&gt;= "&amp;H28)-COUNTIF(Vertices[Out-Degree],"&gt;="&amp;H42)</f>
        <v>3</v>
      </c>
      <c r="J28" s="39">
        <f>J26+($J$50-$J$2)/BinDivisor</f>
        <v>243.01587291666652</v>
      </c>
      <c r="K28" s="40">
        <f>COUNTIF(Vertices[Betweenness Centrality],"&gt;= "&amp;J28)-COUNTIF(Vertices[Betweenness Centrality],"&gt;="&amp;J42)</f>
        <v>0</v>
      </c>
      <c r="L28" s="39">
        <f>L26+($L$50-$L$2)/BinDivisor</f>
        <v>0.5258248125000001</v>
      </c>
      <c r="M28" s="40">
        <f>COUNTIF(Vertices[Closeness Centrality],"&gt;= "&amp;L28)-COUNTIF(Vertices[Closeness Centrality],"&gt;="&amp;L42)</f>
        <v>0</v>
      </c>
      <c r="N28" s="39">
        <f>N26+($N$50-$N$2)/BinDivisor</f>
        <v>0.03968802083333336</v>
      </c>
      <c r="O28" s="40">
        <f>COUNTIF(Vertices[Eigenvector Centrality],"&gt;= "&amp;N28)-COUNTIF(Vertices[Eigenvector Centrality],"&gt;="&amp;N42)</f>
        <v>0</v>
      </c>
      <c r="P28" s="39">
        <f>P26+($P$50-$P$2)/BinDivisor</f>
        <v>1.875852645833333</v>
      </c>
      <c r="Q28" s="40">
        <f>COUNTIF(Vertices[PageRank],"&gt;= "&amp;P28)-COUNTIF(Vertices[PageRank],"&gt;="&amp;P42)</f>
        <v>0</v>
      </c>
      <c r="R28" s="39">
        <f>R26+($R$50-$R$2)/BinDivisor</f>
        <v>0.390625</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0.07692307692307693</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889</v>
      </c>
      <c r="B31" s="34">
        <v>0.375874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1"/>
      <c r="B32" s="12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890</v>
      </c>
      <c r="B33" s="34" t="s">
        <v>904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1"/>
      <c r="B34" s="121"/>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891</v>
      </c>
      <c r="B35" s="34" t="s">
        <v>1165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1"/>
      <c r="B36" s="121"/>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892</v>
      </c>
      <c r="B37" s="34" t="s">
        <v>1161</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893</v>
      </c>
      <c r="B38" s="34" t="s">
        <v>321</v>
      </c>
      <c r="D38" s="32"/>
      <c r="E38" s="3">
        <f>COUNTIF(Vertices[Degree],"&gt;= "&amp;D38)-COUNTIF(Vertices[Degree],"&gt;="&amp;D42)</f>
        <v>0</v>
      </c>
      <c r="F38" s="62"/>
      <c r="G38" s="63">
        <f>COUNTIF(Vertices[In-Degree],"&gt;= "&amp;F38)-COUNTIF(Vertices[In-Degree],"&gt;="&amp;F42)</f>
        <v>-2</v>
      </c>
      <c r="H38" s="62"/>
      <c r="I38" s="63">
        <f>COUNTIF(Vertices[Out-Degree],"&gt;= "&amp;H38)-COUNTIF(Vertices[Out-Degree],"&gt;="&amp;H42)</f>
        <v>-2</v>
      </c>
      <c r="J38" s="62"/>
      <c r="K38" s="63">
        <f>COUNTIF(Vertices[Betweenness Centrality],"&gt;= "&amp;J38)-COUNTIF(Vertices[Betweenness Centrality],"&gt;="&amp;J42)</f>
        <v>-3</v>
      </c>
      <c r="L38" s="62"/>
      <c r="M38" s="63">
        <f>COUNTIF(Vertices[Closeness Centrality],"&gt;= "&amp;L38)-COUNTIF(Vertices[Closeness Centrality],"&gt;="&amp;L42)</f>
        <v>-2</v>
      </c>
      <c r="N38" s="62"/>
      <c r="O38" s="63">
        <f>COUNTIF(Vertices[Eigenvector Centrality],"&gt;= "&amp;N38)-COUNTIF(Vertices[Eigenvector Centrality],"&gt;="&amp;N42)</f>
        <v>-6</v>
      </c>
      <c r="P38" s="62"/>
      <c r="Q38" s="63">
        <f>COUNTIF(Vertices[Eigenvector Centrality],"&gt;= "&amp;P38)-COUNTIF(Vertices[Eigenvector Centrality],"&gt;="&amp;P42)</f>
        <v>0</v>
      </c>
      <c r="R38" s="62"/>
      <c r="S38" s="64">
        <f>COUNTIF(Vertices[Clustering Coefficient],"&gt;= "&amp;R38)-COUNTIF(Vertices[Clustering Coefficient],"&gt;="&amp;R42)</f>
        <v>-15</v>
      </c>
      <c r="T38" s="62"/>
      <c r="U38" s="63">
        <f ca="1">COUNTIF(Vertices[Clustering Coefficient],"&gt;= "&amp;T38)-COUNTIF(Vertices[Clustering Coefficient],"&gt;="&amp;T42)</f>
        <v>0</v>
      </c>
    </row>
    <row r="39" spans="1:21" ht="409.5">
      <c r="A39" s="34" t="s">
        <v>894</v>
      </c>
      <c r="B39" s="52" t="s">
        <v>1162</v>
      </c>
      <c r="D39" s="32"/>
      <c r="E39" s="3">
        <f>COUNTIF(Vertices[Degree],"&gt;= "&amp;D39)-COUNTIF(Vertices[Degree],"&gt;="&amp;D42)</f>
        <v>0</v>
      </c>
      <c r="F39" s="62"/>
      <c r="G39" s="63">
        <f>COUNTIF(Vertices[In-Degree],"&gt;= "&amp;F39)-COUNTIF(Vertices[In-Degree],"&gt;="&amp;F42)</f>
        <v>-2</v>
      </c>
      <c r="H39" s="62"/>
      <c r="I39" s="63">
        <f>COUNTIF(Vertices[Out-Degree],"&gt;= "&amp;H39)-COUNTIF(Vertices[Out-Degree],"&gt;="&amp;H42)</f>
        <v>-2</v>
      </c>
      <c r="J39" s="62"/>
      <c r="K39" s="63">
        <f>COUNTIF(Vertices[Betweenness Centrality],"&gt;= "&amp;J39)-COUNTIF(Vertices[Betweenness Centrality],"&gt;="&amp;J42)</f>
        <v>-3</v>
      </c>
      <c r="L39" s="62"/>
      <c r="M39" s="63">
        <f>COUNTIF(Vertices[Closeness Centrality],"&gt;= "&amp;L39)-COUNTIF(Vertices[Closeness Centrality],"&gt;="&amp;L42)</f>
        <v>-2</v>
      </c>
      <c r="N39" s="62"/>
      <c r="O39" s="63">
        <f>COUNTIF(Vertices[Eigenvector Centrality],"&gt;= "&amp;N39)-COUNTIF(Vertices[Eigenvector Centrality],"&gt;="&amp;N42)</f>
        <v>-6</v>
      </c>
      <c r="P39" s="62"/>
      <c r="Q39" s="63">
        <f>COUNTIF(Vertices[Eigenvector Centrality],"&gt;= "&amp;P39)-COUNTIF(Vertices[Eigenvector Centrality],"&gt;="&amp;P42)</f>
        <v>0</v>
      </c>
      <c r="R39" s="62"/>
      <c r="S39" s="64">
        <f>COUNTIF(Vertices[Clustering Coefficient],"&gt;= "&amp;R39)-COUNTIF(Vertices[Clustering Coefficient],"&gt;="&amp;R42)</f>
        <v>-15</v>
      </c>
      <c r="T39" s="62"/>
      <c r="U39" s="63">
        <f ca="1">COUNTIF(Vertices[Clustering Coefficient],"&gt;= "&amp;T39)-COUNTIF(Vertices[Clustering Coefficient],"&gt;="&amp;T42)</f>
        <v>0</v>
      </c>
    </row>
    <row r="40" spans="1:21" ht="15">
      <c r="A40" s="34" t="s">
        <v>895</v>
      </c>
      <c r="B40" s="34" t="s">
        <v>1163</v>
      </c>
      <c r="D40" s="32"/>
      <c r="E40" s="3">
        <f>COUNTIF(Vertices[Degree],"&gt;= "&amp;D40)-COUNTIF(Vertices[Degree],"&gt;="&amp;D42)</f>
        <v>0</v>
      </c>
      <c r="F40" s="62"/>
      <c r="G40" s="63">
        <f>COUNTIF(Vertices[In-Degree],"&gt;= "&amp;F40)-COUNTIF(Vertices[In-Degree],"&gt;="&amp;F42)</f>
        <v>-2</v>
      </c>
      <c r="H40" s="62"/>
      <c r="I40" s="63">
        <f>COUNTIF(Vertices[Out-Degree],"&gt;= "&amp;H40)-COUNTIF(Vertices[Out-Degree],"&gt;="&amp;H42)</f>
        <v>-2</v>
      </c>
      <c r="J40" s="62"/>
      <c r="K40" s="63">
        <f>COUNTIF(Vertices[Betweenness Centrality],"&gt;= "&amp;J40)-COUNTIF(Vertices[Betweenness Centrality],"&gt;="&amp;J42)</f>
        <v>-3</v>
      </c>
      <c r="L40" s="62"/>
      <c r="M40" s="63">
        <f>COUNTIF(Vertices[Closeness Centrality],"&gt;= "&amp;L40)-COUNTIF(Vertices[Closeness Centrality],"&gt;="&amp;L42)</f>
        <v>-2</v>
      </c>
      <c r="N40" s="62"/>
      <c r="O40" s="63">
        <f>COUNTIF(Vertices[Eigenvector Centrality],"&gt;= "&amp;N40)-COUNTIF(Vertices[Eigenvector Centrality],"&gt;="&amp;N42)</f>
        <v>-6</v>
      </c>
      <c r="P40" s="62"/>
      <c r="Q40" s="63">
        <f>COUNTIF(Vertices[Eigenvector Centrality],"&gt;= "&amp;P40)-COUNTIF(Vertices[Eigenvector Centrality],"&gt;="&amp;P42)</f>
        <v>0</v>
      </c>
      <c r="R40" s="62"/>
      <c r="S40" s="64">
        <f>COUNTIF(Vertices[Clustering Coefficient],"&gt;= "&amp;R40)-COUNTIF(Vertices[Clustering Coefficient],"&gt;="&amp;R42)</f>
        <v>-15</v>
      </c>
      <c r="T40" s="62"/>
      <c r="U40" s="63">
        <f ca="1">COUNTIF(Vertices[Clustering Coefficient],"&gt;= "&amp;T40)-COUNTIF(Vertices[Clustering Coefficient],"&gt;="&amp;T42)</f>
        <v>0</v>
      </c>
    </row>
    <row r="41" spans="1:21" ht="15">
      <c r="A41" s="34" t="s">
        <v>896</v>
      </c>
      <c r="B41" s="34" t="s">
        <v>1164</v>
      </c>
      <c r="D41" s="32"/>
      <c r="E41" s="3">
        <f>COUNTIF(Vertices[Degree],"&gt;= "&amp;D41)-COUNTIF(Vertices[Degree],"&gt;="&amp;D42)</f>
        <v>0</v>
      </c>
      <c r="F41" s="62"/>
      <c r="G41" s="63">
        <f>COUNTIF(Vertices[In-Degree],"&gt;= "&amp;F41)-COUNTIF(Vertices[In-Degree],"&gt;="&amp;F42)</f>
        <v>-2</v>
      </c>
      <c r="H41" s="62"/>
      <c r="I41" s="63">
        <f>COUNTIF(Vertices[Out-Degree],"&gt;= "&amp;H41)-COUNTIF(Vertices[Out-Degree],"&gt;="&amp;H42)</f>
        <v>-2</v>
      </c>
      <c r="J41" s="62"/>
      <c r="K41" s="63">
        <f>COUNTIF(Vertices[Betweenness Centrality],"&gt;= "&amp;J41)-COUNTIF(Vertices[Betweenness Centrality],"&gt;="&amp;J42)</f>
        <v>-3</v>
      </c>
      <c r="L41" s="62"/>
      <c r="M41" s="63">
        <f>COUNTIF(Vertices[Closeness Centrality],"&gt;= "&amp;L41)-COUNTIF(Vertices[Closeness Centrality],"&gt;="&amp;L42)</f>
        <v>-2</v>
      </c>
      <c r="N41" s="62"/>
      <c r="O41" s="63">
        <f>COUNTIF(Vertices[Eigenvector Centrality],"&gt;= "&amp;N41)-COUNTIF(Vertices[Eigenvector Centrality],"&gt;="&amp;N42)</f>
        <v>-6</v>
      </c>
      <c r="P41" s="62"/>
      <c r="Q41" s="63">
        <f>COUNTIF(Vertices[Eigenvector Centrality],"&gt;= "&amp;P41)-COUNTIF(Vertices[Eigenvector Centrality],"&gt;="&amp;P42)</f>
        <v>0</v>
      </c>
      <c r="R41" s="62"/>
      <c r="S41" s="64">
        <f>COUNTIF(Vertices[Clustering Coefficient],"&gt;= "&amp;R41)-COUNTIF(Vertices[Clustering Coefficient],"&gt;="&amp;R42)</f>
        <v>-15</v>
      </c>
      <c r="T41" s="62"/>
      <c r="U41" s="63">
        <f ca="1">COUNTIF(Vertices[Clustering Coefficient],"&gt;= "&amp;T41)-COUNTIF(Vertices[Clustering Coefficient],"&gt;="&amp;T42)</f>
        <v>0</v>
      </c>
    </row>
    <row r="42" spans="1:21" ht="15">
      <c r="A42" s="34" t="s">
        <v>897</v>
      </c>
      <c r="B42" s="34" t="s">
        <v>870</v>
      </c>
      <c r="D42" s="32">
        <f>D28+($D$50-$D$2)/BinDivisor</f>
        <v>0</v>
      </c>
      <c r="E42" s="3">
        <f>COUNTIF(Vertices[Degree],"&gt;= "&amp;D42)-COUNTIF(Vertices[Degree],"&gt;="&amp;D43)</f>
        <v>0</v>
      </c>
      <c r="F42" s="37">
        <f>F28+($F$50-$F$2)/BinDivisor</f>
        <v>7.041666666666664</v>
      </c>
      <c r="G42" s="38">
        <f>COUNTIF(Vertices[In-Degree],"&gt;= "&amp;F42)-COUNTIF(Vertices[In-Degree],"&gt;="&amp;F43)</f>
        <v>0</v>
      </c>
      <c r="H42" s="37">
        <f>H28+($H$50-$H$2)/BinDivisor</f>
        <v>9.208333333333334</v>
      </c>
      <c r="I42" s="38">
        <f>COUNTIF(Vertices[Out-Degree],"&gt;= "&amp;H42)-COUNTIF(Vertices[Out-Degree],"&gt;="&amp;H43)</f>
        <v>0</v>
      </c>
      <c r="J42" s="37">
        <f>J28+($J$50-$J$2)/BinDivisor</f>
        <v>252.73650783333318</v>
      </c>
      <c r="K42" s="38">
        <f>COUNTIF(Vertices[Betweenness Centrality],"&gt;= "&amp;J42)-COUNTIF(Vertices[Betweenness Centrality],"&gt;="&amp;J43)</f>
        <v>0</v>
      </c>
      <c r="L42" s="37">
        <f>L28+($L$50-$L$2)/BinDivisor</f>
        <v>0.5464411250000001</v>
      </c>
      <c r="M42" s="38">
        <f>COUNTIF(Vertices[Closeness Centrality],"&gt;= "&amp;L42)-COUNTIF(Vertices[Closeness Centrality],"&gt;="&amp;L43)</f>
        <v>0</v>
      </c>
      <c r="N42" s="37">
        <f>N28+($N$50-$N$2)/BinDivisor</f>
        <v>0.04127554166666669</v>
      </c>
      <c r="O42" s="38">
        <f>COUNTIF(Vertices[Eigenvector Centrality],"&gt;= "&amp;N42)-COUNTIF(Vertices[Eigenvector Centrality],"&gt;="&amp;N43)</f>
        <v>0</v>
      </c>
      <c r="P42" s="37">
        <f>P28+($P$50-$P$2)/BinDivisor</f>
        <v>1.9392877916666664</v>
      </c>
      <c r="Q42" s="38">
        <f>COUNTIF(Vertices[PageRank],"&gt;= "&amp;P42)-COUNTIF(Vertices[PageRank],"&gt;="&amp;P43)</f>
        <v>1</v>
      </c>
      <c r="R42" s="37">
        <f>R28+($R$50-$R$2)/BinDivisor</f>
        <v>0.40625</v>
      </c>
      <c r="S42" s="43">
        <f>COUNTIF(Vertices[Clustering Coefficient],"&gt;= "&amp;R42)-COUNTIF(Vertices[Clustering Coefficient],"&gt;="&amp;R43)</f>
        <v>0</v>
      </c>
      <c r="T42" s="37" t="e">
        <f ca="1">T28+($T$50-$T$2)/BinDivisor</f>
        <v>#REF!</v>
      </c>
      <c r="U42" s="38" t="e">
        <f ca="1" t="shared" si="0"/>
        <v>#REF!</v>
      </c>
    </row>
    <row r="43" spans="1:21" ht="15">
      <c r="A43" s="34" t="s">
        <v>898</v>
      </c>
      <c r="B43" s="34" t="s">
        <v>870</v>
      </c>
      <c r="D43" s="32">
        <f aca="true" t="shared" si="10" ref="D43:D49">D42+($D$50-$D$2)/BinDivisor</f>
        <v>0</v>
      </c>
      <c r="E43" s="3">
        <f>COUNTIF(Vertices[Degree],"&gt;= "&amp;D43)-COUNTIF(Vertices[Degree],"&gt;="&amp;D44)</f>
        <v>0</v>
      </c>
      <c r="F43" s="39">
        <f aca="true" t="shared" si="11" ref="F43:F49">F42+($F$50-$F$2)/BinDivisor</f>
        <v>7.312499999999997</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262.45714274999983</v>
      </c>
      <c r="K43" s="40">
        <f>COUNTIF(Vertices[Betweenness Centrality],"&gt;= "&amp;J43)-COUNTIF(Vertices[Betweenness Centrality],"&gt;="&amp;J44)</f>
        <v>0</v>
      </c>
      <c r="L43" s="39">
        <f aca="true" t="shared" si="14" ref="L43:L49">L42+($L$50-$L$2)/BinDivisor</f>
        <v>0.5670574375</v>
      </c>
      <c r="M43" s="40">
        <f>COUNTIF(Vertices[Closeness Centrality],"&gt;= "&amp;L43)-COUNTIF(Vertices[Closeness Centrality],"&gt;="&amp;L44)</f>
        <v>0</v>
      </c>
      <c r="N43" s="39">
        <f aca="true" t="shared" si="15" ref="N43:N49">N42+($N$50-$N$2)/BinDivisor</f>
        <v>0.04286306250000003</v>
      </c>
      <c r="O43" s="40">
        <f>COUNTIF(Vertices[Eigenvector Centrality],"&gt;= "&amp;N43)-COUNTIF(Vertices[Eigenvector Centrality],"&gt;="&amp;N44)</f>
        <v>0</v>
      </c>
      <c r="P43" s="39">
        <f aca="true" t="shared" si="16" ref="P43:P49">P42+($P$50-$P$2)/BinDivisor</f>
        <v>2.0027229374999997</v>
      </c>
      <c r="Q43" s="40">
        <f>COUNTIF(Vertices[PageRank],"&gt;= "&amp;P43)-COUNTIF(Vertices[PageRank],"&gt;="&amp;P44)</f>
        <v>0</v>
      </c>
      <c r="R43" s="39">
        <f aca="true" t="shared" si="17" ref="R43:R49">R42+($R$50-$R$2)/BinDivisor</f>
        <v>0.421875</v>
      </c>
      <c r="S43" s="44">
        <f>COUNTIF(Vertices[Clustering Coefficient],"&gt;= "&amp;R43)-COUNTIF(Vertices[Clustering Coefficient],"&gt;="&amp;R44)</f>
        <v>0</v>
      </c>
      <c r="T43" s="39" t="e">
        <f aca="true" t="shared" si="18" ref="T43:T49">T42+($T$50-$T$2)/BinDivisor</f>
        <v>#REF!</v>
      </c>
      <c r="U43" s="40" t="e">
        <f ca="1" t="shared" si="0"/>
        <v>#REF!</v>
      </c>
    </row>
    <row r="44" spans="1:21" ht="15">
      <c r="A44" s="34" t="s">
        <v>899</v>
      </c>
      <c r="B44" s="34" t="s">
        <v>870</v>
      </c>
      <c r="D44" s="32">
        <f t="shared" si="10"/>
        <v>0</v>
      </c>
      <c r="E44" s="3">
        <f>COUNTIF(Vertices[Degree],"&gt;= "&amp;D44)-COUNTIF(Vertices[Degree],"&gt;="&amp;D45)</f>
        <v>0</v>
      </c>
      <c r="F44" s="37">
        <f t="shared" si="11"/>
        <v>7.58333333333333</v>
      </c>
      <c r="G44" s="38">
        <f>COUNTIF(Vertices[In-Degree],"&gt;= "&amp;F44)-COUNTIF(Vertices[In-Degree],"&gt;="&amp;F45)</f>
        <v>0</v>
      </c>
      <c r="H44" s="37">
        <f t="shared" si="12"/>
        <v>9.916666666666666</v>
      </c>
      <c r="I44" s="38">
        <f>COUNTIF(Vertices[Out-Degree],"&gt;= "&amp;H44)-COUNTIF(Vertices[Out-Degree],"&gt;="&amp;H45)</f>
        <v>0</v>
      </c>
      <c r="J44" s="37">
        <f t="shared" si="13"/>
        <v>272.1777776666665</v>
      </c>
      <c r="K44" s="38">
        <f>COUNTIF(Vertices[Betweenness Centrality],"&gt;= "&amp;J44)-COUNTIF(Vertices[Betweenness Centrality],"&gt;="&amp;J45)</f>
        <v>0</v>
      </c>
      <c r="L44" s="37">
        <f t="shared" si="14"/>
        <v>0.58767375</v>
      </c>
      <c r="M44" s="38">
        <f>COUNTIF(Vertices[Closeness Centrality],"&gt;= "&amp;L44)-COUNTIF(Vertices[Closeness Centrality],"&gt;="&amp;L45)</f>
        <v>0</v>
      </c>
      <c r="N44" s="37">
        <f t="shared" si="15"/>
        <v>0.04445058333333336</v>
      </c>
      <c r="O44" s="38">
        <f>COUNTIF(Vertices[Eigenvector Centrality],"&gt;= "&amp;N44)-COUNTIF(Vertices[Eigenvector Centrality],"&gt;="&amp;N45)</f>
        <v>0</v>
      </c>
      <c r="P44" s="37">
        <f t="shared" si="16"/>
        <v>2.0661580833333333</v>
      </c>
      <c r="Q44" s="38">
        <f>COUNTIF(Vertices[PageRank],"&gt;= "&amp;P44)-COUNTIF(Vertices[PageRank],"&gt;="&amp;P45)</f>
        <v>0</v>
      </c>
      <c r="R44" s="37">
        <f t="shared" si="17"/>
        <v>0.4375</v>
      </c>
      <c r="S44" s="43">
        <f>COUNTIF(Vertices[Clustering Coefficient],"&gt;= "&amp;R44)-COUNTIF(Vertices[Clustering Coefficient],"&gt;="&amp;R45)</f>
        <v>1</v>
      </c>
      <c r="T44" s="37" t="e">
        <f ca="1" t="shared" si="18"/>
        <v>#REF!</v>
      </c>
      <c r="U44" s="38" t="e">
        <f ca="1" t="shared" si="0"/>
        <v>#REF!</v>
      </c>
    </row>
    <row r="45" spans="1:21" ht="15">
      <c r="A45" s="34" t="s">
        <v>900</v>
      </c>
      <c r="B45" s="34"/>
      <c r="D45" s="32">
        <f t="shared" si="10"/>
        <v>0</v>
      </c>
      <c r="E45" s="3">
        <f>COUNTIF(Vertices[Degree],"&gt;= "&amp;D45)-COUNTIF(Vertices[Degree],"&gt;="&amp;D46)</f>
        <v>0</v>
      </c>
      <c r="F45" s="39">
        <f t="shared" si="11"/>
        <v>7.854166666666663</v>
      </c>
      <c r="G45" s="40">
        <f>COUNTIF(Vertices[In-Degree],"&gt;= "&amp;F45)-COUNTIF(Vertices[In-Degree],"&gt;="&amp;F46)</f>
        <v>0</v>
      </c>
      <c r="H45" s="39">
        <f t="shared" si="12"/>
        <v>10.270833333333332</v>
      </c>
      <c r="I45" s="40">
        <f>COUNTIF(Vertices[Out-Degree],"&gt;= "&amp;H45)-COUNTIF(Vertices[Out-Degree],"&gt;="&amp;H46)</f>
        <v>0</v>
      </c>
      <c r="J45" s="39">
        <f t="shared" si="13"/>
        <v>281.89841258333314</v>
      </c>
      <c r="K45" s="40">
        <f>COUNTIF(Vertices[Betweenness Centrality],"&gt;= "&amp;J45)-COUNTIF(Vertices[Betweenness Centrality],"&gt;="&amp;J46)</f>
        <v>0</v>
      </c>
      <c r="L45" s="39">
        <f t="shared" si="14"/>
        <v>0.6082900625</v>
      </c>
      <c r="M45" s="40">
        <f>COUNTIF(Vertices[Closeness Centrality],"&gt;= "&amp;L45)-COUNTIF(Vertices[Closeness Centrality],"&gt;="&amp;L46)</f>
        <v>0</v>
      </c>
      <c r="N45" s="39">
        <f t="shared" si="15"/>
        <v>0.0460381041666667</v>
      </c>
      <c r="O45" s="40">
        <f>COUNTIF(Vertices[Eigenvector Centrality],"&gt;= "&amp;N45)-COUNTIF(Vertices[Eigenvector Centrality],"&gt;="&amp;N46)</f>
        <v>1</v>
      </c>
      <c r="P45" s="39">
        <f t="shared" si="16"/>
        <v>2.129593229166667</v>
      </c>
      <c r="Q45" s="40">
        <f>COUNTIF(Vertices[PageRank],"&gt;= "&amp;P45)-COUNTIF(Vertices[PageRank],"&gt;="&amp;P46)</f>
        <v>0</v>
      </c>
      <c r="R45" s="39">
        <f t="shared" si="17"/>
        <v>0.453125</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8.124999999999996</v>
      </c>
      <c r="G46" s="38">
        <f>COUNTIF(Vertices[In-Degree],"&gt;= "&amp;F46)-COUNTIF(Vertices[In-Degree],"&gt;="&amp;F47)</f>
        <v>0</v>
      </c>
      <c r="H46" s="37">
        <f t="shared" si="12"/>
        <v>10.624999999999998</v>
      </c>
      <c r="I46" s="38">
        <f>COUNTIF(Vertices[Out-Degree],"&gt;= "&amp;H46)-COUNTIF(Vertices[Out-Degree],"&gt;="&amp;H47)</f>
        <v>0</v>
      </c>
      <c r="J46" s="37">
        <f t="shared" si="13"/>
        <v>291.6190474999998</v>
      </c>
      <c r="K46" s="38">
        <f>COUNTIF(Vertices[Betweenness Centrality],"&gt;= "&amp;J46)-COUNTIF(Vertices[Betweenness Centrality],"&gt;="&amp;J47)</f>
        <v>0</v>
      </c>
      <c r="L46" s="37">
        <f t="shared" si="14"/>
        <v>0.6289063749999999</v>
      </c>
      <c r="M46" s="38">
        <f>COUNTIF(Vertices[Closeness Centrality],"&gt;= "&amp;L46)-COUNTIF(Vertices[Closeness Centrality],"&gt;="&amp;L47)</f>
        <v>0</v>
      </c>
      <c r="N46" s="37">
        <f t="shared" si="15"/>
        <v>0.04762562500000003</v>
      </c>
      <c r="O46" s="38">
        <f>COUNTIF(Vertices[Eigenvector Centrality],"&gt;= "&amp;N46)-COUNTIF(Vertices[Eigenvector Centrality],"&gt;="&amp;N47)</f>
        <v>1</v>
      </c>
      <c r="P46" s="37">
        <f t="shared" si="16"/>
        <v>2.1930283750000004</v>
      </c>
      <c r="Q46" s="38">
        <f>COUNTIF(Vertices[PageRank],"&gt;= "&amp;P46)-COUNTIF(Vertices[PageRank],"&gt;="&amp;P47)</f>
        <v>1</v>
      </c>
      <c r="R46" s="37">
        <f t="shared" si="17"/>
        <v>0.46875</v>
      </c>
      <c r="S46" s="43">
        <f>COUNTIF(Vertices[Clustering Coefficient],"&gt;= "&amp;R46)-COUNTIF(Vertices[Clustering Coefficient],"&gt;="&amp;R47)</f>
        <v>0</v>
      </c>
      <c r="T46" s="37" t="e">
        <f ca="1" t="shared" si="18"/>
        <v>#REF!</v>
      </c>
      <c r="U46" s="38" t="e">
        <f ca="1" t="shared" si="0"/>
        <v>#REF!</v>
      </c>
    </row>
    <row r="47" spans="1:21" ht="15">
      <c r="A47" s="34" t="s">
        <v>901</v>
      </c>
      <c r="B47" s="34" t="s">
        <v>32</v>
      </c>
      <c r="D47" s="32">
        <f t="shared" si="10"/>
        <v>0</v>
      </c>
      <c r="E47" s="3">
        <f>COUNTIF(Vertices[Degree],"&gt;= "&amp;D47)-COUNTIF(Vertices[Degree],"&gt;="&amp;D48)</f>
        <v>0</v>
      </c>
      <c r="F47" s="39">
        <f t="shared" si="11"/>
        <v>8.39583333333333</v>
      </c>
      <c r="G47" s="40">
        <f>COUNTIF(Vertices[In-Degree],"&gt;= "&amp;F47)-COUNTIF(Vertices[In-Degree],"&gt;="&amp;F48)</f>
        <v>0</v>
      </c>
      <c r="H47" s="39">
        <f t="shared" si="12"/>
        <v>10.979166666666664</v>
      </c>
      <c r="I47" s="40">
        <f>COUNTIF(Vertices[Out-Degree],"&gt;= "&amp;H47)-COUNTIF(Vertices[Out-Degree],"&gt;="&amp;H48)</f>
        <v>0</v>
      </c>
      <c r="J47" s="39">
        <f t="shared" si="13"/>
        <v>301.33968241666645</v>
      </c>
      <c r="K47" s="40">
        <f>COUNTIF(Vertices[Betweenness Centrality],"&gt;= "&amp;J47)-COUNTIF(Vertices[Betweenness Centrality],"&gt;="&amp;J48)</f>
        <v>1</v>
      </c>
      <c r="L47" s="39">
        <f t="shared" si="14"/>
        <v>0.6495226874999999</v>
      </c>
      <c r="M47" s="40">
        <f>COUNTIF(Vertices[Closeness Centrality],"&gt;= "&amp;L47)-COUNTIF(Vertices[Closeness Centrality],"&gt;="&amp;L48)</f>
        <v>0</v>
      </c>
      <c r="N47" s="39">
        <f t="shared" si="15"/>
        <v>0.04921314583333337</v>
      </c>
      <c r="O47" s="40">
        <f>COUNTIF(Vertices[Eigenvector Centrality],"&gt;= "&amp;N47)-COUNTIF(Vertices[Eigenvector Centrality],"&gt;="&amp;N48)</f>
        <v>0</v>
      </c>
      <c r="P47" s="39">
        <f t="shared" si="16"/>
        <v>2.256463520833334</v>
      </c>
      <c r="Q47" s="40">
        <f>COUNTIF(Vertices[PageRank],"&gt;= "&amp;P47)-COUNTIF(Vertices[PageRank],"&gt;="&amp;P48)</f>
        <v>0</v>
      </c>
      <c r="R47" s="39">
        <f t="shared" si="17"/>
        <v>0.484375</v>
      </c>
      <c r="S47" s="44">
        <f>COUNTIF(Vertices[Clustering Coefficient],"&gt;= "&amp;R47)-COUNTIF(Vertices[Clustering Coefficient],"&gt;="&amp;R48)</f>
        <v>0</v>
      </c>
      <c r="T47" s="39" t="e">
        <f ca="1" t="shared" si="18"/>
        <v>#REF!</v>
      </c>
      <c r="U47" s="40" t="e">
        <f ca="1" t="shared" si="0"/>
        <v>#REF!</v>
      </c>
    </row>
    <row r="48" spans="1:21" ht="15">
      <c r="A48" s="34" t="s">
        <v>902</v>
      </c>
      <c r="B48" s="34"/>
      <c r="D48" s="32">
        <f t="shared" si="10"/>
        <v>0</v>
      </c>
      <c r="E48" s="3">
        <f>COUNTIF(Vertices[Degree],"&gt;= "&amp;D48)-COUNTIF(Vertices[Degree],"&gt;="&amp;D49)</f>
        <v>0</v>
      </c>
      <c r="F48" s="37">
        <f t="shared" si="11"/>
        <v>8.666666666666664</v>
      </c>
      <c r="G48" s="38">
        <f>COUNTIF(Vertices[In-Degree],"&gt;= "&amp;F48)-COUNTIF(Vertices[In-Degree],"&gt;="&amp;F49)</f>
        <v>0</v>
      </c>
      <c r="H48" s="37">
        <f t="shared" si="12"/>
        <v>11.33333333333333</v>
      </c>
      <c r="I48" s="38">
        <f>COUNTIF(Vertices[Out-Degree],"&gt;= "&amp;H48)-COUNTIF(Vertices[Out-Degree],"&gt;="&amp;H49)</f>
        <v>0</v>
      </c>
      <c r="J48" s="37">
        <f t="shared" si="13"/>
        <v>311.0603173333331</v>
      </c>
      <c r="K48" s="38">
        <f>COUNTIF(Vertices[Betweenness Centrality],"&gt;= "&amp;J48)-COUNTIF(Vertices[Betweenness Centrality],"&gt;="&amp;J49)</f>
        <v>0</v>
      </c>
      <c r="L48" s="37">
        <f t="shared" si="14"/>
        <v>0.6701389999999998</v>
      </c>
      <c r="M48" s="38">
        <f>COUNTIF(Vertices[Closeness Centrality],"&gt;= "&amp;L48)-COUNTIF(Vertices[Closeness Centrality],"&gt;="&amp;L49)</f>
        <v>0</v>
      </c>
      <c r="N48" s="37">
        <f t="shared" si="15"/>
        <v>0.0508006666666667</v>
      </c>
      <c r="O48" s="38">
        <f>COUNTIF(Vertices[Eigenvector Centrality],"&gt;= "&amp;N48)-COUNTIF(Vertices[Eigenvector Centrality],"&gt;="&amp;N49)</f>
        <v>0</v>
      </c>
      <c r="P48" s="37">
        <f t="shared" si="16"/>
        <v>2.3198986666666674</v>
      </c>
      <c r="Q48" s="38">
        <f>COUNTIF(Vertices[PageRank],"&gt;= "&amp;P48)-COUNTIF(Vertices[PageRank],"&gt;="&amp;P49)</f>
        <v>0</v>
      </c>
      <c r="R48" s="37">
        <f t="shared" si="17"/>
        <v>0.5</v>
      </c>
      <c r="S48" s="43">
        <f>COUNTIF(Vertices[Clustering Coefficient],"&gt;= "&amp;R48)-COUNTIF(Vertices[Clustering Coefficient],"&gt;="&amp;R49)</f>
        <v>5</v>
      </c>
      <c r="T48" s="37" t="e">
        <f ca="1" t="shared" si="18"/>
        <v>#REF!</v>
      </c>
      <c r="U48" s="38" t="e">
        <f ca="1" t="shared" si="0"/>
        <v>#REF!</v>
      </c>
    </row>
    <row r="49" spans="1:21" ht="15">
      <c r="A49" s="34" t="s">
        <v>903</v>
      </c>
      <c r="B49" s="34"/>
      <c r="D49" s="32">
        <f t="shared" si="10"/>
        <v>0</v>
      </c>
      <c r="E49" s="3">
        <f>COUNTIF(Vertices[Degree],"&gt;= "&amp;D49)-COUNTIF(Vertices[Degree],"&gt;="&amp;#REF!)</f>
        <v>0</v>
      </c>
      <c r="F49" s="39">
        <f t="shared" si="11"/>
        <v>8.937499999999998</v>
      </c>
      <c r="G49" s="40">
        <f>COUNTIF(Vertices[In-Degree],"&gt;= "&amp;F49)-COUNTIF(Vertices[In-Degree],"&gt;="&amp;#REF!)</f>
        <v>2</v>
      </c>
      <c r="H49" s="39">
        <f t="shared" si="12"/>
        <v>11.687499999999996</v>
      </c>
      <c r="I49" s="40">
        <f>COUNTIF(Vertices[Out-Degree],"&gt;= "&amp;H49)-COUNTIF(Vertices[Out-Degree],"&gt;="&amp;#REF!)</f>
        <v>2</v>
      </c>
      <c r="J49" s="39">
        <f t="shared" si="13"/>
        <v>320.78095224999976</v>
      </c>
      <c r="K49" s="40">
        <f>COUNTIF(Vertices[Betweenness Centrality],"&gt;= "&amp;J49)-COUNTIF(Vertices[Betweenness Centrality],"&gt;="&amp;#REF!)</f>
        <v>2</v>
      </c>
      <c r="L49" s="39">
        <f t="shared" si="14"/>
        <v>0.6907553124999998</v>
      </c>
      <c r="M49" s="40">
        <f>COUNTIF(Vertices[Closeness Centrality],"&gt;= "&amp;L49)-COUNTIF(Vertices[Closeness Centrality],"&gt;="&amp;#REF!)</f>
        <v>2</v>
      </c>
      <c r="N49" s="39">
        <f t="shared" si="15"/>
        <v>0.05238818750000004</v>
      </c>
      <c r="O49" s="40">
        <f>COUNTIF(Vertices[Eigenvector Centrality],"&gt;= "&amp;N49)-COUNTIF(Vertices[Eigenvector Centrality],"&gt;="&amp;#REF!)</f>
        <v>4</v>
      </c>
      <c r="P49" s="39">
        <f t="shared" si="16"/>
        <v>2.383333812500001</v>
      </c>
      <c r="Q49" s="40">
        <f>COUNTIF(Vertices[PageRank],"&gt;= "&amp;P49)-COUNTIF(Vertices[PageRank],"&gt;="&amp;#REF!)</f>
        <v>3</v>
      </c>
      <c r="R49" s="39">
        <f t="shared" si="17"/>
        <v>0.515625</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13</v>
      </c>
      <c r="G50" s="42">
        <f>COUNTIF(Vertices[In-Degree],"&gt;= "&amp;F50)-COUNTIF(Vertices[In-Degree],"&gt;="&amp;#REF!)</f>
        <v>1</v>
      </c>
      <c r="H50" s="41">
        <f>MAX(Vertices[Out-Degree])</f>
        <v>17</v>
      </c>
      <c r="I50" s="42">
        <f>COUNTIF(Vertices[Out-Degree],"&gt;= "&amp;H50)-COUNTIF(Vertices[Out-Degree],"&gt;="&amp;#REF!)</f>
        <v>1</v>
      </c>
      <c r="J50" s="41">
        <f>MAX(Vertices[Betweenness Centrality])</f>
        <v>466.590476</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0.076201</v>
      </c>
      <c r="O50" s="42">
        <f>COUNTIF(Vertices[Eigenvector Centrality],"&gt;= "&amp;N50)-COUNTIF(Vertices[Eigenvector Centrality],"&gt;="&amp;#REF!)</f>
        <v>1</v>
      </c>
      <c r="P50" s="41">
        <f>MAX(Vertices[PageRank])</f>
        <v>3.334861</v>
      </c>
      <c r="Q50" s="42">
        <f>COUNTIF(Vertices[PageRank],"&gt;= "&amp;P50)-COUNTIF(Vertices[PageRank],"&gt;="&amp;#REF!)</f>
        <v>1</v>
      </c>
      <c r="R50" s="41">
        <f>MAX(Vertices[Clustering Coefficient])</f>
        <v>0.75</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13</v>
      </c>
    </row>
    <row r="82" spans="1:2" ht="15">
      <c r="A82" s="33" t="s">
        <v>90</v>
      </c>
      <c r="B82" s="47">
        <f>_xlfn.IFERROR(AVERAGE(Vertices[In-Degree]),NoMetricMessage)</f>
        <v>3.051282051282051</v>
      </c>
    </row>
    <row r="83" spans="1:2" ht="15">
      <c r="A83" s="33" t="s">
        <v>91</v>
      </c>
      <c r="B83" s="47">
        <f>_xlfn.IFERROR(MEDIAN(Vertices[In-Degree]),NoMetricMessage)</f>
        <v>3</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3.051282051282051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466.590476</v>
      </c>
    </row>
    <row r="110" spans="1:2" ht="15">
      <c r="A110" s="33" t="s">
        <v>102</v>
      </c>
      <c r="B110" s="47">
        <f>_xlfn.IFERROR(AVERAGE(Vertices[Betweenness Centrality]),NoMetricMessage)</f>
        <v>41.07692305128205</v>
      </c>
    </row>
    <row r="111" spans="1:2" ht="15">
      <c r="A111" s="33" t="s">
        <v>103</v>
      </c>
      <c r="B111" s="47">
        <f>_xlfn.IFERROR(MEDIAN(Vertices[Betweenness Centrality]),NoMetricMessage)</f>
        <v>2.104762</v>
      </c>
    </row>
    <row r="122" spans="1:2" ht="15">
      <c r="A122" s="33" t="s">
        <v>106</v>
      </c>
      <c r="B122" s="47">
        <f>IF(COUNT(Vertices[Closeness Centrality])&gt;0,L2,NoMetricMessage)</f>
        <v>0.010417</v>
      </c>
    </row>
    <row r="123" spans="1:2" ht="15">
      <c r="A123" s="33" t="s">
        <v>107</v>
      </c>
      <c r="B123" s="47">
        <f>IF(COUNT(Vertices[Closeness Centrality])&gt;0,L50,NoMetricMessage)</f>
        <v>1</v>
      </c>
    </row>
    <row r="124" spans="1:2" ht="15">
      <c r="A124" s="33" t="s">
        <v>108</v>
      </c>
      <c r="B124" s="47">
        <f>_xlfn.IFERROR(AVERAGE(Vertices[Closeness Centrality]),NoMetricMessage)</f>
        <v>0.06353148717948714</v>
      </c>
    </row>
    <row r="125" spans="1:2" ht="15">
      <c r="A125" s="33" t="s">
        <v>109</v>
      </c>
      <c r="B125" s="47">
        <f>_xlfn.IFERROR(MEDIAN(Vertices[Closeness Centrality]),NoMetricMessage)</f>
        <v>0.012195</v>
      </c>
    </row>
    <row r="136" spans="1:2" ht="15">
      <c r="A136" s="33" t="s">
        <v>112</v>
      </c>
      <c r="B136" s="47">
        <f>IF(COUNT(Vertices[Eigenvector Centrality])&gt;0,N2,NoMetricMessage)</f>
        <v>0</v>
      </c>
    </row>
    <row r="137" spans="1:2" ht="15">
      <c r="A137" s="33" t="s">
        <v>113</v>
      </c>
      <c r="B137" s="47">
        <f>IF(COUNT(Vertices[Eigenvector Centrality])&gt;0,N50,NoMetricMessage)</f>
        <v>0.076201</v>
      </c>
    </row>
    <row r="138" spans="1:2" ht="15">
      <c r="A138" s="33" t="s">
        <v>114</v>
      </c>
      <c r="B138" s="47">
        <f>_xlfn.IFERROR(AVERAGE(Vertices[Eigenvector Centrality]),NoMetricMessage)</f>
        <v>0.025640974358974354</v>
      </c>
    </row>
    <row r="139" spans="1:2" ht="15">
      <c r="A139" s="33" t="s">
        <v>115</v>
      </c>
      <c r="B139" s="47">
        <f>_xlfn.IFERROR(MEDIAN(Vertices[Eigenvector Centrality]),NoMetricMessage)</f>
        <v>0.023259</v>
      </c>
    </row>
    <row r="150" spans="1:2" ht="15">
      <c r="A150" s="33" t="s">
        <v>140</v>
      </c>
      <c r="B150" s="47">
        <f>IF(COUNT(Vertices[PageRank])&gt;0,P2,NoMetricMessage)</f>
        <v>0.289974</v>
      </c>
    </row>
    <row r="151" spans="1:2" ht="15">
      <c r="A151" s="33" t="s">
        <v>141</v>
      </c>
      <c r="B151" s="47">
        <f>IF(COUNT(Vertices[PageRank])&gt;0,P50,NoMetricMessage)</f>
        <v>3.334861</v>
      </c>
    </row>
    <row r="152" spans="1:2" ht="15">
      <c r="A152" s="33" t="s">
        <v>142</v>
      </c>
      <c r="B152" s="47">
        <f>_xlfn.IFERROR(AVERAGE(Vertices[PageRank]),NoMetricMessage)</f>
        <v>0.9999868461538455</v>
      </c>
    </row>
    <row r="153" spans="1:2" ht="15">
      <c r="A153" s="33" t="s">
        <v>143</v>
      </c>
      <c r="B153" s="47">
        <f>_xlfn.IFERROR(MEDIAN(Vertices[PageRank]),NoMetricMessage)</f>
        <v>0.696862</v>
      </c>
    </row>
    <row r="164" spans="1:2" ht="15">
      <c r="A164" s="33" t="s">
        <v>118</v>
      </c>
      <c r="B164" s="47">
        <f>IF(COUNT(Vertices[Clustering Coefficient])&gt;0,R2,NoMetricMessage)</f>
        <v>0</v>
      </c>
    </row>
    <row r="165" spans="1:2" ht="15">
      <c r="A165" s="33" t="s">
        <v>119</v>
      </c>
      <c r="B165" s="47">
        <f>IF(COUNT(Vertices[Clustering Coefficient])&gt;0,R50,NoMetricMessage)</f>
        <v>0.75</v>
      </c>
    </row>
    <row r="166" spans="1:2" ht="15">
      <c r="A166" s="33" t="s">
        <v>120</v>
      </c>
      <c r="B166" s="47">
        <f>_xlfn.IFERROR(AVERAGE(Vertices[Clustering Coefficient]),NoMetricMessage)</f>
        <v>0.3254515227127754</v>
      </c>
    </row>
    <row r="167" spans="1:2" ht="15">
      <c r="A167" s="33" t="s">
        <v>121</v>
      </c>
      <c r="B167"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853</v>
      </c>
    </row>
    <row r="6" spans="1:18" ht="409.5">
      <c r="A6">
        <v>0</v>
      </c>
      <c r="B6" s="1" t="s">
        <v>136</v>
      </c>
      <c r="C6">
        <v>1</v>
      </c>
      <c r="D6" t="s">
        <v>59</v>
      </c>
      <c r="E6" t="s">
        <v>59</v>
      </c>
      <c r="F6">
        <v>0</v>
      </c>
      <c r="H6" t="s">
        <v>71</v>
      </c>
      <c r="J6" t="s">
        <v>173</v>
      </c>
      <c r="K6" s="105" t="s">
        <v>854</v>
      </c>
      <c r="R6" t="s">
        <v>129</v>
      </c>
    </row>
    <row r="7" spans="1:11" ht="409.5">
      <c r="A7">
        <v>2</v>
      </c>
      <c r="B7">
        <v>1</v>
      </c>
      <c r="C7">
        <v>0</v>
      </c>
      <c r="D7" t="s">
        <v>60</v>
      </c>
      <c r="E7" t="s">
        <v>60</v>
      </c>
      <c r="F7">
        <v>2</v>
      </c>
      <c r="H7" t="s">
        <v>72</v>
      </c>
      <c r="J7" t="s">
        <v>174</v>
      </c>
      <c r="K7" s="13" t="s">
        <v>855</v>
      </c>
    </row>
    <row r="8" spans="1:11" ht="409.5">
      <c r="A8"/>
      <c r="B8">
        <v>2</v>
      </c>
      <c r="C8">
        <v>2</v>
      </c>
      <c r="D8" t="s">
        <v>61</v>
      </c>
      <c r="E8" t="s">
        <v>61</v>
      </c>
      <c r="H8" t="s">
        <v>73</v>
      </c>
      <c r="J8" t="s">
        <v>175</v>
      </c>
      <c r="K8" s="13" t="s">
        <v>856</v>
      </c>
    </row>
    <row r="9" spans="1:11" ht="409.5">
      <c r="A9"/>
      <c r="B9">
        <v>3</v>
      </c>
      <c r="C9">
        <v>4</v>
      </c>
      <c r="D9" t="s">
        <v>62</v>
      </c>
      <c r="E9" t="s">
        <v>62</v>
      </c>
      <c r="H9" t="s">
        <v>74</v>
      </c>
      <c r="J9" t="s">
        <v>176</v>
      </c>
      <c r="K9" s="13" t="s">
        <v>857</v>
      </c>
    </row>
    <row r="10" spans="1:11" ht="15">
      <c r="A10"/>
      <c r="B10">
        <v>4</v>
      </c>
      <c r="D10" t="s">
        <v>63</v>
      </c>
      <c r="E10" t="s">
        <v>63</v>
      </c>
      <c r="H10" t="s">
        <v>75</v>
      </c>
      <c r="J10" t="s">
        <v>177</v>
      </c>
      <c r="K10" t="s">
        <v>858</v>
      </c>
    </row>
    <row r="11" spans="1:11" ht="15">
      <c r="A11"/>
      <c r="B11">
        <v>5</v>
      </c>
      <c r="D11" t="s">
        <v>46</v>
      </c>
      <c r="E11">
        <v>1</v>
      </c>
      <c r="H11" t="s">
        <v>76</v>
      </c>
      <c r="J11" t="s">
        <v>178</v>
      </c>
      <c r="K11" t="s">
        <v>859</v>
      </c>
    </row>
    <row r="12" spans="1:11" ht="15">
      <c r="A12"/>
      <c r="B12"/>
      <c r="D12" t="s">
        <v>64</v>
      </c>
      <c r="E12">
        <v>2</v>
      </c>
      <c r="H12">
        <v>0</v>
      </c>
      <c r="J12" t="s">
        <v>179</v>
      </c>
      <c r="K12" t="s">
        <v>860</v>
      </c>
    </row>
    <row r="13" spans="1:11" ht="15">
      <c r="A13"/>
      <c r="B13"/>
      <c r="D13">
        <v>1</v>
      </c>
      <c r="E13">
        <v>3</v>
      </c>
      <c r="H13">
        <v>1</v>
      </c>
      <c r="J13" t="s">
        <v>180</v>
      </c>
      <c r="K13" t="s">
        <v>861</v>
      </c>
    </row>
    <row r="14" spans="4:11" ht="15">
      <c r="D14">
        <v>2</v>
      </c>
      <c r="E14">
        <v>4</v>
      </c>
      <c r="H14">
        <v>2</v>
      </c>
      <c r="J14" t="s">
        <v>181</v>
      </c>
      <c r="K14" t="s">
        <v>862</v>
      </c>
    </row>
    <row r="15" spans="4:11" ht="15">
      <c r="D15">
        <v>3</v>
      </c>
      <c r="E15">
        <v>5</v>
      </c>
      <c r="H15">
        <v>3</v>
      </c>
      <c r="J15" t="s">
        <v>182</v>
      </c>
      <c r="K15" t="s">
        <v>863</v>
      </c>
    </row>
    <row r="16" spans="4:11" ht="15">
      <c r="D16">
        <v>4</v>
      </c>
      <c r="E16">
        <v>6</v>
      </c>
      <c r="H16">
        <v>4</v>
      </c>
      <c r="J16" t="s">
        <v>183</v>
      </c>
      <c r="K16" t="s">
        <v>864</v>
      </c>
    </row>
    <row r="17" spans="4:11" ht="15">
      <c r="D17">
        <v>5</v>
      </c>
      <c r="E17">
        <v>7</v>
      </c>
      <c r="H17">
        <v>5</v>
      </c>
      <c r="J17" t="s">
        <v>184</v>
      </c>
      <c r="K17" t="s">
        <v>865</v>
      </c>
    </row>
    <row r="18" spans="4:11" ht="15">
      <c r="D18">
        <v>6</v>
      </c>
      <c r="E18">
        <v>8</v>
      </c>
      <c r="H18">
        <v>6</v>
      </c>
      <c r="J18" t="s">
        <v>185</v>
      </c>
      <c r="K18" t="s">
        <v>866</v>
      </c>
    </row>
    <row r="19" spans="4:11" ht="15">
      <c r="D19">
        <v>7</v>
      </c>
      <c r="E19">
        <v>9</v>
      </c>
      <c r="H19">
        <v>7</v>
      </c>
      <c r="J19" t="s">
        <v>186</v>
      </c>
      <c r="K19" t="s">
        <v>867</v>
      </c>
    </row>
    <row r="20" spans="4:11" ht="409.5">
      <c r="D20">
        <v>8</v>
      </c>
      <c r="H20">
        <v>8</v>
      </c>
      <c r="J20" t="s">
        <v>187</v>
      </c>
      <c r="K20" s="13" t="s">
        <v>868</v>
      </c>
    </row>
    <row r="21" spans="4:11" ht="409.5">
      <c r="D21">
        <v>9</v>
      </c>
      <c r="H21">
        <v>9</v>
      </c>
      <c r="J21" t="s">
        <v>188</v>
      </c>
      <c r="K21" s="13" t="s">
        <v>869</v>
      </c>
    </row>
    <row r="22" spans="4:11" ht="409.5">
      <c r="D22">
        <v>10</v>
      </c>
      <c r="J22" t="s">
        <v>189</v>
      </c>
      <c r="K22" s="13" t="s">
        <v>1166</v>
      </c>
    </row>
    <row r="23" spans="4:11" ht="15">
      <c r="D23">
        <v>11</v>
      </c>
      <c r="J23" t="s">
        <v>190</v>
      </c>
      <c r="K23">
        <v>18</v>
      </c>
    </row>
    <row r="24" spans="10:11" ht="15">
      <c r="J24" t="s">
        <v>192</v>
      </c>
      <c r="K24" t="s">
        <v>1159</v>
      </c>
    </row>
    <row r="25" spans="10:11" ht="409.5">
      <c r="J25" t="s">
        <v>193</v>
      </c>
      <c r="K25" s="13" t="s">
        <v>1160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884</v>
      </c>
      <c r="B2" s="120" t="s">
        <v>885</v>
      </c>
      <c r="C2" s="52" t="s">
        <v>886</v>
      </c>
    </row>
    <row r="3" spans="1:3" ht="15">
      <c r="A3" s="119" t="s">
        <v>871</v>
      </c>
      <c r="B3" s="119" t="s">
        <v>871</v>
      </c>
      <c r="C3" s="34">
        <v>50</v>
      </c>
    </row>
    <row r="4" spans="1:3" ht="15">
      <c r="A4" s="119" t="s">
        <v>871</v>
      </c>
      <c r="B4" s="119" t="s">
        <v>872</v>
      </c>
      <c r="C4" s="34">
        <v>4</v>
      </c>
    </row>
    <row r="5" spans="1:3" ht="15">
      <c r="A5" s="119" t="s">
        <v>871</v>
      </c>
      <c r="B5" s="119" t="s">
        <v>874</v>
      </c>
      <c r="C5" s="34">
        <v>1</v>
      </c>
    </row>
    <row r="6" spans="1:3" ht="15">
      <c r="A6" s="119" t="s">
        <v>872</v>
      </c>
      <c r="B6" s="119" t="s">
        <v>872</v>
      </c>
      <c r="C6" s="34">
        <v>27</v>
      </c>
    </row>
    <row r="7" spans="1:3" ht="15">
      <c r="A7" s="119" t="s">
        <v>873</v>
      </c>
      <c r="B7" s="119" t="s">
        <v>871</v>
      </c>
      <c r="C7" s="34">
        <v>7</v>
      </c>
    </row>
    <row r="8" spans="1:3" ht="15">
      <c r="A8" s="119" t="s">
        <v>873</v>
      </c>
      <c r="B8" s="119" t="s">
        <v>872</v>
      </c>
      <c r="C8" s="34">
        <v>14</v>
      </c>
    </row>
    <row r="9" spans="1:3" ht="15">
      <c r="A9" s="119" t="s">
        <v>873</v>
      </c>
      <c r="B9" s="119" t="s">
        <v>873</v>
      </c>
      <c r="C9" s="34">
        <v>15</v>
      </c>
    </row>
    <row r="10" spans="1:3" ht="15">
      <c r="A10" s="119" t="s">
        <v>873</v>
      </c>
      <c r="B10" s="119" t="s">
        <v>874</v>
      </c>
      <c r="C10" s="34">
        <v>2</v>
      </c>
    </row>
    <row r="11" spans="1:3" ht="15">
      <c r="A11" s="119" t="s">
        <v>874</v>
      </c>
      <c r="B11" s="119" t="s">
        <v>871</v>
      </c>
      <c r="C11" s="34">
        <v>10</v>
      </c>
    </row>
    <row r="12" spans="1:3" ht="15">
      <c r="A12" s="119" t="s">
        <v>874</v>
      </c>
      <c r="B12" s="119" t="s">
        <v>872</v>
      </c>
      <c r="C12" s="34">
        <v>1</v>
      </c>
    </row>
    <row r="13" spans="1:3" ht="15">
      <c r="A13" s="119" t="s">
        <v>874</v>
      </c>
      <c r="B13" s="119" t="s">
        <v>873</v>
      </c>
      <c r="C13" s="34">
        <v>4</v>
      </c>
    </row>
    <row r="14" spans="1:3" ht="15">
      <c r="A14" s="119" t="s">
        <v>874</v>
      </c>
      <c r="B14" s="119" t="s">
        <v>874</v>
      </c>
      <c r="C14" s="34">
        <v>7</v>
      </c>
    </row>
    <row r="15" spans="1:3" ht="15">
      <c r="A15" s="119" t="s">
        <v>875</v>
      </c>
      <c r="B15" s="119" t="s">
        <v>875</v>
      </c>
      <c r="C15"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905</v>
      </c>
      <c r="B1" s="13" t="s">
        <v>17</v>
      </c>
    </row>
    <row r="2" spans="1:2" ht="15">
      <c r="A2" s="79" t="s">
        <v>906</v>
      </c>
      <c r="B2" s="79" t="s">
        <v>912</v>
      </c>
    </row>
    <row r="3" spans="1:2" ht="15">
      <c r="A3" s="79" t="s">
        <v>907</v>
      </c>
      <c r="B3" s="79" t="s">
        <v>913</v>
      </c>
    </row>
    <row r="4" spans="1:2" ht="15">
      <c r="A4" s="79" t="s">
        <v>908</v>
      </c>
      <c r="B4" s="79" t="s">
        <v>914</v>
      </c>
    </row>
    <row r="5" spans="1:2" ht="15">
      <c r="A5" s="79" t="s">
        <v>909</v>
      </c>
      <c r="B5" s="79" t="s">
        <v>913</v>
      </c>
    </row>
    <row r="6" spans="1:2" ht="15">
      <c r="A6" s="79" t="s">
        <v>910</v>
      </c>
      <c r="B6" s="79" t="s">
        <v>915</v>
      </c>
    </row>
    <row r="7" spans="1:2" ht="15">
      <c r="A7" s="79" t="s">
        <v>911</v>
      </c>
      <c r="B7" s="79" t="s">
        <v>913</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FA2992-A578-42EB-9982-475B92C218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2020-01-29T20:29:02Z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