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<sst xmlns="http://schemas.openxmlformats.org/spreadsheetml/2006/main" count="3983" uniqueCount="1003">
  <si>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</si>
  <si>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</si>
  <si>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</si>
  <si>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</si>
  <si>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</si>
  <si>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</si>
  <si>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</si>
  <si>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</si>
  <si>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</si>
  <si>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</si>
  <si>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</si>
  <si>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</si>
  <si>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</si>
  <si>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</si>
  <si>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</si>
  <si>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</si>
  <si>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</si>
  <si>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</si>
  <si>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</si>
  <si>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</si>
  <si>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</si>
  <si>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</si>
  <si>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</si>
  <si>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</si>
  <si>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</si>
  <si>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</si>
  <si>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</si>
  <si>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</si>
  <si>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</si>
  <si>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</si>
  <si>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</si>
  <si>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</si>
  <si>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</si>
  <si>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</si>
  <si>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</si>
  <si>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</si>
  <si>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</si>
  <si>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</si>
  <si>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</si>
  <si>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</si>
  <si>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</si>
  <si>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</si>
  <si>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</si>
  <si>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</si>
  <si>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</si>
  <si>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</si>
  <si>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</si>
  <si>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</si>
  <si>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</si>
  <si>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</si>
  <si>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</si>
  <si>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</si>
  <si>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</si>
  <si>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</si>
  <si>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</si>
  <si>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</si>
  <si>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</si>
  <si>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</si>
  <si>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</si>
  <si>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</si>
  <si>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</si>
  <si>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</si>
  <si>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</si>
  <si>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</si>
  <si>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</si>
  <si>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</si>
  <si>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</si>
  <si>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</si>
  <si>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</si>
  <si>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</si>
  <si>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</si>
  <si>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</si>
  <si>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</si>
  <si>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</si>
  <si>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</si>
  <si>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</si>
  <si>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</si>
  <si>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</si>
  <si>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</si>
  <si>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</si>
  <si>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</si>
  <si>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</si>
  <si>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</si>
  <si>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</si>
  <si>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</si>
  <si>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</si>
  <si>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</si>
  <si>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</si>
  <si>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</si>
  <si>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</si>
  <si>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</si>
  <si>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</si>
  <si>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</si>
  <si>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</si>
  <si>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</si>
  <si>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</si>
  <si>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</si>
  <si>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</si>
  <si>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</si>
  <si>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</si>
  <si>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</si>
  <si>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</si>
  <si>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</si>
  <si>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</si>
  <si>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</si>
  <si>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</si>
  <si>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</si>
  <si>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</si>
  <si>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</si>
  <si>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</si>
  <si>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</si>
  <si>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</si>
  <si>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</si>
  <si>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</si>
  <si>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</si>
  <si>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</si>
  <si>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</si>
  <si>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</si>
  <si>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</si>
  <si>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</si>
  <si>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</si>
  <si>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</si>
  <si>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</si>
  <si>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</si>
  <si>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</si>
  <si>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</si>
  <si>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</si>
  <si>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</si>
  <si>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</si>
  <si>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</si>
  <si>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</si>
  <si>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</si>
  <si>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</si>
  <si>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</si>
  <si>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</si>
  <si>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</si>
  <si>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</si>
  <si>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</si>
  <si>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</si>
  <si>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</si>
  <si>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</si>
  <si>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</si>
  <si>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</si>
  <si>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</si>
  <si>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</si>
  <si>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</si>
  <si>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</si>
  <si>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</si>
  <si>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</si>
  <si>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</si>
  <si>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</si>
  <si>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</si>
  <si>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</si>
  <si>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</si>
  <si>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</si>
  <si>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</si>
  <si>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</si>
  <si>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</si>
  <si>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</si>
  <si>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</si>
  <si>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</si>
  <si>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</si>
  <si>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</si>
  <si>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</si>
  <si>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</si>
  <si>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</si>
  <si>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</si>
  <si>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</si>
  <si>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</si>
  <si>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</si>
  <si>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</si>
  <si>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</si>
  <si>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</si>
  <si>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</si>
  <si>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</si>
  <si>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</si>
  <si>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</si>
  <si>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</si>
  <si>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</si>
  <si>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</si>
  <si>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</si>
  <si>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</si>
  <si>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</si>
  <si>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</si>
  <si>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</si>
  <si>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</si>
  <si>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</si>
  <si>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</si>
  <si>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</si>
  <si>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</si>
  <si>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</si>
  <si>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</si>
  <si>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</si>
  <si>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</si>
  <si>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</si>
  <si>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</si>
  <si>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</si>
  <si>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</si>
  <si>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</si>
  <si>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</si>
  <si>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</si>
  <si>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</si>
  <si>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</si>
  <si>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</si>
  <si>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</si>
  <si>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</si>
  <si>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</si>
  <si>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</si>
  <si>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</si>
  <si>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</si>
  <si>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</si>
  <si>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</si>
  <si>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</si>
  <si>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</si>
  <si>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</si>
  <si>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</si>
  <si>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</si>
  <si>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</si>
  <si>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</si>
  <si>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</si>
  <si>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</si>
  <si>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</si>
  <si>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</si>
  <si>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</si>
  <si>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</si>
  <si>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</si>
  <si>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</si>
  <si>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</si>
  <si>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</si>
  <si>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</si>
  <si>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</si>
  <si>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</si>
  <si>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</si>
  <si>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</si>
  <si>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</si>
  <si>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</si>
  <si>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</si>
  <si>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</si>
  <si>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</si>
  <si>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</si>
  <si>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</si>
  <si>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</si>
  <si>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</si>
  <si>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</si>
  <si>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</si>
  <si>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</si>
  <si>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</si>
  <si>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henryabbotttech</t>
  </si>
  <si>
    <t>austinnakeisha</t>
  </si>
  <si>
    <t>halfpricebooks</t>
  </si>
  <si>
    <t>chrislieboldoh</t>
  </si>
  <si>
    <t>drawbridgep</t>
  </si>
  <si>
    <t>wolfpackireland</t>
  </si>
  <si>
    <t>disd_libraries</t>
  </si>
  <si>
    <t>annemwhalen</t>
  </si>
  <si>
    <t>exchangeclublh</t>
  </si>
  <si>
    <t>abbottathletics</t>
  </si>
  <si>
    <t>tech_abbott</t>
  </si>
  <si>
    <t>marbova</t>
  </si>
  <si>
    <t>chiefmikebrown</t>
  </si>
  <si>
    <t>marcomunozut</t>
  </si>
  <si>
    <t>covingtonmayor</t>
  </si>
  <si>
    <t>jeffireland47</t>
  </si>
  <si>
    <t>exchangeclub</t>
  </si>
  <si>
    <t>tracey_edwards</t>
  </si>
  <si>
    <t>kcdurk</t>
  </si>
  <si>
    <t>durantchief</t>
  </si>
  <si>
    <t>trusteehenry</t>
  </si>
  <si>
    <t>johnirelandes</t>
  </si>
  <si>
    <t>sjccstudents</t>
  </si>
  <si>
    <t>slcpdoutreach</t>
  </si>
  <si>
    <t>slcmayor</t>
  </si>
  <si>
    <t>slcpd</t>
  </si>
  <si>
    <t>covingtonfd</t>
  </si>
  <si>
    <t>Mentions</t>
  </si>
  <si>
    <t>Replies to</t>
  </si>
  <si>
    <t>MentionsInRetweet</t>
  </si>
  <si>
    <t>Retweet</t>
  </si>
  <si>
    <t>Very proud of Marissa Shiland being honored by the Exchange Club of Danbury as the youth of the month. @kcdurk #exchangeclub #youthofthemonth #hwpo https://t.co/Ymqp2puI5F</t>
  </si>
  <si>
    <t>@WolfpackIreland @JohnIrelandES @DISD_Libraries @exchangeclub @TrusteeHenry @DurantChief https://t.co/XhorDMDFAc</t>
  </si>
  <si>
    <t>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</si>
  <si>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Always happy to see @SJCCStudents at @exchangeclub students of the month luncheon. Keep up the great work! https://t.co/z3SWVkQfhS</t>
  </si>
  <si>
    <t>Learning how to make a greater community impact at the @exchangeclub New England District Mid-Winter Conference. #ExchangeFits #ChildAbusePrevention #YouthPrograms #Americanism #CommunityService https://t.co/059NlMoO2c</t>
  </si>
  <si>
    <t>We join with Exchange Clubs across the country honoring the legacy of Dr. King’s service to others. #MLK https://t.co/gB3XNMhj9M</t>
  </si>
  <si>
    <t>Detective Nate Wiley was honored today by the Exchange Club as their #Utah Officer of the Year.  Thank you and congratulations Nate! He does amazing work. @slcpd @slcmayor @exchangeclub @SLCPDOutreach https://t.co/Iz4ZkPX9H4</t>
  </si>
  <si>
    <t>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</si>
  <si>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#ExchangeStrong in Dallas! https://t.co/fGnb19Gg8y</t>
  </si>
  <si>
    <t>What is your club packing into its #ExchangeCares bags this year? Here are some ideas! #NationalProject #PREVENTIONofchildabuse https://t.co/9tEuKU4dIj https://t.co/EejZL9hRZI</t>
  </si>
  <si>
    <t>We're SO excited to share this with you! Join Exchange video updated to reflect what clubs /members do in communities _xD83C__xDF89_ Use/share this video to #GrowExchange, show that #ExchangeFits, and demonstrate how we are #ExchangeStrong! https://t.co/0wJJRFtVQU https://t.co/zgJY8MgyGR</t>
  </si>
  <si>
    <t>In honor of Martin Luther King, Jr., Day, Exchange's National Headquarters is closed. We honor, celebrate Dr. King's legacy, knowing he left many great lessons that can continue to guide us.  #MartinLutherKingJr #UnityForService #lightdrivesoutdarkness https://t.co/GZtRitMIOM https://t.co/voDLFYwe6w</t>
  </si>
  <si>
    <t>There's still time to make your National Convention deposit and be entered for a FREE All-Events Package! https://t.co/CaPTDQ5VPV #xcCOLOSPRINGS #ExchangeFits #ExchangeStrong https://t.co/Etkx9yXvhn</t>
  </si>
  <si>
    <t>Does ur club have appealing/AFFORDABLE website? "While no website equals missed opportunities, a bad website can actually be worse since it literally makes your business look bad." _xD83D__xDE44_https://t.co/QX2liTuikP Exchange has partnered with Portalbuzz to help https://t.co/qED8U7JBbG.</t>
  </si>
  <si>
    <t>Forget the chocolates and flowers, this Valentine's Day get your loved one something that really speaks to their heart! (OK ... maybe chocolates and flowers, too _xD83D__xDC9E_) #ExchangeFits https://t.co/D6lW6FIpZm https://t.co/M9tY8UrmwX</t>
  </si>
  <si>
    <t>#ValentinesDay #valentinegifts ❤️ https://t.co/XiZ14wlROh</t>
  </si>
  <si>
    <t>https://twitter.com/exchangeclub/status/1219250778294145024</t>
  </si>
  <si>
    <t>https://twitter.com/WolfpackIreland/status/1218176478430535680</t>
  </si>
  <si>
    <t>http://buyexchange.org/childabuseprevention.aspx</t>
  </si>
  <si>
    <t>https://www.youtube.com/watch?v=_xLrmaGMUek&amp;t=15s https://video.buffer.com/v/5e2210269493c8588b497ac8</t>
  </si>
  <si>
    <t>https://www.nationalservice.gov/serve-your-community/mlk-day-service</t>
  </si>
  <si>
    <t>http://buyexchange.org/conventionmerchandise.aspx</t>
  </si>
  <si>
    <t>https://www.forbes.com/sites/nicoleleinbachreyhle/2014/09/29/websites-for-small-businesses/#2bc868ed2026 https://portalbuzz.com/exchange</t>
  </si>
  <si>
    <t>http://BuyExchange.org</t>
  </si>
  <si>
    <t>https://twitter.com/exchangeclub/status/1220743398249914371</t>
  </si>
  <si>
    <t>twitter.com</t>
  </si>
  <si>
    <t>buyexchange.org</t>
  </si>
  <si>
    <t>youtube.com buffer.com</t>
  </si>
  <si>
    <t>nationalservice.gov</t>
  </si>
  <si>
    <t>forbes.com portalbuzz.com</t>
  </si>
  <si>
    <t>exchangeclub youthofthemonth hwpo</t>
  </si>
  <si>
    <t>exchangefits childabuseprevention youthprograms americanism communityservice</t>
  </si>
  <si>
    <t>mlk</t>
  </si>
  <si>
    <t>utah</t>
  </si>
  <si>
    <t>exchangestrong</t>
  </si>
  <si>
    <t>exchangecares nationalproject preventionofchildabuse</t>
  </si>
  <si>
    <t>growexchange exchangefits exchangestrong</t>
  </si>
  <si>
    <t>martinlutherkingjr unityforservice lightdrivesoutdarkness</t>
  </si>
  <si>
    <t>xccolosprings exchangefits exchangestrong</t>
  </si>
  <si>
    <t>exchangefits</t>
  </si>
  <si>
    <t>valentinesday valentinegifts</t>
  </si>
  <si>
    <t>https://pbs.twimg.com/media/EOclX8xWoAAskOi.jpg</t>
  </si>
  <si>
    <t>https://pbs.twimg.com/tweet_video_thumb/EOfYHX-XkAAMLFB.jpg</t>
  </si>
  <si>
    <t>https://pbs.twimg.com/media/EOf-sdzX4AArlsf.jpg</t>
  </si>
  <si>
    <t>https://pbs.twimg.com/media/EOfVC5TWkAAPZBi.jpg</t>
  </si>
  <si>
    <t>https://pbs.twimg.com/media/EOk56uGWoAMN5TR.jpg</t>
  </si>
  <si>
    <t>https://pbs.twimg.com/media/EO6plHrUwAAvgRZ.jpg</t>
  </si>
  <si>
    <t>https://pbs.twimg.com/media/EPADpl8WAAE_GFt.jpg</t>
  </si>
  <si>
    <t>https://pbs.twimg.com/ext_tw_video_thumb/1218263118721224705/pu/img/uaGFrH3pLGI2Hvy2.jpg</t>
  </si>
  <si>
    <t>https://pbs.twimg.com/media/EOumHxjWsAEz_58.jpg</t>
  </si>
  <si>
    <t>https://pbs.twimg.com/media/EO6EDsVXsAc5rIx.png</t>
  </si>
  <si>
    <t>https://pbs.twimg.com/media/EPDzo2AWoAAef5y.png</t>
  </si>
  <si>
    <t>http://pbs.twimg.com/profile_images/865210022418014208/HH4PIwBH_normal.jpg</t>
  </si>
  <si>
    <t>http://pbs.twimg.com/profile_images/1190082296008851456/I2Qu4ZFk_normal.jpg</t>
  </si>
  <si>
    <t>http://pbs.twimg.com/profile_images/3588977754/de6ff2084eab149b746a8b7025b2a292_normal.jpeg</t>
  </si>
  <si>
    <t>http://pbs.twimg.com/profile_images/859094363015663617/WFhz0keD_normal.jpg</t>
  </si>
  <si>
    <t>http://pbs.twimg.com/profile_images/972535985144610816/ANnuMD7q_normal.jpg</t>
  </si>
  <si>
    <t>http://pbs.twimg.com/profile_images/954827919959961605/6wjWGJDO_normal.jpg</t>
  </si>
  <si>
    <t>http://pbs.twimg.com/profile_images/841809235793088513/iQIdE5sg_normal.jpg</t>
  </si>
  <si>
    <t>http://pbs.twimg.com/profile_images/1130555987163664384/BAgLHc60_normal.jpg</t>
  </si>
  <si>
    <t>http://pbs.twimg.com/profile_images/3540437423/73c16a6047e73d4081b2aa624f73cdda_normal.jpeg</t>
  </si>
  <si>
    <t>http://pbs.twimg.com/profile_images/1214260015336431617/pJ7OKcrh_normal.jpg</t>
  </si>
  <si>
    <t>http://pbs.twimg.com/profile_images/1106532626532319232/BiRESKrF_normal.jpg</t>
  </si>
  <si>
    <t>01:33:51</t>
  </si>
  <si>
    <t>14:34:44</t>
  </si>
  <si>
    <t>15:04:37</t>
  </si>
  <si>
    <t>17:23:20</t>
  </si>
  <si>
    <t>18:29:08</t>
  </si>
  <si>
    <t>14:21:19</t>
  </si>
  <si>
    <t>15:27:39</t>
  </si>
  <si>
    <t>16:20:30</t>
  </si>
  <si>
    <t>17:14:04</t>
  </si>
  <si>
    <t>01:40:21</t>
  </si>
  <si>
    <t>10:35:59</t>
  </si>
  <si>
    <t>11:56:00</t>
  </si>
  <si>
    <t>21:40:57</t>
  </si>
  <si>
    <t>22:01:31</t>
  </si>
  <si>
    <t>22:52:47</t>
  </si>
  <si>
    <t>03:38:53</t>
  </si>
  <si>
    <t>20:03:29</t>
  </si>
  <si>
    <t>20:06:22</t>
  </si>
  <si>
    <t>14:02:01</t>
  </si>
  <si>
    <t>13:30:12</t>
  </si>
  <si>
    <t>18:56:52</t>
  </si>
  <si>
    <t>15:22:45</t>
  </si>
  <si>
    <t>16:21:21</t>
  </si>
  <si>
    <t>16:41:23</t>
  </si>
  <si>
    <t>16:41:56</t>
  </si>
  <si>
    <t>https://twitter.com/henryabbotttech/status/1217983336611708928</t>
  </si>
  <si>
    <t>https://twitter.com/austinnakeisha/status/1218179852853030914</t>
  </si>
  <si>
    <t>https://twitter.com/halfpricebooks/status/1218187375882461185</t>
  </si>
  <si>
    <t>https://twitter.com/chrislieboldoh/status/1218222284172931072</t>
  </si>
  <si>
    <t>https://twitter.com/drawbridgep/status/1218238843578699777</t>
  </si>
  <si>
    <t>https://twitter.com/wolfpackireland/status/1218176478430535680</t>
  </si>
  <si>
    <t>https://twitter.com/disd_libraries/status/1218555556601966595</t>
  </si>
  <si>
    <t>https://twitter.com/annemwhalen/status/1218568860510625792</t>
  </si>
  <si>
    <t>https://twitter.com/exchangeclublh/status/1219307114511978498</t>
  </si>
  <si>
    <t>https://twitter.com/abbottathletics/status/1219434526209908736</t>
  </si>
  <si>
    <t>https://twitter.com/tech_abbott/status/1219569322537955329</t>
  </si>
  <si>
    <t>https://twitter.com/marbova/status/1219589460268142594</t>
  </si>
  <si>
    <t>https://twitter.com/chiefmikebrown/status/1220099055671361536</t>
  </si>
  <si>
    <t>https://twitter.com/marcomunozut/status/1220104228351307776</t>
  </si>
  <si>
    <t>https://twitter.com/covingtonmayor/status/1220479517665480705</t>
  </si>
  <si>
    <t>https://twitter.com/jeffireland47/status/1220551519612915712</t>
  </si>
  <si>
    <t>https://twitter.com/exchangeclub/status/1218262586816376832</t>
  </si>
  <si>
    <t>https://twitter.com/exchangeclub/status/1218263311713816578</t>
  </si>
  <si>
    <t>https://twitter.com/exchangeclub/status/1218534008268763136</t>
  </si>
  <si>
    <t>https://twitter.com/exchangeclub/status/1220057761616211969</t>
  </si>
  <si>
    <t>https://twitter.com/exchangeclub/status/1220366265916841984</t>
  </si>
  <si>
    <t>https://twitter.com/tracey_edwards/status/1220748441887834113</t>
  </si>
  <si>
    <t>https://twitter.com/tracey_edwards/status/1220748581755289600</t>
  </si>
  <si>
    <t>1217983336611708928</t>
  </si>
  <si>
    <t>1218179852853030914</t>
  </si>
  <si>
    <t>1218187375882461185</t>
  </si>
  <si>
    <t>1218222284172931072</t>
  </si>
  <si>
    <t>1218238843578699777</t>
  </si>
  <si>
    <t>1218176478430535680</t>
  </si>
  <si>
    <t>1218555556601966595</t>
  </si>
  <si>
    <t>1218568860510625792</t>
  </si>
  <si>
    <t>1219307114511978498</t>
  </si>
  <si>
    <t>1219434526209908736</t>
  </si>
  <si>
    <t>1219569322537955329</t>
  </si>
  <si>
    <t>1219589460268142594</t>
  </si>
  <si>
    <t>1220099055671361536</t>
  </si>
  <si>
    <t>1220104228351307776</t>
  </si>
  <si>
    <t>1220479517665480705</t>
  </si>
  <si>
    <t>1220551519612915712</t>
  </si>
  <si>
    <t>1218262586816376832</t>
  </si>
  <si>
    <t>1218263311713816578</t>
  </si>
  <si>
    <t>1218534008268763136</t>
  </si>
  <si>
    <t>1219250778294145024</t>
  </si>
  <si>
    <t>1220057761616211969</t>
  </si>
  <si>
    <t>1220366265916841984</t>
  </si>
  <si>
    <t>1220743398249914371</t>
  </si>
  <si>
    <t>1220748441887834113</t>
  </si>
  <si>
    <t>1220748581755289600</t>
  </si>
  <si>
    <t/>
  </si>
  <si>
    <t>916413502746714112</t>
  </si>
  <si>
    <t>en</t>
  </si>
  <si>
    <t>und</t>
  </si>
  <si>
    <t>in</t>
  </si>
  <si>
    <t>Twitter for Android</t>
  </si>
  <si>
    <t>Twitter Web App</t>
  </si>
  <si>
    <t>Twitter for iPhone</t>
  </si>
  <si>
    <t>Buffer</t>
  </si>
  <si>
    <t>-83.165502,41.325983 
-83.06909,41.325983 
-83.06909,41.407006 
-83.165502,41.407006</t>
  </si>
  <si>
    <t>-71.0782623963218,42.80843131477909 
-71.0782623963218,42.80843131477909 
-71.0782623963218,42.80843131477909 
-71.0782623963218,42.80843131477909</t>
  </si>
  <si>
    <t>-89.718866,35.521146 
-89.6229894,35.521146 
-89.6229894,35.606089 
-89.718866,35.606089</t>
  </si>
  <si>
    <t>United States</t>
  </si>
  <si>
    <t>US</t>
  </si>
  <si>
    <t>Fremont, OH</t>
  </si>
  <si>
    <t>Haverhill Country Club</t>
  </si>
  <si>
    <t>Covington, TN</t>
  </si>
  <si>
    <t>30c497f2ec73b2c7</t>
  </si>
  <si>
    <t>07d9dafd44880002</t>
  </si>
  <si>
    <t>8903102df644ad68</t>
  </si>
  <si>
    <t>Fremont</t>
  </si>
  <si>
    <t>Covington</t>
  </si>
  <si>
    <t>city</t>
  </si>
  <si>
    <t>poi</t>
  </si>
  <si>
    <t>https://api.twitter.com/1.1/geo/id/30c497f2ec73b2c7.json</t>
  </si>
  <si>
    <t>https://api.twitter.com/1.1/geo/id/07d9dafd44880002.json</t>
  </si>
  <si>
    <t>https://api.twitter.com/1.1/geo/id/8903102df644ad68.json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</si>
  <si>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</si>
  <si>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</si>
  <si>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</si>
  <si>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</si>
  <si>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</si>
  <si>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</si>
  <si>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</si>
  <si>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</si>
  <si>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</si>
  <si>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</si>
  <si>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</si>
  <si>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</si>
  <si>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</si>
  <si>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</si>
  <si>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</si>
  <si>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</si>
  <si>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</si>
  <si>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</si>
  <si>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</si>
  <si>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</si>
  <si>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</si>
  <si>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Henry Abbott Tech</t>
  </si>
  <si>
    <t>KcDurk</t>
  </si>
  <si>
    <t>NaKeisha Austin-Chambers</t>
  </si>
  <si>
    <t>Ivonne Durant</t>
  </si>
  <si>
    <t>Justin Henry</t>
  </si>
  <si>
    <t>Exchange Club</t>
  </si>
  <si>
    <t>Dallas ISD Libraries</t>
  </si>
  <si>
    <t>John Ireland ES</t>
  </si>
  <si>
    <t>John Ireland Library</t>
  </si>
  <si>
    <t>Half Price Books</t>
  </si>
  <si>
    <t>Christopher Liebold</t>
  </si>
  <si>
    <t>SJCC Student Section</t>
  </si>
  <si>
    <t>Draw</t>
  </si>
  <si>
    <t>Anne Whalen</t>
  </si>
  <si>
    <t>ExchangeClubLH</t>
  </si>
  <si>
    <t>Wolverine Athletics</t>
  </si>
  <si>
    <t>AbbottManTech</t>
  </si>
  <si>
    <t>Marci Bova</t>
  </si>
  <si>
    <t>Chief Mike Brown</t>
  </si>
  <si>
    <t>SLCPD Outreach</t>
  </si>
  <si>
    <t>SLC Mayor Erin Mendenhall</t>
  </si>
  <si>
    <t>SLC Police Dept.</t>
  </si>
  <si>
    <t>Marco Munoz</t>
  </si>
  <si>
    <t>Justin Hanson</t>
  </si>
  <si>
    <t>CovingtonFD</t>
  </si>
  <si>
    <t>Jeff Ireland</t>
  </si>
  <si>
    <t>Tracey Edwards</t>
  </si>
  <si>
    <t>Dad to 2 amazing girls and husband of an amazing woman.Henry Abbott Technical HS administrator. Champion of children.Clean(ish) eater and lifter of heavy things</t>
  </si>
  <si>
    <t>Please don't follow here.  Follow us @CallejoLibrary - our official Twitter page! #DallasSkyline alum, #UNT alum, #TexasAandMCommerce alum</t>
  </si>
  <si>
    <t>Husband. Father of Two. DISD School Board President &amp; Trustee District 9. Grad of @UTAustin. JD from @UTexasLaw. @KAPsi1911. Former Teacher. Lifelong Student.</t>
  </si>
  <si>
    <t>Exchange is a volunteer, national service organization for men and women who want to serve their community, and enjoy new friendships.</t>
  </si>
  <si>
    <t>We strive to provide our students, parents, teachers, and community with TOOLS FOR LIFE.</t>
  </si>
  <si>
    <t>John Ireland Elementary School, proudly serving the Pleasant Grove community since 1955.</t>
  </si>
  <si>
    <t>I am Ms. Hullett the librarian at John Ireland Elementary School.  We are a Pre-K to 5th grade school.</t>
  </si>
  <si>
    <t>America's largest family-owned new &amp; used bookstore chain. We buy &amp; sell anything printed or recorded. Questions? customercare@hpb.com</t>
  </si>
  <si>
    <t>Fremont City Councilman, Chair Sandusky County Democratic Party. Candidate for State Representative OH 88. USSYP alum</t>
  </si>
  <si>
    <t>Follow for all student section info for SJCC Athletics</t>
  </si>
  <si>
    <t>Anglo-Saxon living in the XVI largest US city and selling coloured liquid characters arranged on bound, flattened wood pulp.</t>
  </si>
  <si>
    <t>Executive Director of @MVYMCA Camping Services • @CampLawrence, @CampNoko &amp; @Camp_Otter • Lover of the outdoors, hiking, skiing, travel &amp; country music</t>
  </si>
  <si>
    <t>The Exchange Club of Lake Highlands, established in 1961, is an affiliate of the National Exchange Club, a volunteer, national service club for men and women.</t>
  </si>
  <si>
    <t>Official Twitter page of Henry Abbott THS Athletics. Proud member of the CIAC and the Connecticut Technical Conference. IG: abbott_athletics</t>
  </si>
  <si>
    <t>We are Abbott Tech’s Precision Machining Technology shop. # WGSD</t>
  </si>
  <si>
    <t>Postings are solely my opinion and do not reflect the opinions, view, or philosophy of the City or its elected officials, employees, or agents.</t>
  </si>
  <si>
    <t>The SLCPD does a lot of community outreach. Follow our story here. #Community https://t.co/xC0ulSOIYX @SLCPD</t>
  </si>
  <si>
    <t>Official Twitter of Salt Lake City Mayor Erin Mendenhall</t>
  </si>
  <si>
    <t>Official Salt Lake City, Utah, Police Department account. Not monitored 24/7. Call 911 for emergency. Call 801.799.3000 for non-emergency. IG @SLCPD.</t>
  </si>
  <si>
    <t>Freelance reporter From Utah to the World ,Wanna know What's going on in Utah? https://t.co/iv42J8hRkv @marcomunozut #utah #latinos #hispanos</t>
  </si>
  <si>
    <t>Mayor - Covington, TN</t>
  </si>
  <si>
    <t>Est. 1901</t>
  </si>
  <si>
    <t>Area journalist who was written for The Commercial Appeal and The Daily News. Currently sports editor of The Leader.</t>
  </si>
  <si>
    <t>I love to meet people who make a difference, community service via Exchange Clubs, college football GO BUCKS!, sharing food &amp; wine. @vino_sphere team</t>
  </si>
  <si>
    <t>Danbury. CT</t>
  </si>
  <si>
    <t>Danbury, CT</t>
  </si>
  <si>
    <t>Dallas, Texas</t>
  </si>
  <si>
    <t>Nationwide</t>
  </si>
  <si>
    <t>Dallas, TX</t>
  </si>
  <si>
    <t>120+ stores in 17 states</t>
  </si>
  <si>
    <t>3rd Planet Northern Hemisphere</t>
  </si>
  <si>
    <t>Lawrence, MA</t>
  </si>
  <si>
    <t>Lake Highlands in Dallas, TX</t>
  </si>
  <si>
    <t>Salt Lake City, UT</t>
  </si>
  <si>
    <t>Salt Lake City, Utah</t>
  </si>
  <si>
    <t>Memphis</t>
  </si>
  <si>
    <t xml:space="preserve">Holy Toledo! </t>
  </si>
  <si>
    <t>https://t.co/bIMtDXGuxr</t>
  </si>
  <si>
    <t>https://t.co/ELhcJujPuF</t>
  </si>
  <si>
    <t>http://t.co/m2q9w4HWkQ</t>
  </si>
  <si>
    <t>http://t.co/rZU0dWR6</t>
  </si>
  <si>
    <t>https://t.co/9f3bIeKwlG</t>
  </si>
  <si>
    <t>https://t.co/CS3BSydE5Q</t>
  </si>
  <si>
    <t>https://t.co/YzrhZCtAAt</t>
  </si>
  <si>
    <t>https://t.co/0WdNrs4tP5</t>
  </si>
  <si>
    <t>https://t.co/zZ4Uu5RXEB</t>
  </si>
  <si>
    <t>https://t.co/Vsq52iHwnA</t>
  </si>
  <si>
    <t>https://t.co/7GG3BwOnN2</t>
  </si>
  <si>
    <t>https://t.co/ZcqUeQbRvy</t>
  </si>
  <si>
    <t>https://t.co/hPrbyqIuDu</t>
  </si>
  <si>
    <t>https://t.co/tVwIRHEFxN</t>
  </si>
  <si>
    <t>https://t.co/dijhqvrUVi</t>
  </si>
  <si>
    <t>http://t.co/dijhqvrUVi</t>
  </si>
  <si>
    <t>https://t.co/QqVlhpDpmw</t>
  </si>
  <si>
    <t>https://t.co/4x0yDB2Rue</t>
  </si>
  <si>
    <t>https://pbs.twimg.com/profile_banners/911325054/1482588433</t>
  </si>
  <si>
    <t>https://pbs.twimg.com/profile_banners/1028707069749350408/1546136669</t>
  </si>
  <si>
    <t>https://pbs.twimg.com/profile_banners/19073852/1533496380</t>
  </si>
  <si>
    <t>https://pbs.twimg.com/profile_banners/22968469/1578337123</t>
  </si>
  <si>
    <t>https://pbs.twimg.com/profile_banners/1058018335/1357227254</t>
  </si>
  <si>
    <t>https://pbs.twimg.com/profile_banners/916413502746714112/1507326976</t>
  </si>
  <si>
    <t>https://pbs.twimg.com/profile_banners/18545353/1578065755</t>
  </si>
  <si>
    <t>https://pbs.twimg.com/profile_banners/4461158301/1498682698</t>
  </si>
  <si>
    <t>https://pbs.twimg.com/profile_banners/2737516455/1576335554</t>
  </si>
  <si>
    <t>https://pbs.twimg.com/profile_banners/18652402/1569703932</t>
  </si>
  <si>
    <t>https://pbs.twimg.com/profile_banners/981674939064385542/1523923827</t>
  </si>
  <si>
    <t>https://pbs.twimg.com/profile_banners/2560348958/1499366310</t>
  </si>
  <si>
    <t>https://pbs.twimg.com/profile_banners/912844519/1557094601</t>
  </si>
  <si>
    <t>https://pbs.twimg.com/profile_banners/954793780451913728/1516483692</t>
  </si>
  <si>
    <t>https://pbs.twimg.com/profile_banners/40052600/1490820148</t>
  </si>
  <si>
    <t>https://pbs.twimg.com/profile_banners/4160173814/1487819992</t>
  </si>
  <si>
    <t>https://pbs.twimg.com/profile_banners/1148342283978211329/1562706137</t>
  </si>
  <si>
    <t>https://pbs.twimg.com/profile_banners/4699304792/1578341667</t>
  </si>
  <si>
    <t>https://pbs.twimg.com/profile_banners/18775270/1536352759</t>
  </si>
  <si>
    <t>https://pbs.twimg.com/profile_banners/54445913/1546382917</t>
  </si>
  <si>
    <t>https://pbs.twimg.com/profile_banners/185240211/1543711970</t>
  </si>
  <si>
    <t>https://pbs.twimg.com/profile_banners/3193222292/1431440537</t>
  </si>
  <si>
    <t>https://pbs.twimg.com/profile_banners/215058625/1493924591</t>
  </si>
  <si>
    <t>https://pbs.twimg.com/profile_banners/348868613/1382795305</t>
  </si>
  <si>
    <t>http://abs.twimg.com/images/themes/theme14/bg.gif</t>
  </si>
  <si>
    <t>http://abs.twimg.com/images/themes/theme1/bg.png</t>
  </si>
  <si>
    <t>http://abs.twimg.com/images/themes/theme12/bg.gif</t>
  </si>
  <si>
    <t>http://abs.twimg.com/images/themes/theme9/bg.gif</t>
  </si>
  <si>
    <t>http://abs.twimg.com/images/themes/theme15/bg.png</t>
  </si>
  <si>
    <t>http://abs.twimg.com/images/themes/theme10/bg.gif</t>
  </si>
  <si>
    <t>http://pbs.twimg.com/profile_images/2811643164/41bf315687886c234a9de3dcdb324099_normal.jpeg</t>
  </si>
  <si>
    <t>http://pbs.twimg.com/profile_images/1181691219958784004/dUWNmzrB_normal.jpg</t>
  </si>
  <si>
    <t>http://pbs.twimg.com/profile_images/1083572000335917056/AddGQHZ4_normal.jpg</t>
  </si>
  <si>
    <t>http://pbs.twimg.com/profile_images/1081416832228065281/EvIGlOPb_normal.jpg</t>
  </si>
  <si>
    <t>http://pbs.twimg.com/profile_images/901502293308133376/YRgVST6K_normal.jpg</t>
  </si>
  <si>
    <t>http://pbs.twimg.com/profile_images/899621931376418818/eC-Iec_E_normal.jpg</t>
  </si>
  <si>
    <t>http://pbs.twimg.com/profile_images/916421153672925184/2QXDe-f9_normal.jpg</t>
  </si>
  <si>
    <t>http://pbs.twimg.com/profile_images/713569610868596737/1R5aFPoe_normal.jpg</t>
  </si>
  <si>
    <t>http://pbs.twimg.com/profile_images/497909282336026624/EF7wy4nj_normal.png</t>
  </si>
  <si>
    <t>http://pbs.twimg.com/profile_images/1037315999396241408/iHhSpefd_normal.jpg</t>
  </si>
  <si>
    <t>http://pbs.twimg.com/profile_images/663081076063997952/GRsc5Vo4_normal.jpg</t>
  </si>
  <si>
    <t>http://pbs.twimg.com/profile_images/1148698726912761856/vApGqQ1R_normal.png</t>
  </si>
  <si>
    <t>http://pbs.twimg.com/profile_images/1214281391615004673/0i-TcUuU_normal.jpg</t>
  </si>
  <si>
    <t>http://pbs.twimg.com/profile_images/1213159746087215104/722M4IH-_normal.jpg</t>
  </si>
  <si>
    <t>http://pbs.twimg.com/profile_images/1198801242329362438/EqZxN7gP_normal.jpg</t>
  </si>
  <si>
    <t>http://pbs.twimg.com/profile_images/763397502779400192/C5Y7zihL_normal.jpg</t>
  </si>
  <si>
    <t>Open Twitter Page for This Person</t>
  </si>
  <si>
    <t>https://twitter.com/henryabbotttech</t>
  </si>
  <si>
    <t>https://twitter.com/kcdurk</t>
  </si>
  <si>
    <t>https://twitter.com/austinnakeisha</t>
  </si>
  <si>
    <t>https://twitter.com/durantchief</t>
  </si>
  <si>
    <t>https://twitter.com/trusteehenry</t>
  </si>
  <si>
    <t>https://twitter.com/exchangeclub</t>
  </si>
  <si>
    <t>https://twitter.com/disd_libraries</t>
  </si>
  <si>
    <t>https://twitter.com/johnirelandes</t>
  </si>
  <si>
    <t>https://twitter.com/wolfpackireland</t>
  </si>
  <si>
    <t>https://twitter.com/halfpricebooks</t>
  </si>
  <si>
    <t>https://twitter.com/chrislieboldoh</t>
  </si>
  <si>
    <t>https://twitter.com/sjccstudents</t>
  </si>
  <si>
    <t>https://twitter.com/drawbridgep</t>
  </si>
  <si>
    <t>https://twitter.com/annemwhalen</t>
  </si>
  <si>
    <t>https://twitter.com/exchangeclublh</t>
  </si>
  <si>
    <t>https://twitter.com/abbottathletics</t>
  </si>
  <si>
    <t>https://twitter.com/tech_abbott</t>
  </si>
  <si>
    <t>https://twitter.com/marbova</t>
  </si>
  <si>
    <t>https://twitter.com/chiefmikebrown</t>
  </si>
  <si>
    <t>https://twitter.com/slcpdoutreach</t>
  </si>
  <si>
    <t>https://twitter.com/slcmayor</t>
  </si>
  <si>
    <t>https://twitter.com/slcpd</t>
  </si>
  <si>
    <t>https://twitter.com/marcomunozut</t>
  </si>
  <si>
    <t>https://twitter.com/covingtonmayor</t>
  </si>
  <si>
    <t>https://twitter.com/covingtonfd</t>
  </si>
  <si>
    <t>https://twitter.com/jeffireland47</t>
  </si>
  <si>
    <t>https://twitter.com/tracey_edwards</t>
  </si>
  <si>
    <t>henryabbotttech
Very proud of Marissa Shiland being
honored by the Exchange Club of
Danbury as the youth of the month.
@kcdurk #exchangeclub #youthofthemonth
#hwpo https://t.co/Ymqp2puI5F</t>
  </si>
  <si>
    <t xml:space="preserve">kcdurk
</t>
  </si>
  <si>
    <t>austinnakeisha
@WolfpackIreland @JohnIrelandES
@DISD_Libraries @exchangeclub @TrusteeHenry
@DurantChief https://t.co/XhorDMDFAc</t>
  </si>
  <si>
    <t xml:space="preserve">durantchief
</t>
  </si>
  <si>
    <t xml:space="preserve">trusteehenry
</t>
  </si>
  <si>
    <t>exchangeclub
Forget the chocolates and flowers,
this Valentine's Day get your loved
one something that really speaks
to their heart! (OK ... maybe chocolates
and flowers, too _xD83D__xDC9E_) #ExchangeFits
https://t.co/D6lW6FIpZm https://t.co/M9tY8UrmwX</t>
  </si>
  <si>
    <t>disd_libraries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</si>
  <si>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 xml:space="preserve">johnirelandes
</t>
  </si>
  <si>
    <t>wolfpackireland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</si>
  <si>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halfpricebooks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</si>
  <si>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chrislieboldoh
Always happy to see @SJCCStudents
at @exchangeclub students of the
month luncheon. Keep up the great
work! https://t.co/z3SWVkQfhS</t>
  </si>
  <si>
    <t xml:space="preserve">sjccstudents
</t>
  </si>
  <si>
    <t>drawbridgep
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t>
  </si>
  <si>
    <t>annemwhalen
Learning how to make a greater
community impact at the @exchangeclub
New England District Mid-Winter
Conference. #ExchangeFits #ChildAbusePrevention
#YouthPrograms #Americanism #CommunityService
https://t.co/059NlMoO2c</t>
  </si>
  <si>
    <t>exchangeclublh
We join with Exchange Clubs across
the country honoring the legacy
of Dr. King’s service to others.
#MLK https://t.co/gB3XNMhj9M</t>
  </si>
  <si>
    <t>abbottathletics
Very proud of Marissa Shiland being
honored by the Exchange Club of
Danbury as the youth of the month.
@kcdurk #exchangeclub #youthofthemonth
#hwpo https://t.co/Ymqp2puI5F</t>
  </si>
  <si>
    <t>tech_abbott
Very proud of Marissa Shiland being
honored by the Exchange Club of
Danbury as the youth of the month.
@kcdurk #exchangeclub #youthofthemonth
#hwpo https://t.co/Ymqp2puI5F</t>
  </si>
  <si>
    <t>marbova
Very proud of Marissa Shiland being
honored by the Exchange Club of
Danbury as the youth of the month.
@kcdurk #exchangeclub #youthofthemonth
#hwpo https://t.co/Ymqp2puI5F</t>
  </si>
  <si>
    <t>chiefmikebrown
Detective Nate Wiley was honored
today by the Exchange Club as their
#Utah Officer of the Year. Thank
you and congratulations Nate! He
does amazing work. @slcpd @slcmayor
@exchangeclub @SLCPDOutreach https://t.co/Iz4ZkPX9H4</t>
  </si>
  <si>
    <t xml:space="preserve">slcpdoutreach
</t>
  </si>
  <si>
    <t xml:space="preserve">slcmayor
</t>
  </si>
  <si>
    <t xml:space="preserve">slcpd
</t>
  </si>
  <si>
    <t>marcomunozut
Detective Nate Wiley was honored
today by the Exchange Club as their
#Utah Officer of the Year. Thank
you and congratulations Nate! He
does amazing work. @slcpd @slcmayor
@exchangeclub @SLCPDOutreach https://t.co/Iz4ZkPX9H4</t>
  </si>
  <si>
    <t>covingtonmayor
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</si>
  <si>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 xml:space="preserve">covingtonfd
</t>
  </si>
  <si>
    <t>jeffireland47
We congratulate the @CovingtonFD's
Matt Massey &amp;amp; Matt Gardiner
on being named the @exchangeclub
of Tipton County's "Firefighters
of the Year". They received this
award after saving a Covington
resident and her dog from a house
fire. We are thankful for your
service! https://t.co/PpIN7KAqN8</t>
  </si>
  <si>
    <t>tracey_edwards
#ValentinesDay #valentinegifts
❤️ https://t.co/XiZ14wlROh</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</si>
  <si>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</si>
  <si>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</si>
  <si>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</si>
  <si>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</si>
  <si>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</si>
  <si>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</si>
  <si>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</si>
  <si>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</si>
  <si>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</si>
  <si>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</si>
  <si>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</si>
  <si>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</si>
  <si>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</si>
  <si>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</si>
  <si>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</si>
  <si>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</si>
  <si>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https://www.forbes.com/sites/nicoleleinbachreyhle/2014/09/29/websites-for-small-businesses/#2bc868ed2026</t>
  </si>
  <si>
    <t>https://portalbuzz.com/exchange</t>
  </si>
  <si>
    <t>https://www.youtube.com/watch?v=_xLrmaGMUek&amp;t=15s</t>
  </si>
  <si>
    <t>https://video.buffer.com/v/5e2210269493c8588b497ac8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</si>
  <si>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</si>
  <si>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</si>
  <si>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</si>
  <si>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</si>
  <si>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</si>
  <si>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</si>
  <si>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</si>
  <si>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</si>
  <si>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</si>
  <si>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</si>
  <si>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</si>
  <si>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</si>
  <si>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https://twitter.com/exchangeclub/status/1220743398249914371 http://BuyExchange.org https://twitter.com/WolfpackIreland/status/1218176478430535680 http://buyexchange.org/childabuseprevention.aspx https://www.youtube.com/watch?v=_xLrmaGMUek&amp;t=15s https://video.buffer.com/v/5e2210269493c8588b497ac8 https://www.nationalservice.gov/serve-your-community/mlk-day-service http://buyexchange.org/conventionmerchandise.aspx https://www.forbes.com/sites/nicoleleinbachreyhle/2014/09/29/websites-for-small-businesses/#2bc868ed2026 https://portalbuzz.com/exchange</t>
  </si>
  <si>
    <t>Top Domains in Tweet in Entire Graph</t>
  </si>
  <si>
    <t>forbes.com</t>
  </si>
  <si>
    <t>portalbuzz.com</t>
  </si>
  <si>
    <t>youtube.com</t>
  </si>
  <si>
    <t>buffer.com</t>
  </si>
  <si>
    <t>Top Domains in Tweet in G1</t>
  </si>
  <si>
    <t>Top Domains in Tweet in G2</t>
  </si>
  <si>
    <t>Top Domains in Tweet in G3</t>
  </si>
  <si>
    <t>Top Domains in Tweet in G4</t>
  </si>
  <si>
    <t>Top Domains in Tweet in G5</t>
  </si>
  <si>
    <t>Top Domains in Tweet</t>
  </si>
  <si>
    <t>buyexchange.org twitter.com youtube.com buffer.com nationalservice.gov forbes.com portalbuzz.com</t>
  </si>
  <si>
    <t>Top Hashtags in Tweet in Entire Graph</t>
  </si>
  <si>
    <t>valentinesday</t>
  </si>
  <si>
    <t>valentinegifts</t>
  </si>
  <si>
    <t>childabuseprevention</t>
  </si>
  <si>
    <t>youthprograms</t>
  </si>
  <si>
    <t>americanism</t>
  </si>
  <si>
    <t>communityservice</t>
  </si>
  <si>
    <t>Top Hashtags in Tweet in G1</t>
  </si>
  <si>
    <t>exchangecares</t>
  </si>
  <si>
    <t>nationalproject</t>
  </si>
  <si>
    <t>preventionofchildabuse</t>
  </si>
  <si>
    <t>growexchange</t>
  </si>
  <si>
    <t>martinlutherkingjr</t>
  </si>
  <si>
    <t>unityforservice</t>
  </si>
  <si>
    <t>Top Hashtags in Tweet in G2</t>
  </si>
  <si>
    <t>Top Hashtags in Tweet in G3</t>
  </si>
  <si>
    <t>Top Hashtags in Tweet in G4</t>
  </si>
  <si>
    <t>youthofthemonth</t>
  </si>
  <si>
    <t>hwpo</t>
  </si>
  <si>
    <t>Top Hashtags in Tweet in G5</t>
  </si>
  <si>
    <t>Top Hashtags in Tweet</t>
  </si>
  <si>
    <t>exchangefits exchangestrong valentinesday valentinegifts exchangecares nationalproject preventionofchildabuse growexchange martinlutherkingjr unityforservice</t>
  </si>
  <si>
    <t>Top Words in Tweet in Entire Graph</t>
  </si>
  <si>
    <t>Words in Sentiment List#1: Positive</t>
  </si>
  <si>
    <t>Words in Sentiment List#2: Negative</t>
  </si>
  <si>
    <t>Words in Sentiment List#3: Angry/Violent</t>
  </si>
  <si>
    <t>Non-categorized Words</t>
  </si>
  <si>
    <t>Total Words</t>
  </si>
  <si>
    <t>exchange</t>
  </si>
  <si>
    <t>club</t>
  </si>
  <si>
    <t>books</t>
  </si>
  <si>
    <t>being</t>
  </si>
  <si>
    <t>Top Words in Tweet in G1</t>
  </si>
  <si>
    <t>#exchangefits</t>
  </si>
  <si>
    <t>chocolates</t>
  </si>
  <si>
    <t>flowers</t>
  </si>
  <si>
    <t>matt</t>
  </si>
  <si>
    <t>day</t>
  </si>
  <si>
    <t>#exchangestrong</t>
  </si>
  <si>
    <t>year</t>
  </si>
  <si>
    <t>website</t>
  </si>
  <si>
    <t>forget</t>
  </si>
  <si>
    <t>Top Words in Tweet in G2</t>
  </si>
  <si>
    <t>overwhelmed</t>
  </si>
  <si>
    <t>generosity</t>
  </si>
  <si>
    <t>Top Words in Tweet in G3</t>
  </si>
  <si>
    <t>nate</t>
  </si>
  <si>
    <t>detective</t>
  </si>
  <si>
    <t>wiley</t>
  </si>
  <si>
    <t>honored</t>
  </si>
  <si>
    <t>today</t>
  </si>
  <si>
    <t>#utah</t>
  </si>
  <si>
    <t>officer</t>
  </si>
  <si>
    <t>Top Words in Tweet in G4</t>
  </si>
  <si>
    <t>very</t>
  </si>
  <si>
    <t>proud</t>
  </si>
  <si>
    <t>marissa</t>
  </si>
  <si>
    <t>shiland</t>
  </si>
  <si>
    <t>danbury</t>
  </si>
  <si>
    <t>youth</t>
  </si>
  <si>
    <t>Top Words in Tweet in G5</t>
  </si>
  <si>
    <t>Top Words in Tweet</t>
  </si>
  <si>
    <t>#exchangefits chocolates flowers matt exchangeclub day #exchangestrong year website forget</t>
  </si>
  <si>
    <t>books wolfpackireland johnirelandes disd_libraries exchangeclub trusteehenry durantchief overwhelmed generosity exchange</t>
  </si>
  <si>
    <t>nate detective wiley honored today exchange club #utah officer year</t>
  </si>
  <si>
    <t>very proud marissa shiland being honored exchange club danbury youth</t>
  </si>
  <si>
    <t>Top Word Pairs in Tweet in Entire Graph</t>
  </si>
  <si>
    <t>exchange,club</t>
  </si>
  <si>
    <t>wolfpackireland,johnirelandes</t>
  </si>
  <si>
    <t>johnirelandes,disd_libraries</t>
  </si>
  <si>
    <t>disd_libraries,exchangeclub</t>
  </si>
  <si>
    <t>exchangeclub,trusteehenry</t>
  </si>
  <si>
    <t>trusteehenry,durantchief</t>
  </si>
  <si>
    <t>chocolates,flowers</t>
  </si>
  <si>
    <t>very,proud</t>
  </si>
  <si>
    <t>proud,marissa</t>
  </si>
  <si>
    <t>marissa,shiland</t>
  </si>
  <si>
    <t>Top Word Pairs in Tweet in G1</t>
  </si>
  <si>
    <t>forget,chocolates</t>
  </si>
  <si>
    <t>flowers,valentine's</t>
  </si>
  <si>
    <t>valentine's,day</t>
  </si>
  <si>
    <t>day,loved</t>
  </si>
  <si>
    <t>loved,one</t>
  </si>
  <si>
    <t>one,something</t>
  </si>
  <si>
    <t>something,really</t>
  </si>
  <si>
    <t>really,speaks</t>
  </si>
  <si>
    <t>speaks,heart</t>
  </si>
  <si>
    <t>Top Word Pairs in Tweet in G2</t>
  </si>
  <si>
    <t>overwhelmed,generosity</t>
  </si>
  <si>
    <t>generosity,exchange</t>
  </si>
  <si>
    <t>club,east</t>
  </si>
  <si>
    <t>east,dallas</t>
  </si>
  <si>
    <t>Top Word Pairs in Tweet in G3</t>
  </si>
  <si>
    <t>detective,nate</t>
  </si>
  <si>
    <t>nate,wiley</t>
  </si>
  <si>
    <t>wiley,honored</t>
  </si>
  <si>
    <t>honored,today</t>
  </si>
  <si>
    <t>today,exchange</t>
  </si>
  <si>
    <t>club,#utah</t>
  </si>
  <si>
    <t>#utah,officer</t>
  </si>
  <si>
    <t>officer,year</t>
  </si>
  <si>
    <t>year,thank</t>
  </si>
  <si>
    <t>Top Word Pairs in Tweet in G4</t>
  </si>
  <si>
    <t>shiland,being</t>
  </si>
  <si>
    <t>being,honored</t>
  </si>
  <si>
    <t>honored,exchange</t>
  </si>
  <si>
    <t>club,danbury</t>
  </si>
  <si>
    <t>danbury,youth</t>
  </si>
  <si>
    <t>youth,month</t>
  </si>
  <si>
    <t>Top Word Pairs in Tweet in G5</t>
  </si>
  <si>
    <t>Top Word Pairs in Tweet</t>
  </si>
  <si>
    <t>chocolates,flowers  forget,chocolates  flowers,valentine's  valentine's,day  day,loved  loved,one  one,something  something,really  really,speaks  speaks,heart</t>
  </si>
  <si>
    <t>wolfpackireland,johnirelandes  johnirelandes,disd_libraries  disd_libraries,exchangeclub  exchangeclub,trusteehenry  trusteehenry,durantchief  overwhelmed,generosity  generosity,exchange  exchange,club  club,east  east,dallas</t>
  </si>
  <si>
    <t>detective,nate  nate,wiley  wiley,honored  honored,today  today,exchange  exchange,club  club,#utah  #utah,officer  officer,year  year,thank</t>
  </si>
  <si>
    <t>very,proud  proud,marissa  marissa,shiland  shiland,being  being,honored  honored,exchange  exchange,club  club,danbury  danbury,youth  youth,month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</si>
  <si>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</si>
  <si>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</si>
  <si>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</si>
  <si>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</si>
  <si>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</si>
  <si>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</si>
  <si>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</si>
  <si>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</si>
  <si>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</si>
  <si>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</si>
  <si>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</si>
  <si>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</si>
  <si>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</si>
  <si>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</si>
  <si>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covingtonfd sjccstudents</t>
  </si>
  <si>
    <t>johnirelandes disd_libraries exchangeclub trusteehenry durantchief wolfpackireland</t>
  </si>
  <si>
    <t>slcpd slcmayor exchangeclub slcpdoutreach</t>
  </si>
  <si>
    <t>Top Tweeters in Entire Graph</t>
  </si>
  <si>
    <t>Top Tweeters in G1</t>
  </si>
  <si>
    <t>Top Tweeters in G2</t>
  </si>
  <si>
    <t>Top Tweeters in G3</t>
  </si>
  <si>
    <t>Top Tweeters in G4</t>
  </si>
  <si>
    <t>Top Tweeters in G5</t>
  </si>
  <si>
    <t>Top Tweeters</t>
  </si>
  <si>
    <t>covingtonmayor jeffireland47 exchangeclub tracey_edwards chrislieboldoh sjccstudents annemwhalen covingtonfd</t>
  </si>
  <si>
    <t>disd_libraries halfpricebooks trusteehenry drawbridgep austinnakeisha durantchief wolfpackireland johnirelandes</t>
  </si>
  <si>
    <t>marcomunozut slcpd slcmayor chiefmikebrown slcpdoutreach</t>
  </si>
  <si>
    <t>henryabbotttech abbottathletics marbova kcdurk tech_abbott</t>
  </si>
  <si>
    <t>Top URLs in Tweet by Count</t>
  </si>
  <si>
    <t>http://BuyExchange.org https://www.forbes.com/sites/nicoleleinbachreyhle/2014/09/29/websites-for-small-businesses/#2bc868ed2026 https://portalbuzz.com/exchange http://buyexchange.org/conventionmerchandise.aspx https://www.nationalservice.gov/serve-your-community/mlk-day-service https://www.youtube.com/watch?v=_xLrmaGMUek&amp;t=15s https://video.buffer.com/v/5e2210269493c8588b497ac8 http://buyexchange.org/childabuseprevention.aspx https://twitter.com/WolfpackIreland/status/1218176478430535680</t>
  </si>
  <si>
    <t>Top URLs in Tweet by Salience</t>
  </si>
  <si>
    <t>Top Domains in Tweet by Count</t>
  </si>
  <si>
    <t>buyexchange.org forbes.com portalbuzz.com nationalservice.gov youtube.com buffer.com twitter.com</t>
  </si>
  <si>
    <t>Top Domains in Tweet by Salience</t>
  </si>
  <si>
    <t>Top Hashtags in Tweet by Count</t>
  </si>
  <si>
    <t>exchangefits exchangestrong xccolosprings martinlutherkingjr unityforservice lightdrivesoutdarkness growexchange exchangecares nationalproject preventionofchildabuse</t>
  </si>
  <si>
    <t>Top Hashtags in Tweet by Salience</t>
  </si>
  <si>
    <t>Top Words in Tweet by Count</t>
  </si>
  <si>
    <t>wolfpackireland johnirelandes disd_libraries trusteehenry durantchief</t>
  </si>
  <si>
    <t>#exchangefits website #exchangestrong chocolates flowers day club bad exchange national</t>
  </si>
  <si>
    <t>books overwhelmed generosity exchange club east dallas donation conjunction half</t>
  </si>
  <si>
    <t>always happy see sjccstudents students month luncheon keep up great</t>
  </si>
  <si>
    <t>learning make greater community impact new england district mid winter</t>
  </si>
  <si>
    <t>join exchange clubs country honoring legacy dr king s service</t>
  </si>
  <si>
    <t>matt congratulate covingtonfd's massey gardiner being named tipton county's firefighters</t>
  </si>
  <si>
    <t>chocolates flowers #valentinesday #valentinegifts forget valentine's day loved one something</t>
  </si>
  <si>
    <t>Top Words in Tweet by Salience</t>
  </si>
  <si>
    <t>website chocolates flowers bad honor share video #exchangefits #exchangestrong day</t>
  </si>
  <si>
    <t>Top Word Pairs in Tweet by Count</t>
  </si>
  <si>
    <t>wolfpackireland,johnirelandes  johnirelandes,disd_libraries  disd_libraries,exchangeclub  exchangeclub,trusteehenry  trusteehenry,durantchief</t>
  </si>
  <si>
    <t>overwhelmed,generosity  generosity,exchange  exchange,club  club,east  east,dallas  dallas,donation  donation,conjunction  conjunction,half  half,price  price,books</t>
  </si>
  <si>
    <t>always,happy  happy,see  see,sjccstudents  sjccstudents,exchangeclub  exchangeclub,students  students,month  month,luncheon  luncheon,keep  keep,up  up,great</t>
  </si>
  <si>
    <t>learning,make  make,greater  greater,community  community,impact  impact,exchangeclub  exchangeclub,new  new,england  england,district  district,mid  mid,winter</t>
  </si>
  <si>
    <t>join,exchange  exchange,clubs  clubs,country  country,honoring  honoring,legacy  legacy,dr  dr,king  king,s  s,service  service,others</t>
  </si>
  <si>
    <t>congratulate,covingtonfd's  covingtonfd's,matt  matt,massey  massey,matt  matt,gardiner  gardiner,being  being,named  named,exchangeclub  exchangeclub,tipton  tipton,county's</t>
  </si>
  <si>
    <t>chocolates,flowers  #valentinesday,#valentinegifts  forget,chocolates  flowers,valentine's  valentine's,day  day,loved  loved,one  one,something  something,really  really,speaks</t>
  </si>
  <si>
    <t>Top Word Pairs in Tweet by Salience</t>
  </si>
  <si>
    <t>Word</t>
  </si>
  <si>
    <t>thank</t>
  </si>
  <si>
    <t>amazing</t>
  </si>
  <si>
    <t>month</t>
  </si>
  <si>
    <t>dallas</t>
  </si>
  <si>
    <t>students</t>
  </si>
  <si>
    <t>#exchangeclub</t>
  </si>
  <si>
    <t>#youthofthemonth</t>
  </si>
  <si>
    <t>#hwpo</t>
  </si>
  <si>
    <t>east</t>
  </si>
  <si>
    <t>donation</t>
  </si>
  <si>
    <t>conjunction</t>
  </si>
  <si>
    <t>half</t>
  </si>
  <si>
    <t>price</t>
  </si>
  <si>
    <t>over</t>
  </si>
  <si>
    <t>2</t>
  </si>
  <si>
    <t>200</t>
  </si>
  <si>
    <t>much</t>
  </si>
  <si>
    <t>service</t>
  </si>
  <si>
    <t>work</t>
  </si>
  <si>
    <t>valentine's</t>
  </si>
  <si>
    <t>loved</t>
  </si>
  <si>
    <t>one</t>
  </si>
  <si>
    <t>something</t>
  </si>
  <si>
    <t>really</t>
  </si>
  <si>
    <t>speaks</t>
  </si>
  <si>
    <t>heart</t>
  </si>
  <si>
    <t>ok</t>
  </si>
  <si>
    <t>maybe</t>
  </si>
  <si>
    <t>congratulate</t>
  </si>
  <si>
    <t>covingtonfd's</t>
  </si>
  <si>
    <t>massey</t>
  </si>
  <si>
    <t>gardiner</t>
  </si>
  <si>
    <t>named</t>
  </si>
  <si>
    <t>tipton</t>
  </si>
  <si>
    <t>county's</t>
  </si>
  <si>
    <t>firefighters</t>
  </si>
  <si>
    <t>received</t>
  </si>
  <si>
    <t>award</t>
  </si>
  <si>
    <t>saving</t>
  </si>
  <si>
    <t>covington</t>
  </si>
  <si>
    <t>resident</t>
  </si>
  <si>
    <t>dog</t>
  </si>
  <si>
    <t>house</t>
  </si>
  <si>
    <t>fire</t>
  </si>
  <si>
    <t>thankful</t>
  </si>
  <si>
    <t>congratulations</t>
  </si>
  <si>
    <t>join</t>
  </si>
  <si>
    <t>clubs</t>
  </si>
  <si>
    <t>legacy</t>
  </si>
  <si>
    <t>dr</t>
  </si>
  <si>
    <t>king</t>
  </si>
  <si>
    <t>make</t>
  </si>
  <si>
    <t>great</t>
  </si>
  <si>
    <t>bad</t>
  </si>
  <si>
    <t>national</t>
  </si>
  <si>
    <t>honor</t>
  </si>
  <si>
    <t>share</t>
  </si>
  <si>
    <t>video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</si>
  <si>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</si>
  <si>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</si>
  <si>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</si>
  <si>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</si>
  <si>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</si>
  <si>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</si>
  <si>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</si>
  <si>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</si>
  <si>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</si>
  <si>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</si>
  <si>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</si>
  <si>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</si>
  <si>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</si>
  <si>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</si>
  <si>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</si>
  <si>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</si>
  <si>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</si>
  <si>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</si>
  <si>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</si>
  <si>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</si>
  <si>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</si>
  <si>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</si>
  <si>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</si>
  <si>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</si>
  <si>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</si>
  <si>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</si>
  <si>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</si>
  <si>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</si>
  <si>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</si>
  <si>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</si>
  <si>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</si>
  <si>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</si>
  <si>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</si>
  <si>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</si>
  <si>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</si>
  <si>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</si>
  <si>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</si>
  <si>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</si>
  <si>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</si>
  <si>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</si>
  <si>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</si>
  <si>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</si>
  <si>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</si>
  <si>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</si>
  <si>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</si>
  <si>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</si>
  <si>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</si>
  <si>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</si>
  <si>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</si>
  <si>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</si>
  <si>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</si>
  <si>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</si>
  <si>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</si>
  <si>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</si>
  <si>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</si>
  <si>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</si>
  <si>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</si>
  <si>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</si>
  <si>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</si>
  <si>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</si>
  <si>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</si>
  <si>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</si>
  <si>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</si>
  <si>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</si>
  <si>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Red</t>
  </si>
  <si>
    <t>G1: #exchangefits chocolates flowers matt exchangeclub day #exchangestrong year website forget</t>
  </si>
  <si>
    <t>G2: books wolfpackireland johnirelandes disd_libraries exchangeclub trusteehenry durantchief overwhelmed generosity exchange</t>
  </si>
  <si>
    <t>G3: nate detective wiley honored today exchange club #utah officer year</t>
  </si>
  <si>
    <t>G4: very proud marissa shiland being honored exchange club danbury youth</t>
  </si>
  <si>
    <t>Edge Weight▓1▓7▓0▓True▓Green▓Red▓▓Edge Weight▓1▓1▓0▓3▓10▓False▓Edge Weight▓1▓7▓0▓32▓6▓False▓▓0▓0▓0▓True▓Black▓Black▓▓Followers▓0▓6612▓0▓162▓1000▓False▓▓0▓0▓0▓0▓0▓False▓▓0▓0▓0▓0▓0▓False▓▓0▓0▓0▓0▓0▓False</t>
  </si>
  <si>
    <t>Subgraph</t>
  </si>
  <si>
    <t>GraphSource░TwitterSearch▓GraphTerm░exchangeclub▓ImportDescription░The graph represents a network of 27 Twitter users whose recent tweets contained "exchangeclub", or who were replied to or mentioned in those tweets, taken from a data set limited to a maximum of 18,000 tweets.  The network was obtained from Twitter on Saturday, 25 January 2020 at 10:28 UTC.
The tweets in the network were tweeted over the 7-day, 2-hour, 20-minute period from Friday, 17 January 2020 at 14:21 UTC to Friday, 24 January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"mentions".▓ImportSuggestedTitle░exchangeclub Twitter NodeXL SNA Map and Report for Saturday, 25 January 2020 at 10:28 UTC▓ImportSuggestedFileNameNoExtension░2020-01-25 10-28-32 NodeXL Twitter Search exchangeclub▓GroupingDescription░The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</si>
  <si>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</si>
  <si>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</si>
  <si>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t>
  </si>
  <si>
    <t>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t>
  </si>
  <si>
    <t xml:space="preserve">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</si>
  <si>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</si>
  <si>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27 Twitter users whose recent tweets contained "exchangeclub", or who were replied to or mentioned in those tweets, taken from a data set limited to a maximum of 18,000 tweets.  The network was obtained from Twitter on Saturday, 25 January 2020 at 10:28 UTC.
The tweets in the network were tweeted over the 7-day, 2-hour, 20-minute period from Friday, 17 January 2020 at 14:21 UTC to Friday, 24 January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</si>
  <si>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</si>
  <si>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</si>
  <si>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https://nodexlgraphgallery.org/Pages/Graph.aspx?graphID=220257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</si>
</sst>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3"/>
      <tableStyleElement type="headerRow" dxfId="422"/>
    </tableStyle>
    <tableStyle name="NodeXL Table" pivot="0" count="1">
      <tableStyleElement type="headerRow" dxfId="4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861295"/>
        <c:axId val="58425064"/>
      </c:barChart>
      <c:catAx>
        <c:axId val="28861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25064"/>
        <c:crosses val="autoZero"/>
        <c:auto val="1"/>
        <c:lblOffset val="100"/>
        <c:noMultiLvlLbl val="0"/>
      </c:catAx>
      <c:valAx>
        <c:axId val="58425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1/17/2020 1:33</c:v>
                </c:pt>
                <c:pt idx="1">
                  <c:v>1/17/2020 14:21</c:v>
                </c:pt>
                <c:pt idx="2">
                  <c:v>1/17/2020 14:34</c:v>
                </c:pt>
                <c:pt idx="3">
                  <c:v>1/17/2020 15:04</c:v>
                </c:pt>
                <c:pt idx="4">
                  <c:v>1/17/2020 17:23</c:v>
                </c:pt>
                <c:pt idx="5">
                  <c:v>1/17/2020 18:29</c:v>
                </c:pt>
                <c:pt idx="6">
                  <c:v>1/17/2020 20:03</c:v>
                </c:pt>
                <c:pt idx="7">
                  <c:v>1/17/2020 20:06</c:v>
                </c:pt>
                <c:pt idx="8">
                  <c:v>1/18/2020 14:02</c:v>
                </c:pt>
                <c:pt idx="9">
                  <c:v>1/18/2020 15:27</c:v>
                </c:pt>
                <c:pt idx="10">
                  <c:v>1/18/2020 16:20</c:v>
                </c:pt>
                <c:pt idx="11">
                  <c:v>1/20/2020 13:30</c:v>
                </c:pt>
                <c:pt idx="12">
                  <c:v>1/20/2020 17:14</c:v>
                </c:pt>
                <c:pt idx="13">
                  <c:v>1/21/2020 1:40</c:v>
                </c:pt>
                <c:pt idx="14">
                  <c:v>1/21/2020 10:35</c:v>
                </c:pt>
                <c:pt idx="15">
                  <c:v>1/21/2020 11:56</c:v>
                </c:pt>
                <c:pt idx="16">
                  <c:v>1/22/2020 18:56</c:v>
                </c:pt>
                <c:pt idx="17">
                  <c:v>1/22/2020 21:40</c:v>
                </c:pt>
                <c:pt idx="18">
                  <c:v>1/22/2020 22:01</c:v>
                </c:pt>
                <c:pt idx="19">
                  <c:v>1/23/2020 15:22</c:v>
                </c:pt>
                <c:pt idx="20">
                  <c:v>1/23/2020 22:52</c:v>
                </c:pt>
                <c:pt idx="21">
                  <c:v>1/24/2020 3:38</c:v>
                </c:pt>
                <c:pt idx="22">
                  <c:v>1/24/2020 16:21</c:v>
                </c:pt>
                <c:pt idx="23">
                  <c:v>1/24/2020 16:41</c:v>
                </c:pt>
                <c:pt idx="24">
                  <c:v>1/24/2020 16:41</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12730489"/>
        <c:axId val="47465538"/>
      </c:barChart>
      <c:catAx>
        <c:axId val="12730489"/>
        <c:scaling>
          <c:orientation val="minMax"/>
        </c:scaling>
        <c:axPos val="b"/>
        <c:delete val="0"/>
        <c:numFmt formatCode="General" sourceLinked="1"/>
        <c:majorTickMark val="out"/>
        <c:minorTickMark val="none"/>
        <c:tickLblPos val="nextTo"/>
        <c:crossAx val="47465538"/>
        <c:crosses val="autoZero"/>
        <c:auto val="1"/>
        <c:lblOffset val="100"/>
        <c:noMultiLvlLbl val="0"/>
      </c:catAx>
      <c:valAx>
        <c:axId val="47465538"/>
        <c:scaling>
          <c:orientation val="minMax"/>
        </c:scaling>
        <c:axPos val="l"/>
        <c:majorGridlines/>
        <c:delete val="0"/>
        <c:numFmt formatCode="General" sourceLinked="1"/>
        <c:majorTickMark val="out"/>
        <c:minorTickMark val="none"/>
        <c:tickLblPos val="nextTo"/>
        <c:crossAx val="12730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063529"/>
        <c:axId val="34809714"/>
      </c:barChart>
      <c:catAx>
        <c:axId val="560635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09714"/>
        <c:crosses val="autoZero"/>
        <c:auto val="1"/>
        <c:lblOffset val="100"/>
        <c:noMultiLvlLbl val="0"/>
      </c:catAx>
      <c:valAx>
        <c:axId val="34809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3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851971"/>
        <c:axId val="1014556"/>
      </c:barChart>
      <c:catAx>
        <c:axId val="44851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4556"/>
        <c:crosses val="autoZero"/>
        <c:auto val="1"/>
        <c:lblOffset val="100"/>
        <c:noMultiLvlLbl val="0"/>
      </c:catAx>
      <c:valAx>
        <c:axId val="1014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51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131005"/>
        <c:axId val="15070182"/>
      </c:barChart>
      <c:catAx>
        <c:axId val="9131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0182"/>
        <c:crosses val="autoZero"/>
        <c:auto val="1"/>
        <c:lblOffset val="100"/>
        <c:noMultiLvlLbl val="0"/>
      </c:catAx>
      <c:valAx>
        <c:axId val="15070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1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13911"/>
        <c:axId val="12725200"/>
      </c:barChart>
      <c:catAx>
        <c:axId val="1413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25200"/>
        <c:crosses val="autoZero"/>
        <c:auto val="1"/>
        <c:lblOffset val="100"/>
        <c:noMultiLvlLbl val="0"/>
      </c:catAx>
      <c:valAx>
        <c:axId val="12725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417937"/>
        <c:axId val="24108250"/>
      </c:barChart>
      <c:catAx>
        <c:axId val="47417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08250"/>
        <c:crosses val="autoZero"/>
        <c:auto val="1"/>
        <c:lblOffset val="100"/>
        <c:noMultiLvlLbl val="0"/>
      </c:catAx>
      <c:valAx>
        <c:axId val="2410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7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647659"/>
        <c:axId val="6611204"/>
      </c:barChart>
      <c:catAx>
        <c:axId val="156476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1204"/>
        <c:crosses val="autoZero"/>
        <c:auto val="1"/>
        <c:lblOffset val="100"/>
        <c:noMultiLvlLbl val="0"/>
      </c:catAx>
      <c:valAx>
        <c:axId val="661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4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500837"/>
        <c:axId val="65745486"/>
      </c:barChart>
      <c:catAx>
        <c:axId val="59500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45486"/>
        <c:crosses val="autoZero"/>
        <c:auto val="1"/>
        <c:lblOffset val="100"/>
        <c:noMultiLvlLbl val="0"/>
      </c:catAx>
      <c:valAx>
        <c:axId val="6574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838463"/>
        <c:axId val="23784120"/>
      </c:barChart>
      <c:catAx>
        <c:axId val="54838463"/>
        <c:scaling>
          <c:orientation val="minMax"/>
        </c:scaling>
        <c:axPos val="b"/>
        <c:delete val="1"/>
        <c:majorTickMark val="out"/>
        <c:minorTickMark val="none"/>
        <c:tickLblPos val="none"/>
        <c:crossAx val="23784120"/>
        <c:crosses val="autoZero"/>
        <c:auto val="1"/>
        <c:lblOffset val="100"/>
        <c:noMultiLvlLbl val="0"/>
      </c:catAx>
      <c:valAx>
        <c:axId val="23784120"/>
        <c:scaling>
          <c:orientation val="minMax"/>
        </c:scaling>
        <c:axPos val="l"/>
        <c:delete val="1"/>
        <c:majorTickMark val="out"/>
        <c:minorTickMark val="none"/>
        <c:tickLblPos val="none"/>
        <c:crossAx val="54838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henryabbott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kcdu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austinnakeis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durantchie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trusteehen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exchangeclu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disd_librari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johnireland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wolfpackirela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halfpricebook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chrislieboldo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jccstuden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drawbridge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annemwhal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exchangeclubl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abbottathletic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tech_abbot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marbov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chiefmikebrow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slcpdoutrea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slcmay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slcp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marcomunozu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covingtonmayo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covingtonf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jeffireland4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tracey_edward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333375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590550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95250</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Doc Assar" refreshedVersion="6">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exchangeclub youthofthemonth hwpo"/>
        <m/>
        <s v="exchangefits childabuseprevention youthprograms americanism communityservice"/>
        <s v="mlk"/>
        <s v="utah"/>
        <s v="exchangestrong"/>
        <s v="exchangecares nationalproject preventionofchildabuse"/>
        <s v="growexchange exchangefits exchangestrong"/>
        <s v="martinlutherkingjr unityforservice lightdrivesoutdarkness"/>
        <s v="xccolosprings exchangefits exchangestrong"/>
        <s v="exchangefits"/>
        <s v="valentinesday valentinegif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0-01-17T01:33:51.000"/>
        <d v="2020-01-17T14:34:44.000"/>
        <d v="2020-01-17T15:04:37.000"/>
        <d v="2020-01-17T17:23:20.000"/>
        <d v="2020-01-17T18:29:08.000"/>
        <d v="2020-01-17T14:21:19.000"/>
        <d v="2020-01-18T15:27:39.000"/>
        <d v="2020-01-18T16:20:30.000"/>
        <d v="2020-01-20T17:14:04.000"/>
        <d v="2020-01-21T01:40:21.000"/>
        <d v="2020-01-21T10:35:59.000"/>
        <d v="2020-01-21T11:56:00.000"/>
        <d v="2020-01-22T21:40:57.000"/>
        <d v="2020-01-22T22:01:31.000"/>
        <d v="2020-01-23T22:52:47.000"/>
        <d v="2020-01-24T03:38:53.000"/>
        <d v="2020-01-17T20:03:29.000"/>
        <d v="2020-01-17T20:06:22.000"/>
        <d v="2020-01-18T14:02:01.000"/>
        <d v="2020-01-20T13:30:12.000"/>
        <d v="2020-01-22T18:56:52.000"/>
        <d v="2020-01-23T15:22:45.000"/>
        <d v="2020-01-24T16:21:21.000"/>
        <d v="2020-01-24T16:41:23.000"/>
        <d v="2020-01-24T16:4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498684"/>
    </ext>
  </extLst>
</pivotCacheDefinition>
</file>

<file path=xl/pivotCache/pivotCacheRecords1.xml><?xml version="1.0" encoding="utf-8"?>
<pivotCacheRecords xmlns="http://schemas.openxmlformats.org/spreadsheetml/2006/main" xmlns:r="http://schemas.openxmlformats.org/officeDocument/2006/relationships" count="25">
  <r>
    <s v="henryabbotttech"/>
    <s v="kcdurk"/>
    <m/>
    <m/>
    <m/>
    <m/>
    <m/>
    <m/>
    <m/>
    <m/>
    <s v="No"/>
    <n v="3"/>
    <m/>
    <m/>
    <x v="0"/>
    <d v="2020-01-17T01:33:51.000"/>
    <s v="Very proud of Marissa Shiland being honored by the Exchange Club of Danbury as the youth of the month. @kcdurk #exchangeclub #youthofthemonth #hwpo https://t.co/Ymqp2puI5F"/>
    <m/>
    <m/>
    <x v="0"/>
    <s v="https://pbs.twimg.com/media/EOclX8xWoAAskOi.jpg"/>
    <s v="https://pbs.twimg.com/media/EOclX8xWoAAskOi.jpg"/>
    <x v="0"/>
    <d v="2020-01-17T00:00:00.000"/>
    <s v="01:33:51"/>
    <s v="https://twitter.com/henryabbotttech/status/1217983336611708928"/>
    <m/>
    <m/>
    <s v="1217983336611708928"/>
    <m/>
    <b v="0"/>
    <n v="30"/>
    <s v=""/>
    <b v="0"/>
    <s v="en"/>
    <m/>
    <s v=""/>
    <b v="0"/>
    <n v="7"/>
    <s v=""/>
    <s v="Twitter for Android"/>
    <b v="0"/>
    <s v="1217983336611708928"/>
    <s v="Retweet"/>
    <n v="0"/>
    <n v="0"/>
    <m/>
    <m/>
    <m/>
    <m/>
    <m/>
    <m/>
    <m/>
    <m/>
    <n v="1"/>
    <s v="4"/>
    <s v="4"/>
    <n v="2"/>
    <n v="8.695652173913043"/>
    <n v="0"/>
    <n v="0"/>
    <n v="0"/>
    <n v="0"/>
    <n v="21"/>
    <n v="91.30434782608695"/>
    <n v="23"/>
  </r>
  <r>
    <s v="austinnakeisha"/>
    <s v="durantchief"/>
    <m/>
    <m/>
    <m/>
    <m/>
    <m/>
    <m/>
    <m/>
    <m/>
    <s v="No"/>
    <n v="4"/>
    <m/>
    <m/>
    <x v="0"/>
    <d v="2020-01-17T14:34:44.000"/>
    <s v="@WolfpackIreland @JohnIrelandES @DISD_Libraries @exchangeclub @TrusteeHenry @DurantChief https://t.co/XhorDMDFAc"/>
    <m/>
    <m/>
    <x v="1"/>
    <s v="https://pbs.twimg.com/tweet_video_thumb/EOfYHX-XkAAMLFB.jpg"/>
    <s v="https://pbs.twimg.com/tweet_video_thumb/EOfYHX-XkAAMLFB.jpg"/>
    <x v="1"/>
    <d v="2020-01-17T00:00:00.000"/>
    <s v="14:34:44"/>
    <s v="https://twitter.com/austinnakeisha/status/1218179852853030914"/>
    <m/>
    <m/>
    <s v="1218179852853030914"/>
    <s v="1218176478430535680"/>
    <b v="0"/>
    <n v="0"/>
    <s v="916413502746714112"/>
    <b v="0"/>
    <s v="und"/>
    <m/>
    <s v=""/>
    <b v="0"/>
    <n v="0"/>
    <s v=""/>
    <s v="Twitter Web App"/>
    <b v="0"/>
    <s v="1218176478430535680"/>
    <s v="Tweet"/>
    <n v="0"/>
    <n v="0"/>
    <m/>
    <m/>
    <m/>
    <m/>
    <m/>
    <m/>
    <m/>
    <m/>
    <n v="1"/>
    <s v="2"/>
    <s v="2"/>
    <m/>
    <m/>
    <m/>
    <m/>
    <m/>
    <m/>
    <m/>
    <m/>
    <m/>
  </r>
  <r>
    <s v="halfpricebooks"/>
    <s v="durantchief"/>
    <m/>
    <m/>
    <m/>
    <m/>
    <m/>
    <m/>
    <m/>
    <m/>
    <s v="No"/>
    <n v="10"/>
    <m/>
    <m/>
    <x v="1"/>
    <d v="2020-01-17T15:04:37.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865210022418014208/HH4PIwBH_normal.jpg"/>
    <x v="2"/>
    <d v="2020-01-17T00:00:00.000"/>
    <s v="15:04:37"/>
    <s v="https://twitter.com/halfpricebooks/status/1218187375882461185"/>
    <m/>
    <m/>
    <s v="1218187375882461185"/>
    <m/>
    <b v="0"/>
    <n v="0"/>
    <s v=""/>
    <b v="0"/>
    <s v="en"/>
    <m/>
    <s v=""/>
    <b v="0"/>
    <n v="4"/>
    <s v="1218176478430535680"/>
    <s v="Twitter for iPhone"/>
    <b v="0"/>
    <s v="1218176478430535680"/>
    <s v="Tweet"/>
    <n v="0"/>
    <n v="0"/>
    <m/>
    <m/>
    <m/>
    <m/>
    <m/>
    <m/>
    <m/>
    <m/>
    <n v="1"/>
    <s v="2"/>
    <s v="2"/>
    <m/>
    <m/>
    <m/>
    <m/>
    <m/>
    <m/>
    <m/>
    <m/>
    <m/>
  </r>
  <r>
    <s v="chrislieboldoh"/>
    <s v="sjccstudents"/>
    <m/>
    <m/>
    <m/>
    <m/>
    <m/>
    <m/>
    <m/>
    <m/>
    <s v="No"/>
    <n v="16"/>
    <m/>
    <m/>
    <x v="0"/>
    <d v="2020-01-17T17:23:20.000"/>
    <s v="Always happy to see @SJCCStudents at @exchangeclub students of the month luncheon. Keep up the great work! https://t.co/z3SWVkQfhS"/>
    <m/>
    <m/>
    <x v="1"/>
    <s v="https://pbs.twimg.com/media/EOf-sdzX4AArlsf.jpg"/>
    <s v="https://pbs.twimg.com/media/EOf-sdzX4AArlsf.jpg"/>
    <x v="3"/>
    <d v="2020-01-17T00:00:00.000"/>
    <s v="17:23:20"/>
    <s v="https://twitter.com/chrislieboldoh/status/1218222284172931072"/>
    <m/>
    <m/>
    <s v="1218222284172931072"/>
    <m/>
    <b v="0"/>
    <n v="2"/>
    <s v=""/>
    <b v="0"/>
    <s v="en"/>
    <m/>
    <s v=""/>
    <b v="0"/>
    <n v="0"/>
    <s v=""/>
    <s v="Twitter for iPhone"/>
    <b v="0"/>
    <s v="1218222284172931072"/>
    <s v="Tweet"/>
    <n v="0"/>
    <n v="0"/>
    <s v="-83.165502,41.325983 _x000a_-83.06909,41.325983 _x000a_-83.06909,41.407006 _x000a_-83.165502,41.407006"/>
    <s v="United States"/>
    <s v="US"/>
    <s v="Fremont, OH"/>
    <s v="30c497f2ec73b2c7"/>
    <s v="Fremont"/>
    <s v="city"/>
    <s v="https://api.twitter.com/1.1/geo/id/30c497f2ec73b2c7.json"/>
    <n v="1"/>
    <s v="1"/>
    <s v="1"/>
    <n v="3"/>
    <n v="17.647058823529413"/>
    <n v="0"/>
    <n v="0"/>
    <n v="0"/>
    <n v="0"/>
    <n v="14"/>
    <n v="82.3529411764706"/>
    <n v="17"/>
  </r>
  <r>
    <s v="drawbridgep"/>
    <s v="durantchief"/>
    <m/>
    <m/>
    <m/>
    <m/>
    <m/>
    <m/>
    <m/>
    <m/>
    <s v="No"/>
    <n v="18"/>
    <m/>
    <m/>
    <x v="1"/>
    <d v="2020-01-17T18:29:08.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1190082296008851456/I2Qu4ZFk_normal.jpg"/>
    <x v="4"/>
    <d v="2020-01-17T00:00:00.000"/>
    <s v="18:29:08"/>
    <s v="https://twitter.com/drawbridgep/status/1218238843578699777"/>
    <m/>
    <m/>
    <s v="1218238843578699777"/>
    <m/>
    <b v="0"/>
    <n v="0"/>
    <s v=""/>
    <b v="0"/>
    <s v="en"/>
    <m/>
    <s v=""/>
    <b v="0"/>
    <n v="4"/>
    <s v="1218176478430535680"/>
    <s v="Twitter for Android"/>
    <b v="0"/>
    <s v="1218176478430535680"/>
    <s v="Tweet"/>
    <n v="0"/>
    <n v="0"/>
    <m/>
    <m/>
    <m/>
    <m/>
    <m/>
    <m/>
    <m/>
    <m/>
    <n v="1"/>
    <s v="2"/>
    <s v="2"/>
    <m/>
    <m/>
    <m/>
    <m/>
    <m/>
    <m/>
    <m/>
    <m/>
    <m/>
  </r>
  <r>
    <s v="wolfpackireland"/>
    <s v="durantchief"/>
    <m/>
    <m/>
    <m/>
    <m/>
    <m/>
    <m/>
    <m/>
    <m/>
    <s v="No"/>
    <n v="24"/>
    <m/>
    <m/>
    <x v="0"/>
    <d v="2020-01-17T14:21:19.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s v="https://pbs.twimg.com/media/EOfVC5TWkAAPZBi.jpg"/>
    <s v="https://pbs.twimg.com/media/EOfVC5TWkAAPZBi.jpg"/>
    <x v="5"/>
    <d v="2020-01-17T00:00:00.000"/>
    <s v="14:21:19"/>
    <s v="https://twitter.com/wolfpackireland/status/1218176478430535680"/>
    <m/>
    <m/>
    <s v="1218176478430535680"/>
    <m/>
    <b v="0"/>
    <n v="19"/>
    <s v=""/>
    <b v="0"/>
    <s v="en"/>
    <m/>
    <s v=""/>
    <b v="0"/>
    <n v="4"/>
    <s v=""/>
    <s v="Twitter for Android"/>
    <b v="0"/>
    <s v="1218176478430535680"/>
    <s v="Tweet"/>
    <n v="0"/>
    <n v="0"/>
    <m/>
    <m/>
    <m/>
    <m/>
    <m/>
    <m/>
    <m/>
    <m/>
    <n v="1"/>
    <s v="2"/>
    <s v="2"/>
    <m/>
    <m/>
    <m/>
    <m/>
    <m/>
    <m/>
    <m/>
    <m/>
    <m/>
  </r>
  <r>
    <s v="disd_libraries"/>
    <s v="durantchief"/>
    <m/>
    <m/>
    <m/>
    <m/>
    <m/>
    <m/>
    <m/>
    <m/>
    <s v="No"/>
    <n v="25"/>
    <m/>
    <m/>
    <x v="1"/>
    <d v="2020-01-18T15:27:39.000"/>
    <s v="I am overwhelmed the generosity of the Exchange Club of East Dallas.   Their donation in conjunction with Half Price books of over 2,200 books for our students was AMAZING! Thank you so much! @WolfpackIreland @JohnIrelandES @DISD_Libraries @exchangeclub @TrusteeHenry @DurantChief https://t.co/z4e7VQ5Ael"/>
    <m/>
    <m/>
    <x v="1"/>
    <m/>
    <s v="http://pbs.twimg.com/profile_images/3588977754/de6ff2084eab149b746a8b7025b2a292_normal.jpeg"/>
    <x v="6"/>
    <d v="2020-01-18T00:00:00.000"/>
    <s v="15:27:39"/>
    <s v="https://twitter.com/disd_libraries/status/1218555556601966595"/>
    <m/>
    <m/>
    <s v="1218555556601966595"/>
    <m/>
    <b v="0"/>
    <n v="0"/>
    <s v=""/>
    <b v="0"/>
    <s v="en"/>
    <m/>
    <s v=""/>
    <b v="0"/>
    <n v="4"/>
    <s v="1218176478430535680"/>
    <s v="Twitter for iPhone"/>
    <b v="0"/>
    <s v="1218176478430535680"/>
    <s v="Tweet"/>
    <n v="0"/>
    <n v="0"/>
    <m/>
    <m/>
    <m/>
    <m/>
    <m/>
    <m/>
    <m/>
    <m/>
    <n v="1"/>
    <s v="2"/>
    <s v="2"/>
    <m/>
    <m/>
    <m/>
    <m/>
    <m/>
    <m/>
    <m/>
    <m/>
    <m/>
  </r>
  <r>
    <s v="annemwhalen"/>
    <s v="exchangeclub"/>
    <m/>
    <m/>
    <m/>
    <m/>
    <m/>
    <m/>
    <m/>
    <m/>
    <s v="No"/>
    <n v="34"/>
    <m/>
    <m/>
    <x v="0"/>
    <d v="2020-01-18T16:20:30.000"/>
    <s v="Learning how to make a greater community impact at the @exchangeclub New England District Mid-Winter Conference. #ExchangeFits #ChildAbusePrevention #YouthPrograms #Americanism #CommunityService https://t.co/059NlMoO2c"/>
    <m/>
    <m/>
    <x v="2"/>
    <s v="https://pbs.twimg.com/media/EOk56uGWoAMN5TR.jpg"/>
    <s v="https://pbs.twimg.com/media/EOk56uGWoAMN5TR.jpg"/>
    <x v="7"/>
    <d v="2020-01-18T00:00:00.000"/>
    <s v="16:20:30"/>
    <s v="https://twitter.com/annemwhalen/status/1218568860510625792"/>
    <m/>
    <m/>
    <s v="1218568860510625792"/>
    <m/>
    <b v="0"/>
    <n v="4"/>
    <s v=""/>
    <b v="0"/>
    <s v="en"/>
    <m/>
    <s v=""/>
    <b v="0"/>
    <n v="0"/>
    <s v=""/>
    <s v="Twitter for iPhone"/>
    <b v="0"/>
    <s v="1218568860510625792"/>
    <s v="Tweet"/>
    <n v="0"/>
    <n v="0"/>
    <s v="-71.0782623963218,42.80843131477909 _x000a_-71.0782623963218,42.80843131477909 _x000a_-71.0782623963218,42.80843131477909 _x000a_-71.0782623963218,42.80843131477909"/>
    <s v="United States"/>
    <s v="US"/>
    <s v="Haverhill Country Club"/>
    <s v="07d9dafd44880002"/>
    <s v="Haverhill Country Club"/>
    <s v="poi"/>
    <s v="https://api.twitter.com/1.1/geo/id/07d9dafd44880002.json"/>
    <n v="1"/>
    <s v="1"/>
    <s v="1"/>
    <n v="0"/>
    <n v="0"/>
    <n v="0"/>
    <n v="0"/>
    <n v="0"/>
    <n v="0"/>
    <n v="22"/>
    <n v="100"/>
    <n v="22"/>
  </r>
  <r>
    <s v="exchangeclublh"/>
    <s v="exchangeclublh"/>
    <m/>
    <m/>
    <m/>
    <m/>
    <m/>
    <m/>
    <m/>
    <m/>
    <s v="No"/>
    <n v="35"/>
    <m/>
    <m/>
    <x v="2"/>
    <d v="2020-01-20T17:14:04.000"/>
    <s v="We join with Exchange Clubs across the country honoring the legacy of Dr. King’s service to others. #MLK https://t.co/gB3XNMhj9M"/>
    <s v="https://twitter.com/exchangeclub/status/1219250778294145024"/>
    <s v="twitter.com"/>
    <x v="3"/>
    <m/>
    <s v="http://pbs.twimg.com/profile_images/859094363015663617/WFhz0keD_normal.jpg"/>
    <x v="8"/>
    <d v="2020-01-20T00:00:00.000"/>
    <s v="17:14:04"/>
    <s v="https://twitter.com/exchangeclublh/status/1219307114511978498"/>
    <m/>
    <m/>
    <s v="1219307114511978498"/>
    <m/>
    <b v="0"/>
    <n v="10"/>
    <s v=""/>
    <b v="1"/>
    <s v="en"/>
    <m/>
    <s v="1219250778294145024"/>
    <b v="0"/>
    <n v="0"/>
    <s v=""/>
    <s v="Twitter for iPhone"/>
    <b v="0"/>
    <s v="1219307114511978498"/>
    <s v="Tweet"/>
    <n v="0"/>
    <n v="0"/>
    <m/>
    <m/>
    <m/>
    <m/>
    <m/>
    <m/>
    <m/>
    <m/>
    <n v="1"/>
    <s v="5"/>
    <s v="5"/>
    <n v="1"/>
    <n v="5.2631578947368425"/>
    <n v="0"/>
    <n v="0"/>
    <n v="0"/>
    <n v="0"/>
    <n v="18"/>
    <n v="94.73684210526316"/>
    <n v="19"/>
  </r>
  <r>
    <s v="abbottathletics"/>
    <s v="kcdurk"/>
    <m/>
    <m/>
    <m/>
    <m/>
    <m/>
    <m/>
    <m/>
    <m/>
    <s v="No"/>
    <n v="36"/>
    <m/>
    <m/>
    <x v="1"/>
    <d v="2020-01-21T01:40:21.000"/>
    <s v="Very proud of Marissa Shiland being honored by the Exchange Club of Danbury as the youth of the month. @kcdurk #exchangeclub #youthofthemonth #hwpo https://t.co/Ymqp2puI5F"/>
    <m/>
    <m/>
    <x v="1"/>
    <m/>
    <s v="http://pbs.twimg.com/profile_images/972535985144610816/ANnuMD7q_normal.jpg"/>
    <x v="9"/>
    <d v="2020-01-21T00:00:00.000"/>
    <s v="01:40:21"/>
    <s v="https://twitter.com/abbottathletics/status/1219434526209908736"/>
    <m/>
    <m/>
    <s v="1219434526209908736"/>
    <m/>
    <b v="0"/>
    <n v="0"/>
    <s v=""/>
    <b v="0"/>
    <s v="en"/>
    <m/>
    <s v=""/>
    <b v="0"/>
    <n v="7"/>
    <s v="1217983336611708928"/>
    <s v="Twitter for iPhone"/>
    <b v="0"/>
    <s v="1217983336611708928"/>
    <s v="Tweet"/>
    <n v="0"/>
    <n v="0"/>
    <m/>
    <m/>
    <m/>
    <m/>
    <m/>
    <m/>
    <m/>
    <m/>
    <n v="1"/>
    <s v="4"/>
    <s v="4"/>
    <n v="2"/>
    <n v="8.695652173913043"/>
    <n v="0"/>
    <n v="0"/>
    <n v="0"/>
    <n v="0"/>
    <n v="21"/>
    <n v="91.30434782608695"/>
    <n v="23"/>
  </r>
  <r>
    <s v="tech_abbott"/>
    <s v="kcdurk"/>
    <m/>
    <m/>
    <m/>
    <m/>
    <m/>
    <m/>
    <m/>
    <m/>
    <s v="No"/>
    <n v="37"/>
    <m/>
    <m/>
    <x v="1"/>
    <d v="2020-01-21T10:35:59.000"/>
    <s v="Very proud of Marissa Shiland being honored by the Exchange Club of Danbury as the youth of the month. @kcdurk #exchangeclub #youthofthemonth #hwpo https://t.co/Ymqp2puI5F"/>
    <m/>
    <m/>
    <x v="1"/>
    <m/>
    <s v="http://pbs.twimg.com/profile_images/954827919959961605/6wjWGJDO_normal.jpg"/>
    <x v="10"/>
    <d v="2020-01-21T00:00:00.000"/>
    <s v="10:35:59"/>
    <s v="https://twitter.com/tech_abbott/status/1219569322537955329"/>
    <m/>
    <m/>
    <s v="1219569322537955329"/>
    <m/>
    <b v="0"/>
    <n v="0"/>
    <s v=""/>
    <b v="0"/>
    <s v="en"/>
    <m/>
    <s v=""/>
    <b v="0"/>
    <n v="7"/>
    <s v="1217983336611708928"/>
    <s v="Twitter for iPhone"/>
    <b v="0"/>
    <s v="1217983336611708928"/>
    <s v="Tweet"/>
    <n v="0"/>
    <n v="0"/>
    <m/>
    <m/>
    <m/>
    <m/>
    <m/>
    <m/>
    <m/>
    <m/>
    <n v="1"/>
    <s v="4"/>
    <s v="4"/>
    <n v="2"/>
    <n v="8.695652173913043"/>
    <n v="0"/>
    <n v="0"/>
    <n v="0"/>
    <n v="0"/>
    <n v="21"/>
    <n v="91.30434782608695"/>
    <n v="23"/>
  </r>
  <r>
    <s v="marbova"/>
    <s v="kcdurk"/>
    <m/>
    <m/>
    <m/>
    <m/>
    <m/>
    <m/>
    <m/>
    <m/>
    <s v="No"/>
    <n v="38"/>
    <m/>
    <m/>
    <x v="1"/>
    <d v="2020-01-21T11:56:00.000"/>
    <s v="Very proud of Marissa Shiland being honored by the Exchange Club of Danbury as the youth of the month. @kcdurk #exchangeclub #youthofthemonth #hwpo https://t.co/Ymqp2puI5F"/>
    <m/>
    <m/>
    <x v="1"/>
    <m/>
    <s v="http://pbs.twimg.com/profile_images/841809235793088513/iQIdE5sg_normal.jpg"/>
    <x v="11"/>
    <d v="2020-01-21T00:00:00.000"/>
    <s v="11:56:00"/>
    <s v="https://twitter.com/marbova/status/1219589460268142594"/>
    <m/>
    <m/>
    <s v="1219589460268142594"/>
    <m/>
    <b v="0"/>
    <n v="0"/>
    <s v=""/>
    <b v="0"/>
    <s v="en"/>
    <m/>
    <s v=""/>
    <b v="0"/>
    <n v="7"/>
    <s v="1217983336611708928"/>
    <s v="Twitter for iPhone"/>
    <b v="0"/>
    <s v="1217983336611708928"/>
    <s v="Tweet"/>
    <n v="0"/>
    <n v="0"/>
    <m/>
    <m/>
    <m/>
    <m/>
    <m/>
    <m/>
    <m/>
    <m/>
    <n v="1"/>
    <s v="4"/>
    <s v="4"/>
    <n v="2"/>
    <n v="8.695652173913043"/>
    <n v="0"/>
    <n v="0"/>
    <n v="0"/>
    <n v="0"/>
    <n v="21"/>
    <n v="91.30434782608695"/>
    <n v="23"/>
  </r>
  <r>
    <s v="chiefmikebrown"/>
    <s v="slcpdoutreach"/>
    <m/>
    <m/>
    <m/>
    <m/>
    <m/>
    <m/>
    <m/>
    <m/>
    <s v="No"/>
    <n v="39"/>
    <m/>
    <m/>
    <x v="0"/>
    <d v="2020-01-22T21:40:57.000"/>
    <s v="Detective Nate Wiley was honored today by the Exchange Club as their #Utah Officer of the Year.  Thank you and congratulations Nate! He does amazing work. @slcpd @slcmayor @exchangeclub @SLCPDOutreach https://t.co/Iz4ZkPX9H4"/>
    <m/>
    <m/>
    <x v="4"/>
    <s v="https://pbs.twimg.com/media/EO6plHrUwAAvgRZ.jpg"/>
    <s v="https://pbs.twimg.com/media/EO6plHrUwAAvgRZ.jpg"/>
    <x v="12"/>
    <d v="2020-01-22T00:00:00.000"/>
    <s v="21:40:57"/>
    <s v="https://twitter.com/chiefmikebrown/status/1220099055671361536"/>
    <m/>
    <m/>
    <s v="1220099055671361536"/>
    <m/>
    <b v="0"/>
    <n v="15"/>
    <s v=""/>
    <b v="0"/>
    <s v="en"/>
    <m/>
    <s v=""/>
    <b v="0"/>
    <n v="1"/>
    <s v=""/>
    <s v="Twitter for iPhone"/>
    <b v="0"/>
    <s v="1220099055671361536"/>
    <s v="Tweet"/>
    <n v="0"/>
    <n v="0"/>
    <m/>
    <m/>
    <m/>
    <m/>
    <m/>
    <m/>
    <m/>
    <m/>
    <n v="1"/>
    <s v="3"/>
    <s v="3"/>
    <m/>
    <m/>
    <m/>
    <m/>
    <m/>
    <m/>
    <m/>
    <m/>
    <m/>
  </r>
  <r>
    <s v="marcomunozut"/>
    <s v="slcpdoutreach"/>
    <m/>
    <m/>
    <m/>
    <m/>
    <m/>
    <m/>
    <m/>
    <m/>
    <s v="No"/>
    <n v="43"/>
    <m/>
    <m/>
    <x v="1"/>
    <d v="2020-01-22T22:01:31.000"/>
    <s v="Detective Nate Wiley was honored today by the Exchange Club as their #Utah Officer of the Year.  Thank you and congratulations Nate! He does amazing work. @slcpd @slcmayor @exchangeclub @SLCPDOutreach https://t.co/Iz4ZkPX9H4"/>
    <m/>
    <m/>
    <x v="4"/>
    <m/>
    <s v="http://pbs.twimg.com/profile_images/1130555987163664384/BAgLHc60_normal.jpg"/>
    <x v="13"/>
    <d v="2020-01-22T00:00:00.000"/>
    <s v="22:01:31"/>
    <s v="https://twitter.com/marcomunozut/status/1220104228351307776"/>
    <m/>
    <m/>
    <s v="1220104228351307776"/>
    <m/>
    <b v="0"/>
    <n v="0"/>
    <s v=""/>
    <b v="0"/>
    <s v="en"/>
    <m/>
    <s v=""/>
    <b v="0"/>
    <n v="1"/>
    <s v="1220099055671361536"/>
    <s v="Twitter for iPhone"/>
    <b v="0"/>
    <s v="1220099055671361536"/>
    <s v="Tweet"/>
    <n v="0"/>
    <n v="0"/>
    <m/>
    <m/>
    <m/>
    <m/>
    <m/>
    <m/>
    <m/>
    <m/>
    <n v="1"/>
    <s v="3"/>
    <s v="3"/>
    <m/>
    <m/>
    <m/>
    <m/>
    <m/>
    <m/>
    <m/>
    <m/>
    <m/>
  </r>
  <r>
    <s v="covingtonmayor"/>
    <s v="exchangeclub"/>
    <m/>
    <m/>
    <m/>
    <m/>
    <m/>
    <m/>
    <m/>
    <m/>
    <s v="No"/>
    <n v="47"/>
    <m/>
    <m/>
    <x v="0"/>
    <d v="2020-01-23T22:52:47.000"/>
    <s v="We congratulate the @CovingtonFD's Matt Massey &amp;amp; Matt Gardiner on being named the @exchangeclub of Tipton County's &quot;Firefighters of the Year&quot;.  They received this award after saving a Covington resident and her dog from a house fire.  We are thankful for your service! https://t.co/PpIN7KAqN8"/>
    <m/>
    <m/>
    <x v="1"/>
    <s v="https://pbs.twimg.com/media/EPADpl8WAAE_GFt.jpg"/>
    <s v="https://pbs.twimg.com/media/EPADpl8WAAE_GFt.jpg"/>
    <x v="14"/>
    <d v="2020-01-23T00:00:00.000"/>
    <s v="22:52:47"/>
    <s v="https://twitter.com/covingtonmayor/status/1220479517665480705"/>
    <m/>
    <m/>
    <s v="1220479517665480705"/>
    <m/>
    <b v="0"/>
    <n v="6"/>
    <s v=""/>
    <b v="0"/>
    <s v="en"/>
    <m/>
    <s v=""/>
    <b v="0"/>
    <n v="1"/>
    <s v=""/>
    <s v="Twitter for iPhone"/>
    <b v="0"/>
    <s v="1220479517665480705"/>
    <s v="Tweet"/>
    <n v="0"/>
    <n v="0"/>
    <s v="-89.718866,35.521146 _x000a_-89.6229894,35.521146 _x000a_-89.6229894,35.606089 _x000a_-89.718866,35.606089"/>
    <s v="United States"/>
    <s v="US"/>
    <s v="Covington, TN"/>
    <s v="8903102df644ad68"/>
    <s v="Covington"/>
    <s v="city"/>
    <s v="https://api.twitter.com/1.1/geo/id/8903102df644ad68.json"/>
    <n v="1"/>
    <s v="1"/>
    <s v="1"/>
    <m/>
    <m/>
    <m/>
    <m/>
    <m/>
    <m/>
    <m/>
    <m/>
    <m/>
  </r>
  <r>
    <s v="jeffireland47"/>
    <s v="covingtonfd"/>
    <m/>
    <m/>
    <m/>
    <m/>
    <m/>
    <m/>
    <m/>
    <m/>
    <s v="No"/>
    <n v="49"/>
    <m/>
    <m/>
    <x v="1"/>
    <d v="2020-01-24T03:38:53.000"/>
    <s v="We congratulate the @CovingtonFD's Matt Massey &amp;amp; Matt Gardiner on being named the @exchangeclub of Tipton County's &quot;Firefighters of the Year&quot;.  They received this award after saving a Covington resident and her dog from a house fire.  We are thankful for your service! https://t.co/PpIN7KAqN8"/>
    <m/>
    <m/>
    <x v="1"/>
    <m/>
    <s v="http://pbs.twimg.com/profile_images/3540437423/73c16a6047e73d4081b2aa624f73cdda_normal.jpeg"/>
    <x v="15"/>
    <d v="2020-01-24T00:00:00.000"/>
    <s v="03:38:53"/>
    <s v="https://twitter.com/jeffireland47/status/1220551519612915712"/>
    <m/>
    <m/>
    <s v="1220551519612915712"/>
    <m/>
    <b v="0"/>
    <n v="0"/>
    <s v=""/>
    <b v="0"/>
    <s v="en"/>
    <m/>
    <s v=""/>
    <b v="0"/>
    <n v="1"/>
    <s v="1220479517665480705"/>
    <s v="Twitter for Android"/>
    <b v="0"/>
    <s v="1220479517665480705"/>
    <s v="Tweet"/>
    <n v="0"/>
    <n v="0"/>
    <m/>
    <m/>
    <m/>
    <m/>
    <m/>
    <m/>
    <m/>
    <m/>
    <n v="1"/>
    <s v="1"/>
    <s v="1"/>
    <m/>
    <m/>
    <m/>
    <m/>
    <m/>
    <m/>
    <m/>
    <m/>
    <m/>
  </r>
  <r>
    <s v="exchangeclub"/>
    <s v="exchangeclub"/>
    <m/>
    <m/>
    <m/>
    <m/>
    <m/>
    <m/>
    <m/>
    <m/>
    <s v="No"/>
    <n v="51"/>
    <m/>
    <m/>
    <x v="2"/>
    <d v="2020-01-17T20:03:29.000"/>
    <s v="#ExchangeStrong in Dallas! https://t.co/fGnb19Gg8y"/>
    <s v="https://twitter.com/WolfpackIreland/status/1218176478430535680"/>
    <s v="twitter.com"/>
    <x v="5"/>
    <m/>
    <s v="http://pbs.twimg.com/profile_images/1214260015336431617/pJ7OKcrh_normal.jpg"/>
    <x v="16"/>
    <d v="2020-01-17T00:00:00.000"/>
    <s v="20:03:29"/>
    <s v="https://twitter.com/exchangeclub/status/1218262586816376832"/>
    <m/>
    <m/>
    <s v="1218262586816376832"/>
    <m/>
    <b v="0"/>
    <n v="1"/>
    <s v=""/>
    <b v="1"/>
    <s v="in"/>
    <m/>
    <s v="1218176478430535680"/>
    <b v="0"/>
    <n v="0"/>
    <s v=""/>
    <s v="Twitter Web App"/>
    <b v="0"/>
    <s v="1218262586816376832"/>
    <s v="Tweet"/>
    <n v="0"/>
    <n v="0"/>
    <m/>
    <m/>
    <m/>
    <m/>
    <m/>
    <m/>
    <m/>
    <m/>
    <n v="7"/>
    <s v="1"/>
    <s v="1"/>
    <n v="0"/>
    <n v="0"/>
    <n v="0"/>
    <n v="0"/>
    <n v="0"/>
    <n v="0"/>
    <n v="3"/>
    <n v="100"/>
    <n v="3"/>
  </r>
  <r>
    <s v="exchangeclub"/>
    <s v="exchangeclub"/>
    <m/>
    <m/>
    <m/>
    <m/>
    <m/>
    <m/>
    <m/>
    <m/>
    <s v="No"/>
    <n v="52"/>
    <m/>
    <m/>
    <x v="2"/>
    <d v="2020-01-17T20:06:22.000"/>
    <s v="What is your club packing into its #ExchangeCares bags this year? Here are some ideas! #NationalProject #PREVENTIONofchildabuse https://t.co/9tEuKU4dIj https://t.co/EejZL9hRZI"/>
    <s v="http://buyexchange.org/childabuseprevention.aspx"/>
    <s v="buyexchange.org"/>
    <x v="6"/>
    <s v="https://pbs.twimg.com/ext_tw_video_thumb/1218263118721224705/pu/img/uaGFrH3pLGI2Hvy2.jpg"/>
    <s v="https://pbs.twimg.com/ext_tw_video_thumb/1218263118721224705/pu/img/uaGFrH3pLGI2Hvy2.jpg"/>
    <x v="17"/>
    <d v="2020-01-17T00:00:00.000"/>
    <s v="20:06:22"/>
    <s v="https://twitter.com/exchangeclub/status/1218263311713816578"/>
    <m/>
    <m/>
    <s v="1218263311713816578"/>
    <m/>
    <b v="0"/>
    <n v="2"/>
    <s v=""/>
    <b v="0"/>
    <s v="en"/>
    <m/>
    <s v=""/>
    <b v="0"/>
    <n v="0"/>
    <s v=""/>
    <s v="Twitter Web App"/>
    <b v="0"/>
    <s v="1218263311713816578"/>
    <s v="Tweet"/>
    <n v="0"/>
    <n v="0"/>
    <m/>
    <m/>
    <m/>
    <m/>
    <m/>
    <m/>
    <m/>
    <m/>
    <n v="7"/>
    <s v="1"/>
    <s v="1"/>
    <n v="0"/>
    <n v="0"/>
    <n v="0"/>
    <n v="0"/>
    <n v="0"/>
    <n v="0"/>
    <n v="17"/>
    <n v="100"/>
    <n v="17"/>
  </r>
  <r>
    <s v="exchangeclub"/>
    <s v="exchangeclub"/>
    <m/>
    <m/>
    <m/>
    <m/>
    <m/>
    <m/>
    <m/>
    <m/>
    <s v="No"/>
    <n v="53"/>
    <m/>
    <m/>
    <x v="2"/>
    <d v="2020-01-18T14:02:01.000"/>
    <s v="We're SO excited to share this with you! Join Exchange video updated to reflect what clubs /members do in communities 🎉 Use/share this video to #GrowExchange, show that #ExchangeFits, and demonstrate how we are #ExchangeStrong! https://t.co/0wJJRFtVQU https://t.co/zgJY8MgyGR"/>
    <s v="https://www.youtube.com/watch?v=_xLrmaGMUek&amp;t=15s https://video.buffer.com/v/5e2210269493c8588b497ac8"/>
    <s v="youtube.com buffer.com"/>
    <x v="7"/>
    <m/>
    <s v="http://pbs.twimg.com/profile_images/1214260015336431617/pJ7OKcrh_normal.jpg"/>
    <x v="18"/>
    <d v="2020-01-18T00:00:00.000"/>
    <s v="14:02:01"/>
    <s v="https://twitter.com/exchangeclub/status/1218534008268763136"/>
    <m/>
    <m/>
    <s v="1218534008268763136"/>
    <m/>
    <b v="0"/>
    <n v="4"/>
    <s v=""/>
    <b v="0"/>
    <s v="en"/>
    <m/>
    <s v=""/>
    <b v="0"/>
    <n v="1"/>
    <s v=""/>
    <s v="Buffer"/>
    <b v="0"/>
    <s v="1218534008268763136"/>
    <s v="Tweet"/>
    <n v="0"/>
    <n v="0"/>
    <m/>
    <m/>
    <m/>
    <m/>
    <m/>
    <m/>
    <m/>
    <m/>
    <n v="7"/>
    <s v="1"/>
    <s v="1"/>
    <n v="1"/>
    <n v="2.857142857142857"/>
    <n v="0"/>
    <n v="0"/>
    <n v="0"/>
    <n v="0"/>
    <n v="34"/>
    <n v="97.14285714285714"/>
    <n v="35"/>
  </r>
  <r>
    <s v="exchangeclub"/>
    <s v="exchangeclub"/>
    <m/>
    <m/>
    <m/>
    <m/>
    <m/>
    <m/>
    <m/>
    <m/>
    <s v="No"/>
    <n v="54"/>
    <m/>
    <m/>
    <x v="2"/>
    <d v="2020-01-20T13:30:12.000"/>
    <s v="In honor of Martin Luther King, Jr., Day, Exchange's National Headquarters is closed. We honor, celebrate Dr. King's legacy, knowing he left many great lessons that can continue to guide us.  #MartinLutherKingJr #UnityForService #lightdrivesoutdarkness https://t.co/GZtRitMIOM https://t.co/voDLFYwe6w"/>
    <s v="https://www.nationalservice.gov/serve-your-community/mlk-day-service"/>
    <s v="nationalservice.gov"/>
    <x v="8"/>
    <s v="https://pbs.twimg.com/media/EOumHxjWsAEz_58.jpg"/>
    <s v="https://pbs.twimg.com/media/EOumHxjWsAEz_58.jpg"/>
    <x v="19"/>
    <d v="2020-01-20T00:00:00.000"/>
    <s v="13:30:12"/>
    <s v="https://twitter.com/exchangeclub/status/1219250778294145024"/>
    <m/>
    <m/>
    <s v="1219250778294145024"/>
    <m/>
    <b v="0"/>
    <n v="3"/>
    <s v=""/>
    <b v="0"/>
    <s v="en"/>
    <m/>
    <s v=""/>
    <b v="0"/>
    <n v="0"/>
    <s v=""/>
    <s v="Buffer"/>
    <b v="0"/>
    <s v="1219250778294145024"/>
    <s v="Tweet"/>
    <n v="0"/>
    <n v="0"/>
    <m/>
    <m/>
    <m/>
    <m/>
    <m/>
    <m/>
    <m/>
    <m/>
    <n v="7"/>
    <s v="1"/>
    <s v="1"/>
    <n v="4"/>
    <n v="11.764705882352942"/>
    <n v="0"/>
    <n v="0"/>
    <n v="0"/>
    <n v="0"/>
    <n v="30"/>
    <n v="88.23529411764706"/>
    <n v="34"/>
  </r>
  <r>
    <s v="exchangeclub"/>
    <s v="exchangeclub"/>
    <m/>
    <m/>
    <m/>
    <m/>
    <m/>
    <m/>
    <m/>
    <m/>
    <s v="No"/>
    <n v="55"/>
    <m/>
    <m/>
    <x v="2"/>
    <d v="2020-01-22T18:56:52.000"/>
    <s v="There's still time to make your National Convention deposit and be entered for a FREE All-Events Package! https://t.co/CaPTDQ5VPV #xcCOLOSPRINGS #ExchangeFits #ExchangeStrong https://t.co/Etkx9yXvhn"/>
    <s v="http://buyexchange.org/conventionmerchandise.aspx"/>
    <s v="buyexchange.org"/>
    <x v="9"/>
    <s v="https://pbs.twimg.com/media/EO6EDsVXsAc5rIx.png"/>
    <s v="https://pbs.twimg.com/media/EO6EDsVXsAc5rIx.png"/>
    <x v="20"/>
    <d v="2020-01-22T00:00:00.000"/>
    <s v="18:56:52"/>
    <s v="https://twitter.com/exchangeclub/status/1220057761616211969"/>
    <m/>
    <m/>
    <s v="1220057761616211969"/>
    <m/>
    <b v="0"/>
    <n v="3"/>
    <s v=""/>
    <b v="0"/>
    <s v="en"/>
    <m/>
    <s v=""/>
    <b v="0"/>
    <n v="0"/>
    <s v=""/>
    <s v="Twitter Web App"/>
    <b v="0"/>
    <s v="1220057761616211969"/>
    <s v="Tweet"/>
    <n v="0"/>
    <n v="0"/>
    <m/>
    <m/>
    <m/>
    <m/>
    <m/>
    <m/>
    <m/>
    <m/>
    <n v="7"/>
    <s v="1"/>
    <s v="1"/>
    <n v="1"/>
    <n v="4.761904761904762"/>
    <n v="0"/>
    <n v="0"/>
    <n v="0"/>
    <n v="0"/>
    <n v="20"/>
    <n v="95.23809523809524"/>
    <n v="21"/>
  </r>
  <r>
    <s v="exchangeclub"/>
    <s v="exchangeclub"/>
    <m/>
    <m/>
    <m/>
    <m/>
    <m/>
    <m/>
    <m/>
    <m/>
    <s v="No"/>
    <n v="56"/>
    <m/>
    <m/>
    <x v="2"/>
    <d v="2020-01-23T15:22:45.000"/>
    <s v="Does ur club have appealing/AFFORDABLE website? &quot;While no website equals missed opportunities, a bad website can actually be worse since it literally makes your business look bad.&quot; 🙄https://t.co/QX2liTuikP Exchange has partnered with Portalbuzz to help https://t.co/qED8U7JBbG."/>
    <s v="https://www.forbes.com/sites/nicoleleinbachreyhle/2014/09/29/websites-for-small-businesses/#2bc868ed2026 https://portalbuzz.com/exchange"/>
    <s v="forbes.com portalbuzz.com"/>
    <x v="1"/>
    <m/>
    <s v="http://pbs.twimg.com/profile_images/1214260015336431617/pJ7OKcrh_normal.jpg"/>
    <x v="21"/>
    <d v="2020-01-23T00:00:00.000"/>
    <s v="15:22:45"/>
    <s v="https://twitter.com/exchangeclub/status/1220366265916841984"/>
    <m/>
    <m/>
    <s v="1220366265916841984"/>
    <m/>
    <b v="0"/>
    <n v="1"/>
    <s v=""/>
    <b v="0"/>
    <s v="en"/>
    <m/>
    <s v=""/>
    <b v="0"/>
    <n v="0"/>
    <s v=""/>
    <s v="Twitter Web App"/>
    <b v="0"/>
    <s v="1220366265916841984"/>
    <s v="Tweet"/>
    <n v="0"/>
    <n v="0"/>
    <m/>
    <m/>
    <m/>
    <m/>
    <m/>
    <m/>
    <m/>
    <m/>
    <n v="7"/>
    <s v="1"/>
    <s v="1"/>
    <n v="2"/>
    <n v="5.128205128205129"/>
    <n v="4"/>
    <n v="10.256410256410257"/>
    <n v="0"/>
    <n v="0"/>
    <n v="33"/>
    <n v="84.61538461538461"/>
    <n v="39"/>
  </r>
  <r>
    <s v="exchangeclub"/>
    <s v="exchangeclub"/>
    <m/>
    <m/>
    <m/>
    <m/>
    <m/>
    <m/>
    <m/>
    <m/>
    <s v="No"/>
    <n v="57"/>
    <m/>
    <m/>
    <x v="2"/>
    <d v="2020-01-24T16:21:21.000"/>
    <s v="Forget the chocolates and flowers, this Valentine's Day get your loved one something that really speaks to their heart! (OK ... maybe chocolates and flowers, too 💞) #ExchangeFits https://t.co/D6lW6FIpZm https://t.co/M9tY8UrmwX"/>
    <s v="http://BuyExchange.org"/>
    <s v="buyexchange.org"/>
    <x v="10"/>
    <s v="https://pbs.twimg.com/media/EPDzo2AWoAAef5y.png"/>
    <s v="https://pbs.twimg.com/media/EPDzo2AWoAAef5y.png"/>
    <x v="22"/>
    <d v="2020-01-24T00:00:00.000"/>
    <s v="16:21:21"/>
    <s v="https://twitter.com/exchangeclub/status/1220743398249914371"/>
    <m/>
    <m/>
    <s v="1220743398249914371"/>
    <m/>
    <b v="0"/>
    <n v="1"/>
    <s v=""/>
    <b v="0"/>
    <s v="en"/>
    <m/>
    <s v=""/>
    <b v="0"/>
    <n v="1"/>
    <s v=""/>
    <s v="Twitter Web App"/>
    <b v="0"/>
    <s v="1220743398249914371"/>
    <s v="Tweet"/>
    <n v="0"/>
    <n v="0"/>
    <m/>
    <m/>
    <m/>
    <m/>
    <m/>
    <m/>
    <m/>
    <m/>
    <n v="7"/>
    <s v="1"/>
    <s v="1"/>
    <n v="1"/>
    <n v="3.8461538461538463"/>
    <n v="0"/>
    <n v="0"/>
    <n v="0"/>
    <n v="0"/>
    <n v="25"/>
    <n v="96.15384615384616"/>
    <n v="26"/>
  </r>
  <r>
    <s v="tracey_edwards"/>
    <s v="exchangeclub"/>
    <m/>
    <m/>
    <m/>
    <m/>
    <m/>
    <m/>
    <m/>
    <m/>
    <s v="No"/>
    <n v="58"/>
    <m/>
    <m/>
    <x v="3"/>
    <d v="2020-01-24T16:41:23.000"/>
    <s v="Forget the chocolates and flowers, this Valentine's Day get your loved one something that really speaks to their heart! (OK ... maybe chocolates and flowers, too 💞) #ExchangeFits https://t.co/D6lW6FIpZm https://t.co/M9tY8UrmwX"/>
    <m/>
    <m/>
    <x v="1"/>
    <m/>
    <s v="http://pbs.twimg.com/profile_images/1106532626532319232/BiRESKrF_normal.jpg"/>
    <x v="23"/>
    <d v="2020-01-24T00:00:00.000"/>
    <s v="16:41:23"/>
    <s v="https://twitter.com/tracey_edwards/status/1220748441887834113"/>
    <m/>
    <m/>
    <s v="1220748441887834113"/>
    <m/>
    <b v="0"/>
    <n v="0"/>
    <s v=""/>
    <b v="0"/>
    <s v="en"/>
    <m/>
    <s v=""/>
    <b v="0"/>
    <n v="1"/>
    <s v="1220743398249914371"/>
    <s v="Twitter for iPhone"/>
    <b v="0"/>
    <s v="1220743398249914371"/>
    <s v="Tweet"/>
    <n v="0"/>
    <n v="0"/>
    <m/>
    <m/>
    <m/>
    <m/>
    <m/>
    <m/>
    <m/>
    <m/>
    <n v="1"/>
    <s v="1"/>
    <s v="1"/>
    <n v="1"/>
    <n v="3.8461538461538463"/>
    <n v="0"/>
    <n v="0"/>
    <n v="0"/>
    <n v="0"/>
    <n v="25"/>
    <n v="96.15384615384616"/>
    <n v="26"/>
  </r>
  <r>
    <s v="tracey_edwards"/>
    <s v="tracey_edwards"/>
    <m/>
    <m/>
    <m/>
    <m/>
    <m/>
    <m/>
    <m/>
    <m/>
    <s v="No"/>
    <n v="59"/>
    <m/>
    <m/>
    <x v="2"/>
    <d v="2020-01-24T16:41:56.000"/>
    <s v="#ValentinesDay #valentinegifts ❤️ https://t.co/XiZ14wlROh"/>
    <s v="https://twitter.com/exchangeclub/status/1220743398249914371"/>
    <s v="twitter.com"/>
    <x v="11"/>
    <m/>
    <s v="http://pbs.twimg.com/profile_images/1106532626532319232/BiRESKrF_normal.jpg"/>
    <x v="24"/>
    <d v="2020-01-24T00:00:00.000"/>
    <s v="16:41:56"/>
    <s v="https://twitter.com/tracey_edwards/status/1220748581755289600"/>
    <m/>
    <m/>
    <s v="1220748581755289600"/>
    <m/>
    <b v="0"/>
    <n v="2"/>
    <s v=""/>
    <b v="1"/>
    <s v="und"/>
    <m/>
    <s v="1220743398249914371"/>
    <b v="0"/>
    <n v="0"/>
    <s v=""/>
    <s v="Twitter for iPhone"/>
    <b v="0"/>
    <s v="1220748581755289600"/>
    <s v="Tweet"/>
    <n v="0"/>
    <n v="0"/>
    <m/>
    <m/>
    <m/>
    <m/>
    <m/>
    <m/>
    <m/>
    <m/>
    <n v="1"/>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0"/>
        <item x="5"/>
        <item x="1"/>
        <item x="2"/>
        <item x="3"/>
        <item x="4"/>
        <item x="16"/>
        <item x="17"/>
        <item x="18"/>
        <item x="6"/>
        <item x="7"/>
        <item x="19"/>
        <item x="8"/>
        <item x="9"/>
        <item x="10"/>
        <item x="11"/>
        <item x="20"/>
        <item x="12"/>
        <item x="13"/>
        <item x="21"/>
        <item x="14"/>
        <item x="15"/>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9498684">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9498684">
      <items count="12">
        <i x="6" s="1"/>
        <i x="0" s="1"/>
        <i x="10" s="1"/>
        <i x="2" s="1"/>
        <i x="5" s="1"/>
        <i x="7" s="1"/>
        <i x="8" s="1"/>
        <i x="3" s="1"/>
        <i x="4" s="1"/>
        <i x="11"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59" totalsRowShown="0" headerRowDxfId="420" dataDxfId="419">
  <autoFilter ref="A2:BN59"/>
  <tableColumns count="66">
    <tableColumn id="1" name="Vertex 1" dataDxfId="369"/>
    <tableColumn id="2" name="Vertex 2" dataDxfId="367"/>
    <tableColumn id="3" name="Color" dataDxfId="368"/>
    <tableColumn id="4" name="Width" dataDxfId="418"/>
    <tableColumn id="11" name="Style" dataDxfId="417"/>
    <tableColumn id="5" name="Opacity" dataDxfId="416"/>
    <tableColumn id="6" name="Visibility" dataDxfId="415"/>
    <tableColumn id="10" name="Label" dataDxfId="414"/>
    <tableColumn id="12" name="Label Text Color" dataDxfId="413"/>
    <tableColumn id="13" name="Label Font Size" dataDxfId="412"/>
    <tableColumn id="14" name="Reciprocated?" dataDxfId="274"/>
    <tableColumn id="7" name="ID" dataDxfId="411"/>
    <tableColumn id="9" name="Dynamic Filter" dataDxfId="410"/>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Date" dataDxfId="356"/>
    <tableColumn id="25" name="Time" dataDxfId="355"/>
    <tableColumn id="26" name="Twitter Page for Tweet" dataDxfId="354"/>
    <tableColumn id="27" name="Latitude" dataDxfId="353"/>
    <tableColumn id="28" name="Longitude" dataDxfId="352"/>
    <tableColumn id="29" name="Imported ID" dataDxfId="351"/>
    <tableColumn id="30" name="In-Reply-To Tweet ID" dataDxfId="350"/>
    <tableColumn id="31" name="Favorited" dataDxfId="349"/>
    <tableColumn id="32" name="Favorite Count" dataDxfId="348"/>
    <tableColumn id="33" name="In-Reply-To User ID" dataDxfId="347"/>
    <tableColumn id="34" name="Is Quote Status" dataDxfId="346"/>
    <tableColumn id="35" name="Language" dataDxfId="345"/>
    <tableColumn id="36" name="Possibly Sensitive" dataDxfId="344"/>
    <tableColumn id="37" name="Quoted Status ID" dataDxfId="343"/>
    <tableColumn id="38" name="Retweeted" dataDxfId="342"/>
    <tableColumn id="39" name="Retweet Count" dataDxfId="341"/>
    <tableColumn id="40" name="Retweet ID" dataDxfId="340"/>
    <tableColumn id="41" name="Source" dataDxfId="339"/>
    <tableColumn id="42" name="Truncated" dataDxfId="338"/>
    <tableColumn id="43" name="Unified Twitter ID" dataDxfId="337"/>
    <tableColumn id="44" name="Imported Tweet Type" dataDxfId="336"/>
    <tableColumn id="45" name="Added By Extended Analysis" dataDxfId="335"/>
    <tableColumn id="46" name="Corrected By Extended Analysis" dataDxfId="334"/>
    <tableColumn id="47" name="Place Bounding Box" dataDxfId="333"/>
    <tableColumn id="48" name="Place Country" dataDxfId="332"/>
    <tableColumn id="49" name="Place Country Code" dataDxfId="331"/>
    <tableColumn id="50" name="Place Full Name" dataDxfId="330"/>
    <tableColumn id="51" name="Place ID" dataDxfId="329"/>
    <tableColumn id="52" name="Place Name" dataDxfId="328"/>
    <tableColumn id="53" name="Place Type" dataDxfId="327"/>
    <tableColumn id="54" name="Place URL" dataDxfId="326"/>
    <tableColumn id="55" name="Edge Weight"/>
    <tableColumn id="56" name="Vertex 1 Group" dataDxfId="28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3" dataDxfId="272">
  <autoFilter ref="A1:L11"/>
  <tableColumns count="12">
    <tableColumn id="1" name="Top URLs in Tweet in Entire Graph" dataDxfId="271"/>
    <tableColumn id="2" name="Entire Graph Count" dataDxfId="270"/>
    <tableColumn id="3" name="Top URLs in Tweet in G1" dataDxfId="269"/>
    <tableColumn id="4" name="G1 Count" dataDxfId="268"/>
    <tableColumn id="5" name="Top URLs in Tweet in G2" dataDxfId="267"/>
    <tableColumn id="6" name="G2 Count" dataDxfId="266"/>
    <tableColumn id="7" name="Top URLs in Tweet in G3" dataDxfId="265"/>
    <tableColumn id="8" name="G3 Count" dataDxfId="264"/>
    <tableColumn id="9" name="Top URLs in Tweet in G4" dataDxfId="263"/>
    <tableColumn id="10" name="G4 Count" dataDxfId="262"/>
    <tableColumn id="11" name="Top URLs in Tweet in G5" dataDxfId="261"/>
    <tableColumn id="12" name="G5 Count" dataDxfId="2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1" totalsRowShown="0" headerRowDxfId="258" dataDxfId="257">
  <autoFilter ref="A14:L21"/>
  <tableColumns count="12">
    <tableColumn id="1" name="Top Domains in Tweet in Entire Graph" dataDxfId="256"/>
    <tableColumn id="2" name="Entire Graph Count" dataDxfId="255"/>
    <tableColumn id="3" name="Top Domains in Tweet in G1" dataDxfId="254"/>
    <tableColumn id="4" name="G1 Count" dataDxfId="253"/>
    <tableColumn id="5" name="Top Domains in Tweet in G2" dataDxfId="252"/>
    <tableColumn id="6" name="G2 Count" dataDxfId="251"/>
    <tableColumn id="7" name="Top Domains in Tweet in G3" dataDxfId="250"/>
    <tableColumn id="8" name="G3 Count" dataDxfId="249"/>
    <tableColumn id="9" name="Top Domains in Tweet in G4" dataDxfId="248"/>
    <tableColumn id="10" name="G4 Count" dataDxfId="247"/>
    <tableColumn id="11" name="Top Domains in Tweet in G5" dataDxfId="246"/>
    <tableColumn id="12" name="G5 Count" dataDxfId="24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L34" totalsRowShown="0" headerRowDxfId="243" dataDxfId="242">
  <autoFilter ref="A24:L34"/>
  <tableColumns count="1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L47" totalsRowShown="0" headerRowDxfId="228" dataDxfId="227">
  <autoFilter ref="A37:L47"/>
  <tableColumns count="12">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L60" totalsRowShown="0" headerRowDxfId="213" dataDxfId="212">
  <autoFilter ref="A50:L60"/>
  <tableColumns count="12">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 id="11" name="Top Word Pairs in Tweet in G5" dataDxfId="201"/>
    <tableColumn id="12" name="G5 Count" dataDxfId="2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L64" totalsRowShown="0" headerRowDxfId="198" dataDxfId="197">
  <autoFilter ref="A63:L64"/>
  <tableColumns count="12">
    <tableColumn id="1" name="Top Replied-To in Entire Graph" dataDxfId="196"/>
    <tableColumn id="2" name="Entire Graph Count" dataDxfId="192"/>
    <tableColumn id="3" name="Top Replied-To in G1" dataDxfId="191"/>
    <tableColumn id="4" name="G1 Count" dataDxfId="188"/>
    <tableColumn id="5" name="Top Replied-To in G2" dataDxfId="187"/>
    <tableColumn id="6" name="G2 Count" dataDxfId="184"/>
    <tableColumn id="7" name="Top Replied-To in G3" dataDxfId="183"/>
    <tableColumn id="8" name="G3 Count" dataDxfId="180"/>
    <tableColumn id="9" name="Top Replied-To in G4" dataDxfId="179"/>
    <tableColumn id="10" name="G4 Count" dataDxfId="176"/>
    <tableColumn id="11" name="Top Replied-To in G5" dataDxfId="175"/>
    <tableColumn id="12" name="G5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L77" totalsRowShown="0" headerRowDxfId="195" dataDxfId="194">
  <autoFilter ref="A67:L77"/>
  <tableColumns count="12">
    <tableColumn id="1" name="Top Mentioned in Entire Graph" dataDxfId="193"/>
    <tableColumn id="2" name="Entire Graph Count" dataDxfId="190"/>
    <tableColumn id="3" name="Top Mentioned in G1" dataDxfId="189"/>
    <tableColumn id="4" name="G1 Count" dataDxfId="186"/>
    <tableColumn id="5" name="Top Mentioned in G2" dataDxfId="185"/>
    <tableColumn id="6" name="G2 Count" dataDxfId="182"/>
    <tableColumn id="7" name="Top Mentioned in G3" dataDxfId="181"/>
    <tableColumn id="8" name="G3 Count" dataDxfId="178"/>
    <tableColumn id="9" name="Top Mentioned in G4" dataDxfId="177"/>
    <tableColumn id="10" name="G4 Count" dataDxfId="173"/>
    <tableColumn id="11" name="Top Mentioned in G5" dataDxfId="172"/>
    <tableColumn id="12" name="G5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L90" totalsRowShown="0" headerRowDxfId="168" dataDxfId="167">
  <autoFilter ref="A80:L90"/>
  <tableColumns count="12">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6" totalsRowShown="0" headerRowDxfId="143" dataDxfId="142">
  <autoFilter ref="A1:G206"/>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409" dataDxfId="408">
  <autoFilter ref="A2:BT29"/>
  <tableColumns count="72">
    <tableColumn id="1" name="Vertex" dataDxfId="407"/>
    <tableColumn id="72" name="Subgraph"/>
    <tableColumn id="2" name="Color" dataDxfId="406"/>
    <tableColumn id="5" name="Shape" dataDxfId="405"/>
    <tableColumn id="6" name="Size" dataDxfId="404"/>
    <tableColumn id="4" name="Opacity" dataDxfId="306"/>
    <tableColumn id="7" name="Image File" dataDxfId="304"/>
    <tableColumn id="3" name="Visibility" dataDxfId="305"/>
    <tableColumn id="10" name="Label" dataDxfId="403"/>
    <tableColumn id="16" name="Label Fill Color" dataDxfId="402"/>
    <tableColumn id="9" name="Label Position" dataDxfId="300"/>
    <tableColumn id="8" name="Tooltip" dataDxfId="298"/>
    <tableColumn id="18" name="Layout Order" dataDxfId="299"/>
    <tableColumn id="13" name="X" dataDxfId="401"/>
    <tableColumn id="14" name="Y" dataDxfId="400"/>
    <tableColumn id="12" name="Locked?" dataDxfId="399"/>
    <tableColumn id="19" name="Polar R" dataDxfId="398"/>
    <tableColumn id="20" name="Polar Angle" dataDxfId="397"/>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96"/>
    <tableColumn id="28" name="Dynamic Filter" dataDxfId="395"/>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3"/>
    <tableColumn id="49" name="Custom Menu Item Text" dataDxfId="302"/>
    <tableColumn id="50" name="Custom Menu Item Action" dataDxfId="301"/>
    <tableColumn id="51" name="Tweeted Search Term?" dataDxfId="290"/>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4" totalsRowShown="0" headerRowDxfId="134" dataDxfId="133">
  <autoFilter ref="A1:L184"/>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90" dataDxfId="89">
  <autoFilter ref="A2:C9"/>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94">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393"/>
    <tableColumn id="20" name="Collapsed X"/>
    <tableColumn id="21" name="Collapsed Y"/>
    <tableColumn id="6" name="ID" dataDxfId="392"/>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59"/>
    <tableColumn id="23" name="Top URLs in Tweet" dataDxfId="244"/>
    <tableColumn id="26" name="Top Domains in Tweet" dataDxfId="229"/>
    <tableColumn id="27" name="Top Hashtags in Tweet" dataDxfId="214"/>
    <tableColumn id="28" name="Top Words in Tweet" dataDxfId="199"/>
    <tableColumn id="29" name="Top Word Pairs in Tweet" dataDxfId="170"/>
    <tableColumn id="30" name="Top Replied-To in Tweet" dataDxfId="169"/>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91" dataDxfId="390">
  <autoFilter ref="A1:C28"/>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219250778294145024" TargetMode="External" /><Relationship Id="rId2" Type="http://schemas.openxmlformats.org/officeDocument/2006/relationships/hyperlink" Target="https://twitter.com/WolfpackIreland/status/1218176478430535680" TargetMode="External" /><Relationship Id="rId3" Type="http://schemas.openxmlformats.org/officeDocument/2006/relationships/hyperlink" Target="http://buyexchange.org/childabuseprevention.aspx" TargetMode="External" /><Relationship Id="rId4" Type="http://schemas.openxmlformats.org/officeDocument/2006/relationships/hyperlink" Target="https://www.nationalservice.gov/serve-your-community/mlk-day-service" TargetMode="External" /><Relationship Id="rId5" Type="http://schemas.openxmlformats.org/officeDocument/2006/relationships/hyperlink" Target="http://buyexchange.org/conventionmerchandise.aspx" TargetMode="External" /><Relationship Id="rId6" Type="http://schemas.openxmlformats.org/officeDocument/2006/relationships/hyperlink" Target="http://buyexchange.org/" TargetMode="External" /><Relationship Id="rId7" Type="http://schemas.openxmlformats.org/officeDocument/2006/relationships/hyperlink" Target="https://twitter.com/exchangeclub/status/1220743398249914371" TargetMode="External" /><Relationship Id="rId8" Type="http://schemas.openxmlformats.org/officeDocument/2006/relationships/hyperlink" Target="https://pbs.twimg.com/media/EOclX8xWoAAskOi.jpg" TargetMode="External" /><Relationship Id="rId9" Type="http://schemas.openxmlformats.org/officeDocument/2006/relationships/hyperlink" Target="https://pbs.twimg.com/tweet_video_thumb/EOfYHX-XkAAMLFB.jpg" TargetMode="External" /><Relationship Id="rId10" Type="http://schemas.openxmlformats.org/officeDocument/2006/relationships/hyperlink" Target="https://pbs.twimg.com/tweet_video_thumb/EOfYHX-XkAAMLFB.jpg" TargetMode="External" /><Relationship Id="rId11" Type="http://schemas.openxmlformats.org/officeDocument/2006/relationships/hyperlink" Target="https://pbs.twimg.com/tweet_video_thumb/EOfYHX-XkAAMLFB.jpg" TargetMode="External" /><Relationship Id="rId12" Type="http://schemas.openxmlformats.org/officeDocument/2006/relationships/hyperlink" Target="https://pbs.twimg.com/tweet_video_thumb/EOfYHX-XkAAMLFB.jpg" TargetMode="External" /><Relationship Id="rId13" Type="http://schemas.openxmlformats.org/officeDocument/2006/relationships/hyperlink" Target="https://pbs.twimg.com/tweet_video_thumb/EOfYHX-XkAAMLFB.jpg" TargetMode="External" /><Relationship Id="rId14" Type="http://schemas.openxmlformats.org/officeDocument/2006/relationships/hyperlink" Target="https://pbs.twimg.com/tweet_video_thumb/EOfYHX-XkAAMLFB.jpg" TargetMode="External" /><Relationship Id="rId15" Type="http://schemas.openxmlformats.org/officeDocument/2006/relationships/hyperlink" Target="https://pbs.twimg.com/media/EOf-sdzX4AArlsf.jpg" TargetMode="External" /><Relationship Id="rId16" Type="http://schemas.openxmlformats.org/officeDocument/2006/relationships/hyperlink" Target="https://pbs.twimg.com/media/EOf-sdzX4AArlsf.jpg" TargetMode="External" /><Relationship Id="rId17" Type="http://schemas.openxmlformats.org/officeDocument/2006/relationships/hyperlink" Target="https://pbs.twimg.com/media/EOfVC5TWkAAPZBi.jpg" TargetMode="External" /><Relationship Id="rId18" Type="http://schemas.openxmlformats.org/officeDocument/2006/relationships/hyperlink" Target="https://pbs.twimg.com/media/EOfVC5TWkAAPZBi.jpg" TargetMode="External" /><Relationship Id="rId19" Type="http://schemas.openxmlformats.org/officeDocument/2006/relationships/hyperlink" Target="https://pbs.twimg.com/media/EOfVC5TWkAAPZBi.jpg" TargetMode="External" /><Relationship Id="rId20" Type="http://schemas.openxmlformats.org/officeDocument/2006/relationships/hyperlink" Target="https://pbs.twimg.com/media/EOfVC5TWkAAPZBi.jpg" TargetMode="External" /><Relationship Id="rId21" Type="http://schemas.openxmlformats.org/officeDocument/2006/relationships/hyperlink" Target="https://pbs.twimg.com/media/EOfVC5TWkAAPZBi.jpg" TargetMode="External" /><Relationship Id="rId22" Type="http://schemas.openxmlformats.org/officeDocument/2006/relationships/hyperlink" Target="https://pbs.twimg.com/media/EOk56uGWoAMN5TR.jpg" TargetMode="External" /><Relationship Id="rId23" Type="http://schemas.openxmlformats.org/officeDocument/2006/relationships/hyperlink" Target="https://pbs.twimg.com/media/EO6plHrUwAAvgRZ.jpg" TargetMode="External" /><Relationship Id="rId24" Type="http://schemas.openxmlformats.org/officeDocument/2006/relationships/hyperlink" Target="https://pbs.twimg.com/media/EO6plHrUwAAvgRZ.jpg" TargetMode="External" /><Relationship Id="rId25" Type="http://schemas.openxmlformats.org/officeDocument/2006/relationships/hyperlink" Target="https://pbs.twimg.com/media/EO6plHrUwAAvgRZ.jpg" TargetMode="External" /><Relationship Id="rId26" Type="http://schemas.openxmlformats.org/officeDocument/2006/relationships/hyperlink" Target="https://pbs.twimg.com/media/EO6plHrUwAAvgRZ.jpg" TargetMode="External" /><Relationship Id="rId27" Type="http://schemas.openxmlformats.org/officeDocument/2006/relationships/hyperlink" Target="https://pbs.twimg.com/media/EPADpl8WAAE_GFt.jpg" TargetMode="External" /><Relationship Id="rId28" Type="http://schemas.openxmlformats.org/officeDocument/2006/relationships/hyperlink" Target="https://pbs.twimg.com/media/EPADpl8WAAE_GFt.jpg" TargetMode="External" /><Relationship Id="rId29" Type="http://schemas.openxmlformats.org/officeDocument/2006/relationships/hyperlink" Target="https://pbs.twimg.com/ext_tw_video_thumb/1218263118721224705/pu/img/uaGFrH3pLGI2Hvy2.jpg" TargetMode="External" /><Relationship Id="rId30" Type="http://schemas.openxmlformats.org/officeDocument/2006/relationships/hyperlink" Target="https://pbs.twimg.com/media/EOumHxjWsAEz_58.jpg" TargetMode="External" /><Relationship Id="rId31" Type="http://schemas.openxmlformats.org/officeDocument/2006/relationships/hyperlink" Target="https://pbs.twimg.com/media/EO6EDsVXsAc5rIx.png" TargetMode="External" /><Relationship Id="rId32" Type="http://schemas.openxmlformats.org/officeDocument/2006/relationships/hyperlink" Target="https://pbs.twimg.com/media/EPDzo2AWoAAef5y.png" TargetMode="External" /><Relationship Id="rId33" Type="http://schemas.openxmlformats.org/officeDocument/2006/relationships/hyperlink" Target="https://pbs.twimg.com/media/EOclX8xWoAAskOi.jpg" TargetMode="External" /><Relationship Id="rId34" Type="http://schemas.openxmlformats.org/officeDocument/2006/relationships/hyperlink" Target="https://pbs.twimg.com/tweet_video_thumb/EOfYHX-XkAAMLFB.jpg" TargetMode="External" /><Relationship Id="rId35" Type="http://schemas.openxmlformats.org/officeDocument/2006/relationships/hyperlink" Target="https://pbs.twimg.com/tweet_video_thumb/EOfYHX-XkAAMLFB.jpg" TargetMode="External" /><Relationship Id="rId36" Type="http://schemas.openxmlformats.org/officeDocument/2006/relationships/hyperlink" Target="https://pbs.twimg.com/tweet_video_thumb/EOfYHX-XkAAMLFB.jpg" TargetMode="External" /><Relationship Id="rId37" Type="http://schemas.openxmlformats.org/officeDocument/2006/relationships/hyperlink" Target="https://pbs.twimg.com/tweet_video_thumb/EOfYHX-XkAAMLFB.jpg" TargetMode="External" /><Relationship Id="rId38" Type="http://schemas.openxmlformats.org/officeDocument/2006/relationships/hyperlink" Target="https://pbs.twimg.com/tweet_video_thumb/EOfYHX-XkAAMLFB.jpg" TargetMode="External" /><Relationship Id="rId39" Type="http://schemas.openxmlformats.org/officeDocument/2006/relationships/hyperlink" Target="https://pbs.twimg.com/tweet_video_thumb/EOfYHX-XkAAMLFB.jpg" TargetMode="External" /><Relationship Id="rId40" Type="http://schemas.openxmlformats.org/officeDocument/2006/relationships/hyperlink" Target="http://pbs.twimg.com/profile_images/865210022418014208/HH4PIwBH_normal.jpg" TargetMode="External" /><Relationship Id="rId41" Type="http://schemas.openxmlformats.org/officeDocument/2006/relationships/hyperlink" Target="http://pbs.twimg.com/profile_images/865210022418014208/HH4PIwBH_normal.jpg" TargetMode="External" /><Relationship Id="rId42" Type="http://schemas.openxmlformats.org/officeDocument/2006/relationships/hyperlink" Target="http://pbs.twimg.com/profile_images/865210022418014208/HH4PIwBH_normal.jpg" TargetMode="External" /><Relationship Id="rId43" Type="http://schemas.openxmlformats.org/officeDocument/2006/relationships/hyperlink" Target="http://pbs.twimg.com/profile_images/865210022418014208/HH4PIwBH_normal.jpg" TargetMode="External" /><Relationship Id="rId44" Type="http://schemas.openxmlformats.org/officeDocument/2006/relationships/hyperlink" Target="http://pbs.twimg.com/profile_images/865210022418014208/HH4PIwBH_normal.jpg" TargetMode="External" /><Relationship Id="rId45" Type="http://schemas.openxmlformats.org/officeDocument/2006/relationships/hyperlink" Target="http://pbs.twimg.com/profile_images/865210022418014208/HH4PIwBH_normal.jpg" TargetMode="External" /><Relationship Id="rId46" Type="http://schemas.openxmlformats.org/officeDocument/2006/relationships/hyperlink" Target="https://pbs.twimg.com/media/EOf-sdzX4AArlsf.jpg" TargetMode="External" /><Relationship Id="rId47" Type="http://schemas.openxmlformats.org/officeDocument/2006/relationships/hyperlink" Target="https://pbs.twimg.com/media/EOf-sdzX4AArlsf.jpg" TargetMode="External" /><Relationship Id="rId48" Type="http://schemas.openxmlformats.org/officeDocument/2006/relationships/hyperlink" Target="http://pbs.twimg.com/profile_images/1190082296008851456/I2Qu4ZFk_normal.jpg" TargetMode="External" /><Relationship Id="rId49" Type="http://schemas.openxmlformats.org/officeDocument/2006/relationships/hyperlink" Target="http://pbs.twimg.com/profile_images/1190082296008851456/I2Qu4ZFk_normal.jpg" TargetMode="External" /><Relationship Id="rId50" Type="http://schemas.openxmlformats.org/officeDocument/2006/relationships/hyperlink" Target="http://pbs.twimg.com/profile_images/1190082296008851456/I2Qu4ZFk_normal.jpg" TargetMode="External" /><Relationship Id="rId51" Type="http://schemas.openxmlformats.org/officeDocument/2006/relationships/hyperlink" Target="http://pbs.twimg.com/profile_images/1190082296008851456/I2Qu4ZFk_normal.jpg" TargetMode="External" /><Relationship Id="rId52" Type="http://schemas.openxmlformats.org/officeDocument/2006/relationships/hyperlink" Target="http://pbs.twimg.com/profile_images/1190082296008851456/I2Qu4ZFk_normal.jpg" TargetMode="External" /><Relationship Id="rId53" Type="http://schemas.openxmlformats.org/officeDocument/2006/relationships/hyperlink" Target="http://pbs.twimg.com/profile_images/1190082296008851456/I2Qu4ZFk_normal.jpg" TargetMode="External" /><Relationship Id="rId54" Type="http://schemas.openxmlformats.org/officeDocument/2006/relationships/hyperlink" Target="https://pbs.twimg.com/media/EOfVC5TWkAAPZBi.jpg" TargetMode="External" /><Relationship Id="rId55" Type="http://schemas.openxmlformats.org/officeDocument/2006/relationships/hyperlink" Target="http://pbs.twimg.com/profile_images/3588977754/de6ff2084eab149b746a8b7025b2a292_normal.jpeg" TargetMode="External" /><Relationship Id="rId56" Type="http://schemas.openxmlformats.org/officeDocument/2006/relationships/hyperlink" Target="https://pbs.twimg.com/media/EOfVC5TWkAAPZBi.jpg" TargetMode="External" /><Relationship Id="rId57" Type="http://schemas.openxmlformats.org/officeDocument/2006/relationships/hyperlink" Target="http://pbs.twimg.com/profile_images/3588977754/de6ff2084eab149b746a8b7025b2a292_normal.jpeg" TargetMode="External" /><Relationship Id="rId58" Type="http://schemas.openxmlformats.org/officeDocument/2006/relationships/hyperlink" Target="https://pbs.twimg.com/media/EOfVC5TWkAAPZBi.jpg" TargetMode="External" /><Relationship Id="rId59" Type="http://schemas.openxmlformats.org/officeDocument/2006/relationships/hyperlink" Target="http://pbs.twimg.com/profile_images/3588977754/de6ff2084eab149b746a8b7025b2a292_normal.jpeg" TargetMode="External" /><Relationship Id="rId60" Type="http://schemas.openxmlformats.org/officeDocument/2006/relationships/hyperlink" Target="https://pbs.twimg.com/media/EOfVC5TWkAAPZBi.jpg" TargetMode="External" /><Relationship Id="rId61" Type="http://schemas.openxmlformats.org/officeDocument/2006/relationships/hyperlink" Target="https://pbs.twimg.com/media/EOfVC5TWkAAPZBi.jpg" TargetMode="External" /><Relationship Id="rId62" Type="http://schemas.openxmlformats.org/officeDocument/2006/relationships/hyperlink" Target="http://pbs.twimg.com/profile_images/3588977754/de6ff2084eab149b746a8b7025b2a292_normal.jpeg" TargetMode="External" /><Relationship Id="rId63" Type="http://schemas.openxmlformats.org/officeDocument/2006/relationships/hyperlink" Target="http://pbs.twimg.com/profile_images/3588977754/de6ff2084eab149b746a8b7025b2a292_normal.jpeg" TargetMode="External" /><Relationship Id="rId64" Type="http://schemas.openxmlformats.org/officeDocument/2006/relationships/hyperlink" Target="https://pbs.twimg.com/media/EOk56uGWoAMN5TR.jpg" TargetMode="External" /><Relationship Id="rId65" Type="http://schemas.openxmlformats.org/officeDocument/2006/relationships/hyperlink" Target="http://pbs.twimg.com/profile_images/859094363015663617/WFhz0keD_normal.jpg" TargetMode="External" /><Relationship Id="rId66" Type="http://schemas.openxmlformats.org/officeDocument/2006/relationships/hyperlink" Target="http://pbs.twimg.com/profile_images/972535985144610816/ANnuMD7q_normal.jpg" TargetMode="External" /><Relationship Id="rId67" Type="http://schemas.openxmlformats.org/officeDocument/2006/relationships/hyperlink" Target="http://pbs.twimg.com/profile_images/954827919959961605/6wjWGJDO_normal.jpg" TargetMode="External" /><Relationship Id="rId68" Type="http://schemas.openxmlformats.org/officeDocument/2006/relationships/hyperlink" Target="http://pbs.twimg.com/profile_images/841809235793088513/iQIdE5sg_normal.jpg" TargetMode="External" /><Relationship Id="rId69" Type="http://schemas.openxmlformats.org/officeDocument/2006/relationships/hyperlink" Target="https://pbs.twimg.com/media/EO6plHrUwAAvgRZ.jpg" TargetMode="External" /><Relationship Id="rId70" Type="http://schemas.openxmlformats.org/officeDocument/2006/relationships/hyperlink" Target="https://pbs.twimg.com/media/EO6plHrUwAAvgRZ.jpg" TargetMode="External" /><Relationship Id="rId71" Type="http://schemas.openxmlformats.org/officeDocument/2006/relationships/hyperlink" Target="https://pbs.twimg.com/media/EO6plHrUwAAvgRZ.jpg" TargetMode="External" /><Relationship Id="rId72" Type="http://schemas.openxmlformats.org/officeDocument/2006/relationships/hyperlink" Target="https://pbs.twimg.com/media/EO6plHrUwAAvgRZ.jpg" TargetMode="External" /><Relationship Id="rId73" Type="http://schemas.openxmlformats.org/officeDocument/2006/relationships/hyperlink" Target="http://pbs.twimg.com/profile_images/1130555987163664384/BAgLHc60_normal.jpg" TargetMode="External" /><Relationship Id="rId74" Type="http://schemas.openxmlformats.org/officeDocument/2006/relationships/hyperlink" Target="http://pbs.twimg.com/profile_images/1130555987163664384/BAgLHc60_normal.jpg" TargetMode="External" /><Relationship Id="rId75" Type="http://schemas.openxmlformats.org/officeDocument/2006/relationships/hyperlink" Target="http://pbs.twimg.com/profile_images/1130555987163664384/BAgLHc60_normal.jpg" TargetMode="External" /><Relationship Id="rId76" Type="http://schemas.openxmlformats.org/officeDocument/2006/relationships/hyperlink" Target="http://pbs.twimg.com/profile_images/1130555987163664384/BAgLHc60_normal.jpg" TargetMode="External" /><Relationship Id="rId77" Type="http://schemas.openxmlformats.org/officeDocument/2006/relationships/hyperlink" Target="https://pbs.twimg.com/media/EPADpl8WAAE_GFt.jpg" TargetMode="External" /><Relationship Id="rId78" Type="http://schemas.openxmlformats.org/officeDocument/2006/relationships/hyperlink" Target="https://pbs.twimg.com/media/EPADpl8WAAE_GFt.jpg" TargetMode="External" /><Relationship Id="rId79" Type="http://schemas.openxmlformats.org/officeDocument/2006/relationships/hyperlink" Target="http://pbs.twimg.com/profile_images/3540437423/73c16a6047e73d4081b2aa624f73cdda_normal.jpeg" TargetMode="External" /><Relationship Id="rId80" Type="http://schemas.openxmlformats.org/officeDocument/2006/relationships/hyperlink" Target="http://pbs.twimg.com/profile_images/3540437423/73c16a6047e73d4081b2aa624f73cdda_normal.jpeg" TargetMode="External" /><Relationship Id="rId81" Type="http://schemas.openxmlformats.org/officeDocument/2006/relationships/hyperlink" Target="http://pbs.twimg.com/profile_images/1214260015336431617/pJ7OKcrh_normal.jpg" TargetMode="External" /><Relationship Id="rId82" Type="http://schemas.openxmlformats.org/officeDocument/2006/relationships/hyperlink" Target="https://pbs.twimg.com/ext_tw_video_thumb/1218263118721224705/pu/img/uaGFrH3pLGI2Hvy2.jpg" TargetMode="External" /><Relationship Id="rId83" Type="http://schemas.openxmlformats.org/officeDocument/2006/relationships/hyperlink" Target="http://pbs.twimg.com/profile_images/1214260015336431617/pJ7OKcrh_normal.jpg" TargetMode="External" /><Relationship Id="rId84" Type="http://schemas.openxmlformats.org/officeDocument/2006/relationships/hyperlink" Target="https://pbs.twimg.com/media/EOumHxjWsAEz_58.jpg" TargetMode="External" /><Relationship Id="rId85" Type="http://schemas.openxmlformats.org/officeDocument/2006/relationships/hyperlink" Target="https://pbs.twimg.com/media/EO6EDsVXsAc5rIx.png" TargetMode="External" /><Relationship Id="rId86" Type="http://schemas.openxmlformats.org/officeDocument/2006/relationships/hyperlink" Target="http://pbs.twimg.com/profile_images/1214260015336431617/pJ7OKcrh_normal.jpg" TargetMode="External" /><Relationship Id="rId87" Type="http://schemas.openxmlformats.org/officeDocument/2006/relationships/hyperlink" Target="https://pbs.twimg.com/media/EPDzo2AWoAAef5y.png" TargetMode="External" /><Relationship Id="rId88" Type="http://schemas.openxmlformats.org/officeDocument/2006/relationships/hyperlink" Target="http://pbs.twimg.com/profile_images/1106532626532319232/BiRESKrF_normal.jpg" TargetMode="External" /><Relationship Id="rId89" Type="http://schemas.openxmlformats.org/officeDocument/2006/relationships/hyperlink" Target="http://pbs.twimg.com/profile_images/1106532626532319232/BiRESKrF_normal.jpg" TargetMode="External" /><Relationship Id="rId90" Type="http://schemas.openxmlformats.org/officeDocument/2006/relationships/hyperlink" Target="https://twitter.com/henryabbotttech/status/1217983336611708928" TargetMode="External" /><Relationship Id="rId91" Type="http://schemas.openxmlformats.org/officeDocument/2006/relationships/hyperlink" Target="https://twitter.com/austinnakeisha/status/1218179852853030914" TargetMode="External" /><Relationship Id="rId92" Type="http://schemas.openxmlformats.org/officeDocument/2006/relationships/hyperlink" Target="https://twitter.com/austinnakeisha/status/1218179852853030914" TargetMode="External" /><Relationship Id="rId93" Type="http://schemas.openxmlformats.org/officeDocument/2006/relationships/hyperlink" Target="https://twitter.com/austinnakeisha/status/1218179852853030914" TargetMode="External" /><Relationship Id="rId94" Type="http://schemas.openxmlformats.org/officeDocument/2006/relationships/hyperlink" Target="https://twitter.com/austinnakeisha/status/1218179852853030914" TargetMode="External" /><Relationship Id="rId95" Type="http://schemas.openxmlformats.org/officeDocument/2006/relationships/hyperlink" Target="https://twitter.com/austinnakeisha/status/1218179852853030914" TargetMode="External" /><Relationship Id="rId96" Type="http://schemas.openxmlformats.org/officeDocument/2006/relationships/hyperlink" Target="https://twitter.com/austinnakeisha/status/1218179852853030914" TargetMode="External" /><Relationship Id="rId97" Type="http://schemas.openxmlformats.org/officeDocument/2006/relationships/hyperlink" Target="https://twitter.com/halfpricebooks/status/1218187375882461185" TargetMode="External" /><Relationship Id="rId98" Type="http://schemas.openxmlformats.org/officeDocument/2006/relationships/hyperlink" Target="https://twitter.com/halfpricebooks/status/1218187375882461185" TargetMode="External" /><Relationship Id="rId99" Type="http://schemas.openxmlformats.org/officeDocument/2006/relationships/hyperlink" Target="https://twitter.com/halfpricebooks/status/1218187375882461185" TargetMode="External" /><Relationship Id="rId100" Type="http://schemas.openxmlformats.org/officeDocument/2006/relationships/hyperlink" Target="https://twitter.com/halfpricebooks/status/1218187375882461185" TargetMode="External" /><Relationship Id="rId101" Type="http://schemas.openxmlformats.org/officeDocument/2006/relationships/hyperlink" Target="https://twitter.com/halfpricebooks/status/1218187375882461185" TargetMode="External" /><Relationship Id="rId102" Type="http://schemas.openxmlformats.org/officeDocument/2006/relationships/hyperlink" Target="https://twitter.com/halfpricebooks/status/1218187375882461185" TargetMode="External" /><Relationship Id="rId103" Type="http://schemas.openxmlformats.org/officeDocument/2006/relationships/hyperlink" Target="https://twitter.com/chrislieboldoh/status/1218222284172931072" TargetMode="External" /><Relationship Id="rId104" Type="http://schemas.openxmlformats.org/officeDocument/2006/relationships/hyperlink" Target="https://twitter.com/chrislieboldoh/status/1218222284172931072" TargetMode="External" /><Relationship Id="rId105" Type="http://schemas.openxmlformats.org/officeDocument/2006/relationships/hyperlink" Target="https://twitter.com/drawbridgep/status/1218238843578699777" TargetMode="External" /><Relationship Id="rId106" Type="http://schemas.openxmlformats.org/officeDocument/2006/relationships/hyperlink" Target="https://twitter.com/drawbridgep/status/1218238843578699777" TargetMode="External" /><Relationship Id="rId107" Type="http://schemas.openxmlformats.org/officeDocument/2006/relationships/hyperlink" Target="https://twitter.com/drawbridgep/status/1218238843578699777" TargetMode="External" /><Relationship Id="rId108" Type="http://schemas.openxmlformats.org/officeDocument/2006/relationships/hyperlink" Target="https://twitter.com/drawbridgep/status/1218238843578699777" TargetMode="External" /><Relationship Id="rId109" Type="http://schemas.openxmlformats.org/officeDocument/2006/relationships/hyperlink" Target="https://twitter.com/drawbridgep/status/1218238843578699777" TargetMode="External" /><Relationship Id="rId110" Type="http://schemas.openxmlformats.org/officeDocument/2006/relationships/hyperlink" Target="https://twitter.com/drawbridgep/status/1218238843578699777" TargetMode="External" /><Relationship Id="rId111" Type="http://schemas.openxmlformats.org/officeDocument/2006/relationships/hyperlink" Target="https://twitter.com/wolfpackireland/status/1218176478430535680" TargetMode="External" /><Relationship Id="rId112" Type="http://schemas.openxmlformats.org/officeDocument/2006/relationships/hyperlink" Target="https://twitter.com/disd_libraries/status/1218555556601966595" TargetMode="External" /><Relationship Id="rId113" Type="http://schemas.openxmlformats.org/officeDocument/2006/relationships/hyperlink" Target="https://twitter.com/wolfpackireland/status/1218176478430535680" TargetMode="External" /><Relationship Id="rId114" Type="http://schemas.openxmlformats.org/officeDocument/2006/relationships/hyperlink" Target="https://twitter.com/disd_libraries/status/1218555556601966595" TargetMode="External" /><Relationship Id="rId115" Type="http://schemas.openxmlformats.org/officeDocument/2006/relationships/hyperlink" Target="https://twitter.com/wolfpackireland/status/1218176478430535680" TargetMode="External" /><Relationship Id="rId116" Type="http://schemas.openxmlformats.org/officeDocument/2006/relationships/hyperlink" Target="https://twitter.com/disd_libraries/status/1218555556601966595" TargetMode="External" /><Relationship Id="rId117" Type="http://schemas.openxmlformats.org/officeDocument/2006/relationships/hyperlink" Target="https://twitter.com/wolfpackireland/status/1218176478430535680" TargetMode="External" /><Relationship Id="rId118" Type="http://schemas.openxmlformats.org/officeDocument/2006/relationships/hyperlink" Target="https://twitter.com/wolfpackireland/status/1218176478430535680" TargetMode="External" /><Relationship Id="rId119" Type="http://schemas.openxmlformats.org/officeDocument/2006/relationships/hyperlink" Target="https://twitter.com/disd_libraries/status/1218555556601966595" TargetMode="External" /><Relationship Id="rId120" Type="http://schemas.openxmlformats.org/officeDocument/2006/relationships/hyperlink" Target="https://twitter.com/disd_libraries/status/1218555556601966595" TargetMode="External" /><Relationship Id="rId121" Type="http://schemas.openxmlformats.org/officeDocument/2006/relationships/hyperlink" Target="https://twitter.com/annemwhalen/status/1218568860510625792" TargetMode="External" /><Relationship Id="rId122" Type="http://schemas.openxmlformats.org/officeDocument/2006/relationships/hyperlink" Target="https://twitter.com/exchangeclublh/status/1219307114511978498" TargetMode="External" /><Relationship Id="rId123" Type="http://schemas.openxmlformats.org/officeDocument/2006/relationships/hyperlink" Target="https://twitter.com/abbottathletics/status/1219434526209908736" TargetMode="External" /><Relationship Id="rId124" Type="http://schemas.openxmlformats.org/officeDocument/2006/relationships/hyperlink" Target="https://twitter.com/tech_abbott/status/1219569322537955329" TargetMode="External" /><Relationship Id="rId125" Type="http://schemas.openxmlformats.org/officeDocument/2006/relationships/hyperlink" Target="https://twitter.com/marbova/status/1219589460268142594" TargetMode="External" /><Relationship Id="rId126" Type="http://schemas.openxmlformats.org/officeDocument/2006/relationships/hyperlink" Target="https://twitter.com/chiefmikebrown/status/1220099055671361536" TargetMode="External" /><Relationship Id="rId127" Type="http://schemas.openxmlformats.org/officeDocument/2006/relationships/hyperlink" Target="https://twitter.com/chiefmikebrown/status/1220099055671361536" TargetMode="External" /><Relationship Id="rId128" Type="http://schemas.openxmlformats.org/officeDocument/2006/relationships/hyperlink" Target="https://twitter.com/chiefmikebrown/status/1220099055671361536" TargetMode="External" /><Relationship Id="rId129" Type="http://schemas.openxmlformats.org/officeDocument/2006/relationships/hyperlink" Target="https://twitter.com/chiefmikebrown/status/1220099055671361536" TargetMode="External" /><Relationship Id="rId130" Type="http://schemas.openxmlformats.org/officeDocument/2006/relationships/hyperlink" Target="https://twitter.com/marcomunozut/status/1220104228351307776" TargetMode="External" /><Relationship Id="rId131" Type="http://schemas.openxmlformats.org/officeDocument/2006/relationships/hyperlink" Target="https://twitter.com/marcomunozut/status/1220104228351307776" TargetMode="External" /><Relationship Id="rId132" Type="http://schemas.openxmlformats.org/officeDocument/2006/relationships/hyperlink" Target="https://twitter.com/marcomunozut/status/1220104228351307776" TargetMode="External" /><Relationship Id="rId133" Type="http://schemas.openxmlformats.org/officeDocument/2006/relationships/hyperlink" Target="https://twitter.com/marcomunozut/status/1220104228351307776" TargetMode="External" /><Relationship Id="rId134" Type="http://schemas.openxmlformats.org/officeDocument/2006/relationships/hyperlink" Target="https://twitter.com/covingtonmayor/status/1220479517665480705" TargetMode="External" /><Relationship Id="rId135" Type="http://schemas.openxmlformats.org/officeDocument/2006/relationships/hyperlink" Target="https://twitter.com/covingtonmayor/status/1220479517665480705" TargetMode="External" /><Relationship Id="rId136" Type="http://schemas.openxmlformats.org/officeDocument/2006/relationships/hyperlink" Target="https://twitter.com/jeffireland47/status/1220551519612915712" TargetMode="External" /><Relationship Id="rId137" Type="http://schemas.openxmlformats.org/officeDocument/2006/relationships/hyperlink" Target="https://twitter.com/jeffireland47/status/1220551519612915712" TargetMode="External" /><Relationship Id="rId138" Type="http://schemas.openxmlformats.org/officeDocument/2006/relationships/hyperlink" Target="https://twitter.com/exchangeclub/status/1218262586816376832" TargetMode="External" /><Relationship Id="rId139" Type="http://schemas.openxmlformats.org/officeDocument/2006/relationships/hyperlink" Target="https://twitter.com/exchangeclub/status/1218263311713816578" TargetMode="External" /><Relationship Id="rId140" Type="http://schemas.openxmlformats.org/officeDocument/2006/relationships/hyperlink" Target="https://twitter.com/exchangeclub/status/1218534008268763136" TargetMode="External" /><Relationship Id="rId141" Type="http://schemas.openxmlformats.org/officeDocument/2006/relationships/hyperlink" Target="https://twitter.com/exchangeclub/status/1219250778294145024" TargetMode="External" /><Relationship Id="rId142" Type="http://schemas.openxmlformats.org/officeDocument/2006/relationships/hyperlink" Target="https://twitter.com/exchangeclub/status/1220057761616211969" TargetMode="External" /><Relationship Id="rId143" Type="http://schemas.openxmlformats.org/officeDocument/2006/relationships/hyperlink" Target="https://twitter.com/exchangeclub/status/1220366265916841984" TargetMode="External" /><Relationship Id="rId144" Type="http://schemas.openxmlformats.org/officeDocument/2006/relationships/hyperlink" Target="https://twitter.com/exchangeclub/status/1220743398249914371" TargetMode="External" /><Relationship Id="rId145" Type="http://schemas.openxmlformats.org/officeDocument/2006/relationships/hyperlink" Target="https://twitter.com/tracey_edwards/status/1220748441887834113" TargetMode="External" /><Relationship Id="rId146" Type="http://schemas.openxmlformats.org/officeDocument/2006/relationships/hyperlink" Target="https://twitter.com/tracey_edwards/status/1220748581755289600" TargetMode="External" /><Relationship Id="rId147" Type="http://schemas.openxmlformats.org/officeDocument/2006/relationships/hyperlink" Target="https://api.twitter.com/1.1/geo/id/30c497f2ec73b2c7.json" TargetMode="External" /><Relationship Id="rId148" Type="http://schemas.openxmlformats.org/officeDocument/2006/relationships/hyperlink" Target="https://api.twitter.com/1.1/geo/id/30c497f2ec73b2c7.json" TargetMode="External" /><Relationship Id="rId149" Type="http://schemas.openxmlformats.org/officeDocument/2006/relationships/hyperlink" Target="https://api.twitter.com/1.1/geo/id/07d9dafd44880002.json" TargetMode="External" /><Relationship Id="rId150" Type="http://schemas.openxmlformats.org/officeDocument/2006/relationships/hyperlink" Target="https://api.twitter.com/1.1/geo/id/8903102df644ad68.json" TargetMode="External" /><Relationship Id="rId151" Type="http://schemas.openxmlformats.org/officeDocument/2006/relationships/hyperlink" Target="https://api.twitter.com/1.1/geo/id/8903102df644ad68.json"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219250778294145024" TargetMode="External" /><Relationship Id="rId2" Type="http://schemas.openxmlformats.org/officeDocument/2006/relationships/hyperlink" Target="https://twitter.com/WolfpackIreland/status/1218176478430535680" TargetMode="External" /><Relationship Id="rId3" Type="http://schemas.openxmlformats.org/officeDocument/2006/relationships/hyperlink" Target="http://buyexchange.org/childabuseprevention.aspx" TargetMode="External" /><Relationship Id="rId4" Type="http://schemas.openxmlformats.org/officeDocument/2006/relationships/hyperlink" Target="https://www.nationalservice.gov/serve-your-community/mlk-day-service" TargetMode="External" /><Relationship Id="rId5" Type="http://schemas.openxmlformats.org/officeDocument/2006/relationships/hyperlink" Target="http://buyexchange.org/conventionmerchandise.aspx" TargetMode="External" /><Relationship Id="rId6" Type="http://schemas.openxmlformats.org/officeDocument/2006/relationships/hyperlink" Target="http://buyexchange.org/" TargetMode="External" /><Relationship Id="rId7" Type="http://schemas.openxmlformats.org/officeDocument/2006/relationships/hyperlink" Target="https://twitter.com/exchangeclub/status/1220743398249914371" TargetMode="External" /><Relationship Id="rId8" Type="http://schemas.openxmlformats.org/officeDocument/2006/relationships/hyperlink" Target="https://pbs.twimg.com/media/EOclX8xWoAAskOi.jpg" TargetMode="External" /><Relationship Id="rId9" Type="http://schemas.openxmlformats.org/officeDocument/2006/relationships/hyperlink" Target="https://pbs.twimg.com/tweet_video_thumb/EOfYHX-XkAAMLFB.jpg" TargetMode="External" /><Relationship Id="rId10" Type="http://schemas.openxmlformats.org/officeDocument/2006/relationships/hyperlink" Target="https://pbs.twimg.com/media/EOf-sdzX4AArlsf.jpg" TargetMode="External" /><Relationship Id="rId11" Type="http://schemas.openxmlformats.org/officeDocument/2006/relationships/hyperlink" Target="https://pbs.twimg.com/media/EOfVC5TWkAAPZBi.jpg" TargetMode="External" /><Relationship Id="rId12" Type="http://schemas.openxmlformats.org/officeDocument/2006/relationships/hyperlink" Target="https://pbs.twimg.com/media/EOk56uGWoAMN5TR.jpg" TargetMode="External" /><Relationship Id="rId13" Type="http://schemas.openxmlformats.org/officeDocument/2006/relationships/hyperlink" Target="https://pbs.twimg.com/media/EO6plHrUwAAvgRZ.jpg" TargetMode="External" /><Relationship Id="rId14" Type="http://schemas.openxmlformats.org/officeDocument/2006/relationships/hyperlink" Target="https://pbs.twimg.com/media/EPADpl8WAAE_GFt.jpg" TargetMode="External" /><Relationship Id="rId15" Type="http://schemas.openxmlformats.org/officeDocument/2006/relationships/hyperlink" Target="https://pbs.twimg.com/ext_tw_video_thumb/1218263118721224705/pu/img/uaGFrH3pLGI2Hvy2.jpg" TargetMode="External" /><Relationship Id="rId16" Type="http://schemas.openxmlformats.org/officeDocument/2006/relationships/hyperlink" Target="https://pbs.twimg.com/media/EOumHxjWsAEz_58.jpg" TargetMode="External" /><Relationship Id="rId17" Type="http://schemas.openxmlformats.org/officeDocument/2006/relationships/hyperlink" Target="https://pbs.twimg.com/media/EO6EDsVXsAc5rIx.png" TargetMode="External" /><Relationship Id="rId18" Type="http://schemas.openxmlformats.org/officeDocument/2006/relationships/hyperlink" Target="https://pbs.twimg.com/media/EPDzo2AWoAAef5y.png" TargetMode="External" /><Relationship Id="rId19" Type="http://schemas.openxmlformats.org/officeDocument/2006/relationships/hyperlink" Target="https://pbs.twimg.com/media/EOclX8xWoAAskOi.jpg" TargetMode="External" /><Relationship Id="rId20" Type="http://schemas.openxmlformats.org/officeDocument/2006/relationships/hyperlink" Target="https://pbs.twimg.com/tweet_video_thumb/EOfYHX-XkAAMLFB.jpg" TargetMode="External" /><Relationship Id="rId21" Type="http://schemas.openxmlformats.org/officeDocument/2006/relationships/hyperlink" Target="http://pbs.twimg.com/profile_images/865210022418014208/HH4PIwBH_normal.jpg" TargetMode="External" /><Relationship Id="rId22" Type="http://schemas.openxmlformats.org/officeDocument/2006/relationships/hyperlink" Target="https://pbs.twimg.com/media/EOf-sdzX4AArlsf.jpg" TargetMode="External" /><Relationship Id="rId23" Type="http://schemas.openxmlformats.org/officeDocument/2006/relationships/hyperlink" Target="http://pbs.twimg.com/profile_images/1190082296008851456/I2Qu4ZFk_normal.jpg" TargetMode="External" /><Relationship Id="rId24" Type="http://schemas.openxmlformats.org/officeDocument/2006/relationships/hyperlink" Target="https://pbs.twimg.com/media/EOfVC5TWkAAPZBi.jpg" TargetMode="External" /><Relationship Id="rId25" Type="http://schemas.openxmlformats.org/officeDocument/2006/relationships/hyperlink" Target="http://pbs.twimg.com/profile_images/3588977754/de6ff2084eab149b746a8b7025b2a292_normal.jpeg" TargetMode="External" /><Relationship Id="rId26" Type="http://schemas.openxmlformats.org/officeDocument/2006/relationships/hyperlink" Target="https://pbs.twimg.com/media/EOk56uGWoAMN5TR.jpg" TargetMode="External" /><Relationship Id="rId27" Type="http://schemas.openxmlformats.org/officeDocument/2006/relationships/hyperlink" Target="http://pbs.twimg.com/profile_images/859094363015663617/WFhz0keD_normal.jpg" TargetMode="External" /><Relationship Id="rId28" Type="http://schemas.openxmlformats.org/officeDocument/2006/relationships/hyperlink" Target="http://pbs.twimg.com/profile_images/972535985144610816/ANnuMD7q_normal.jpg" TargetMode="External" /><Relationship Id="rId29" Type="http://schemas.openxmlformats.org/officeDocument/2006/relationships/hyperlink" Target="http://pbs.twimg.com/profile_images/954827919959961605/6wjWGJDO_normal.jpg" TargetMode="External" /><Relationship Id="rId30" Type="http://schemas.openxmlformats.org/officeDocument/2006/relationships/hyperlink" Target="http://pbs.twimg.com/profile_images/841809235793088513/iQIdE5sg_normal.jpg" TargetMode="External" /><Relationship Id="rId31" Type="http://schemas.openxmlformats.org/officeDocument/2006/relationships/hyperlink" Target="https://pbs.twimg.com/media/EO6plHrUwAAvgRZ.jpg" TargetMode="External" /><Relationship Id="rId32" Type="http://schemas.openxmlformats.org/officeDocument/2006/relationships/hyperlink" Target="http://pbs.twimg.com/profile_images/1130555987163664384/BAgLHc60_normal.jpg" TargetMode="External" /><Relationship Id="rId33" Type="http://schemas.openxmlformats.org/officeDocument/2006/relationships/hyperlink" Target="https://pbs.twimg.com/media/EPADpl8WAAE_GFt.jpg" TargetMode="External" /><Relationship Id="rId34" Type="http://schemas.openxmlformats.org/officeDocument/2006/relationships/hyperlink" Target="http://pbs.twimg.com/profile_images/3540437423/73c16a6047e73d4081b2aa624f73cdda_normal.jpeg" TargetMode="External" /><Relationship Id="rId35" Type="http://schemas.openxmlformats.org/officeDocument/2006/relationships/hyperlink" Target="http://pbs.twimg.com/profile_images/1214260015336431617/pJ7OKcrh_normal.jpg" TargetMode="External" /><Relationship Id="rId36" Type="http://schemas.openxmlformats.org/officeDocument/2006/relationships/hyperlink" Target="https://pbs.twimg.com/ext_tw_video_thumb/1218263118721224705/pu/img/uaGFrH3pLGI2Hvy2.jpg" TargetMode="External" /><Relationship Id="rId37" Type="http://schemas.openxmlformats.org/officeDocument/2006/relationships/hyperlink" Target="http://pbs.twimg.com/profile_images/1214260015336431617/pJ7OKcrh_normal.jpg" TargetMode="External" /><Relationship Id="rId38" Type="http://schemas.openxmlformats.org/officeDocument/2006/relationships/hyperlink" Target="https://pbs.twimg.com/media/EOumHxjWsAEz_58.jpg" TargetMode="External" /><Relationship Id="rId39" Type="http://schemas.openxmlformats.org/officeDocument/2006/relationships/hyperlink" Target="https://pbs.twimg.com/media/EO6EDsVXsAc5rIx.png" TargetMode="External" /><Relationship Id="rId40" Type="http://schemas.openxmlformats.org/officeDocument/2006/relationships/hyperlink" Target="http://pbs.twimg.com/profile_images/1214260015336431617/pJ7OKcrh_normal.jpg" TargetMode="External" /><Relationship Id="rId41" Type="http://schemas.openxmlformats.org/officeDocument/2006/relationships/hyperlink" Target="https://pbs.twimg.com/media/EPDzo2AWoAAef5y.png" TargetMode="External" /><Relationship Id="rId42" Type="http://schemas.openxmlformats.org/officeDocument/2006/relationships/hyperlink" Target="http://pbs.twimg.com/profile_images/1106532626532319232/BiRESKrF_normal.jpg" TargetMode="External" /><Relationship Id="rId43" Type="http://schemas.openxmlformats.org/officeDocument/2006/relationships/hyperlink" Target="http://pbs.twimg.com/profile_images/1106532626532319232/BiRESKrF_normal.jpg" TargetMode="External" /><Relationship Id="rId44" Type="http://schemas.openxmlformats.org/officeDocument/2006/relationships/hyperlink" Target="https://twitter.com/henryabbotttech/status/1217983336611708928" TargetMode="External" /><Relationship Id="rId45" Type="http://schemas.openxmlformats.org/officeDocument/2006/relationships/hyperlink" Target="https://twitter.com/austinnakeisha/status/1218179852853030914" TargetMode="External" /><Relationship Id="rId46" Type="http://schemas.openxmlformats.org/officeDocument/2006/relationships/hyperlink" Target="https://twitter.com/halfpricebooks/status/1218187375882461185" TargetMode="External" /><Relationship Id="rId47" Type="http://schemas.openxmlformats.org/officeDocument/2006/relationships/hyperlink" Target="https://twitter.com/chrislieboldoh/status/1218222284172931072" TargetMode="External" /><Relationship Id="rId48" Type="http://schemas.openxmlformats.org/officeDocument/2006/relationships/hyperlink" Target="https://twitter.com/drawbridgep/status/1218238843578699777" TargetMode="External" /><Relationship Id="rId49" Type="http://schemas.openxmlformats.org/officeDocument/2006/relationships/hyperlink" Target="https://twitter.com/wolfpackireland/status/1218176478430535680" TargetMode="External" /><Relationship Id="rId50" Type="http://schemas.openxmlformats.org/officeDocument/2006/relationships/hyperlink" Target="https://twitter.com/disd_libraries/status/1218555556601966595" TargetMode="External" /><Relationship Id="rId51" Type="http://schemas.openxmlformats.org/officeDocument/2006/relationships/hyperlink" Target="https://twitter.com/annemwhalen/status/1218568860510625792" TargetMode="External" /><Relationship Id="rId52" Type="http://schemas.openxmlformats.org/officeDocument/2006/relationships/hyperlink" Target="https://twitter.com/exchangeclublh/status/1219307114511978498" TargetMode="External" /><Relationship Id="rId53" Type="http://schemas.openxmlformats.org/officeDocument/2006/relationships/hyperlink" Target="https://twitter.com/abbottathletics/status/1219434526209908736" TargetMode="External" /><Relationship Id="rId54" Type="http://schemas.openxmlformats.org/officeDocument/2006/relationships/hyperlink" Target="https://twitter.com/tech_abbott/status/1219569322537955329" TargetMode="External" /><Relationship Id="rId55" Type="http://schemas.openxmlformats.org/officeDocument/2006/relationships/hyperlink" Target="https://twitter.com/marbova/status/1219589460268142594" TargetMode="External" /><Relationship Id="rId56" Type="http://schemas.openxmlformats.org/officeDocument/2006/relationships/hyperlink" Target="https://twitter.com/chiefmikebrown/status/1220099055671361536" TargetMode="External" /><Relationship Id="rId57" Type="http://schemas.openxmlformats.org/officeDocument/2006/relationships/hyperlink" Target="https://twitter.com/marcomunozut/status/1220104228351307776" TargetMode="External" /><Relationship Id="rId58" Type="http://schemas.openxmlformats.org/officeDocument/2006/relationships/hyperlink" Target="https://twitter.com/covingtonmayor/status/1220479517665480705" TargetMode="External" /><Relationship Id="rId59" Type="http://schemas.openxmlformats.org/officeDocument/2006/relationships/hyperlink" Target="https://twitter.com/jeffireland47/status/1220551519612915712" TargetMode="External" /><Relationship Id="rId60" Type="http://schemas.openxmlformats.org/officeDocument/2006/relationships/hyperlink" Target="https://twitter.com/exchangeclub/status/1218262586816376832" TargetMode="External" /><Relationship Id="rId61" Type="http://schemas.openxmlformats.org/officeDocument/2006/relationships/hyperlink" Target="https://twitter.com/exchangeclub/status/1218263311713816578" TargetMode="External" /><Relationship Id="rId62" Type="http://schemas.openxmlformats.org/officeDocument/2006/relationships/hyperlink" Target="https://twitter.com/exchangeclub/status/1218534008268763136" TargetMode="External" /><Relationship Id="rId63" Type="http://schemas.openxmlformats.org/officeDocument/2006/relationships/hyperlink" Target="https://twitter.com/exchangeclub/status/1219250778294145024" TargetMode="External" /><Relationship Id="rId64" Type="http://schemas.openxmlformats.org/officeDocument/2006/relationships/hyperlink" Target="https://twitter.com/exchangeclub/status/1220057761616211969" TargetMode="External" /><Relationship Id="rId65" Type="http://schemas.openxmlformats.org/officeDocument/2006/relationships/hyperlink" Target="https://twitter.com/exchangeclub/status/1220366265916841984" TargetMode="External" /><Relationship Id="rId66" Type="http://schemas.openxmlformats.org/officeDocument/2006/relationships/hyperlink" Target="https://twitter.com/exchangeclub/status/1220743398249914371" TargetMode="External" /><Relationship Id="rId67" Type="http://schemas.openxmlformats.org/officeDocument/2006/relationships/hyperlink" Target="https://twitter.com/tracey_edwards/status/1220748441887834113" TargetMode="External" /><Relationship Id="rId68" Type="http://schemas.openxmlformats.org/officeDocument/2006/relationships/hyperlink" Target="https://twitter.com/tracey_edwards/status/1220748581755289600" TargetMode="External" /><Relationship Id="rId69" Type="http://schemas.openxmlformats.org/officeDocument/2006/relationships/hyperlink" Target="https://api.twitter.com/1.1/geo/id/30c497f2ec73b2c7.json" TargetMode="External" /><Relationship Id="rId70" Type="http://schemas.openxmlformats.org/officeDocument/2006/relationships/hyperlink" Target="https://api.twitter.com/1.1/geo/id/07d9dafd44880002.json" TargetMode="External" /><Relationship Id="rId71" Type="http://schemas.openxmlformats.org/officeDocument/2006/relationships/hyperlink" Target="https://api.twitter.com/1.1/geo/id/8903102df644ad68.json" TargetMode="External" /><Relationship Id="rId72" Type="http://schemas.openxmlformats.org/officeDocument/2006/relationships/comments" Target="../comments13.xml" /><Relationship Id="rId73" Type="http://schemas.openxmlformats.org/officeDocument/2006/relationships/vmlDrawing" Target="../drawings/vmlDrawing6.vml" /><Relationship Id="rId74" Type="http://schemas.openxmlformats.org/officeDocument/2006/relationships/table" Target="../tables/table23.xml" /><Relationship Id="rId7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IMtDXGuxr" TargetMode="External" /><Relationship Id="rId2" Type="http://schemas.openxmlformats.org/officeDocument/2006/relationships/hyperlink" Target="https://t.co/ELhcJujPuF" TargetMode="External" /><Relationship Id="rId3" Type="http://schemas.openxmlformats.org/officeDocument/2006/relationships/hyperlink" Target="http://t.co/m2q9w4HWkQ" TargetMode="External" /><Relationship Id="rId4" Type="http://schemas.openxmlformats.org/officeDocument/2006/relationships/hyperlink" Target="http://t.co/rZU0dWR6" TargetMode="External" /><Relationship Id="rId5" Type="http://schemas.openxmlformats.org/officeDocument/2006/relationships/hyperlink" Target="https://t.co/9f3bIeKwlG" TargetMode="External" /><Relationship Id="rId6" Type="http://schemas.openxmlformats.org/officeDocument/2006/relationships/hyperlink" Target="https://t.co/CS3BSydE5Q" TargetMode="External" /><Relationship Id="rId7" Type="http://schemas.openxmlformats.org/officeDocument/2006/relationships/hyperlink" Target="https://t.co/YzrhZCtAAt" TargetMode="External" /><Relationship Id="rId8" Type="http://schemas.openxmlformats.org/officeDocument/2006/relationships/hyperlink" Target="https://t.co/0WdNrs4tP5" TargetMode="External" /><Relationship Id="rId9" Type="http://schemas.openxmlformats.org/officeDocument/2006/relationships/hyperlink" Target="https://t.co/zZ4Uu5RXEB" TargetMode="External" /><Relationship Id="rId10" Type="http://schemas.openxmlformats.org/officeDocument/2006/relationships/hyperlink" Target="https://t.co/Vsq52iHwnA" TargetMode="External" /><Relationship Id="rId11" Type="http://schemas.openxmlformats.org/officeDocument/2006/relationships/hyperlink" Target="https://t.co/7GG3BwOnN2" TargetMode="External" /><Relationship Id="rId12" Type="http://schemas.openxmlformats.org/officeDocument/2006/relationships/hyperlink" Target="https://t.co/ZcqUeQbRvy" TargetMode="External" /><Relationship Id="rId13" Type="http://schemas.openxmlformats.org/officeDocument/2006/relationships/hyperlink" Target="https://t.co/hPrbyqIuDu" TargetMode="External" /><Relationship Id="rId14" Type="http://schemas.openxmlformats.org/officeDocument/2006/relationships/hyperlink" Target="https://t.co/tVwIRHEFxN" TargetMode="External" /><Relationship Id="rId15" Type="http://schemas.openxmlformats.org/officeDocument/2006/relationships/hyperlink" Target="https://t.co/dijhqvrUVi" TargetMode="External" /><Relationship Id="rId16" Type="http://schemas.openxmlformats.org/officeDocument/2006/relationships/hyperlink" Target="http://t.co/dijhqvrUVi" TargetMode="External" /><Relationship Id="rId17" Type="http://schemas.openxmlformats.org/officeDocument/2006/relationships/hyperlink" Target="https://t.co/QqVlhpDpmw" TargetMode="External" /><Relationship Id="rId18" Type="http://schemas.openxmlformats.org/officeDocument/2006/relationships/hyperlink" Target="https://t.co/4x0yDB2Rue" TargetMode="External" /><Relationship Id="rId19" Type="http://schemas.openxmlformats.org/officeDocument/2006/relationships/hyperlink" Target="https://pbs.twimg.com/profile_banners/911325054/1482588433" TargetMode="External" /><Relationship Id="rId20" Type="http://schemas.openxmlformats.org/officeDocument/2006/relationships/hyperlink" Target="https://pbs.twimg.com/profile_banners/1028707069749350408/1546136669" TargetMode="External" /><Relationship Id="rId21" Type="http://schemas.openxmlformats.org/officeDocument/2006/relationships/hyperlink" Target="https://pbs.twimg.com/profile_banners/19073852/1533496380" TargetMode="External" /><Relationship Id="rId22" Type="http://schemas.openxmlformats.org/officeDocument/2006/relationships/hyperlink" Target="https://pbs.twimg.com/profile_banners/22968469/1578337123" TargetMode="External" /><Relationship Id="rId23" Type="http://schemas.openxmlformats.org/officeDocument/2006/relationships/hyperlink" Target="https://pbs.twimg.com/profile_banners/1058018335/1357227254" TargetMode="External" /><Relationship Id="rId24" Type="http://schemas.openxmlformats.org/officeDocument/2006/relationships/hyperlink" Target="https://pbs.twimg.com/profile_banners/916413502746714112/1507326976" TargetMode="External" /><Relationship Id="rId25" Type="http://schemas.openxmlformats.org/officeDocument/2006/relationships/hyperlink" Target="https://pbs.twimg.com/profile_banners/18545353/1578065755" TargetMode="External" /><Relationship Id="rId26" Type="http://schemas.openxmlformats.org/officeDocument/2006/relationships/hyperlink" Target="https://pbs.twimg.com/profile_banners/4461158301/1498682698" TargetMode="External" /><Relationship Id="rId27" Type="http://schemas.openxmlformats.org/officeDocument/2006/relationships/hyperlink" Target="https://pbs.twimg.com/profile_banners/2737516455/1576335554" TargetMode="External" /><Relationship Id="rId28" Type="http://schemas.openxmlformats.org/officeDocument/2006/relationships/hyperlink" Target="https://pbs.twimg.com/profile_banners/18652402/1569703932" TargetMode="External" /><Relationship Id="rId29" Type="http://schemas.openxmlformats.org/officeDocument/2006/relationships/hyperlink" Target="https://pbs.twimg.com/profile_banners/981674939064385542/1523923827" TargetMode="External" /><Relationship Id="rId30" Type="http://schemas.openxmlformats.org/officeDocument/2006/relationships/hyperlink" Target="https://pbs.twimg.com/profile_banners/2560348958/1499366310" TargetMode="External" /><Relationship Id="rId31" Type="http://schemas.openxmlformats.org/officeDocument/2006/relationships/hyperlink" Target="https://pbs.twimg.com/profile_banners/912844519/1557094601" TargetMode="External" /><Relationship Id="rId32" Type="http://schemas.openxmlformats.org/officeDocument/2006/relationships/hyperlink" Target="https://pbs.twimg.com/profile_banners/954793780451913728/1516483692" TargetMode="External" /><Relationship Id="rId33" Type="http://schemas.openxmlformats.org/officeDocument/2006/relationships/hyperlink" Target="https://pbs.twimg.com/profile_banners/40052600/1490820148" TargetMode="External" /><Relationship Id="rId34" Type="http://schemas.openxmlformats.org/officeDocument/2006/relationships/hyperlink" Target="https://pbs.twimg.com/profile_banners/4160173814/1487819992" TargetMode="External" /><Relationship Id="rId35" Type="http://schemas.openxmlformats.org/officeDocument/2006/relationships/hyperlink" Target="https://pbs.twimg.com/profile_banners/1148342283978211329/1562706137" TargetMode="External" /><Relationship Id="rId36" Type="http://schemas.openxmlformats.org/officeDocument/2006/relationships/hyperlink" Target="https://pbs.twimg.com/profile_banners/4699304792/1578341667" TargetMode="External" /><Relationship Id="rId37" Type="http://schemas.openxmlformats.org/officeDocument/2006/relationships/hyperlink" Target="https://pbs.twimg.com/profile_banners/18775270/1536352759" TargetMode="External" /><Relationship Id="rId38" Type="http://schemas.openxmlformats.org/officeDocument/2006/relationships/hyperlink" Target="https://pbs.twimg.com/profile_banners/54445913/1546382917" TargetMode="External" /><Relationship Id="rId39" Type="http://schemas.openxmlformats.org/officeDocument/2006/relationships/hyperlink" Target="https://pbs.twimg.com/profile_banners/185240211/1543711970" TargetMode="External" /><Relationship Id="rId40" Type="http://schemas.openxmlformats.org/officeDocument/2006/relationships/hyperlink" Target="https://pbs.twimg.com/profile_banners/3193222292/1431440537" TargetMode="External" /><Relationship Id="rId41" Type="http://schemas.openxmlformats.org/officeDocument/2006/relationships/hyperlink" Target="https://pbs.twimg.com/profile_banners/215058625/1493924591" TargetMode="External" /><Relationship Id="rId42" Type="http://schemas.openxmlformats.org/officeDocument/2006/relationships/hyperlink" Target="https://pbs.twimg.com/profile_banners/348868613/1382795305"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2/bg.gif" TargetMode="External" /><Relationship Id="rId49" Type="http://schemas.openxmlformats.org/officeDocument/2006/relationships/hyperlink" Target="http://abs.twimg.com/images/themes/theme9/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5/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0/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pbs.twimg.com/profile_images/2811643164/41bf315687886c234a9de3dcdb324099_normal.jpeg" TargetMode="External" /><Relationship Id="rId63" Type="http://schemas.openxmlformats.org/officeDocument/2006/relationships/hyperlink" Target="http://pbs.twimg.com/profile_images/1181691219958784004/dUWNmzrB_normal.jpg" TargetMode="External" /><Relationship Id="rId64" Type="http://schemas.openxmlformats.org/officeDocument/2006/relationships/hyperlink" Target="http://pbs.twimg.com/profile_images/1083572000335917056/AddGQHZ4_normal.jpg" TargetMode="External" /><Relationship Id="rId65" Type="http://schemas.openxmlformats.org/officeDocument/2006/relationships/hyperlink" Target="http://pbs.twimg.com/profile_images/1081416832228065281/EvIGlOPb_normal.jpg" TargetMode="External" /><Relationship Id="rId66" Type="http://schemas.openxmlformats.org/officeDocument/2006/relationships/hyperlink" Target="http://pbs.twimg.com/profile_images/901502293308133376/YRgVST6K_normal.jpg" TargetMode="External" /><Relationship Id="rId67" Type="http://schemas.openxmlformats.org/officeDocument/2006/relationships/hyperlink" Target="http://pbs.twimg.com/profile_images/1214260015336431617/pJ7OKcrh_normal.jpg" TargetMode="External" /><Relationship Id="rId68" Type="http://schemas.openxmlformats.org/officeDocument/2006/relationships/hyperlink" Target="http://pbs.twimg.com/profile_images/3588977754/de6ff2084eab149b746a8b7025b2a292_normal.jpeg" TargetMode="External" /><Relationship Id="rId69" Type="http://schemas.openxmlformats.org/officeDocument/2006/relationships/hyperlink" Target="http://pbs.twimg.com/profile_images/899621931376418818/eC-Iec_E_normal.jpg" TargetMode="External" /><Relationship Id="rId70" Type="http://schemas.openxmlformats.org/officeDocument/2006/relationships/hyperlink" Target="http://pbs.twimg.com/profile_images/916421153672925184/2QXDe-f9_normal.jpg" TargetMode="External" /><Relationship Id="rId71" Type="http://schemas.openxmlformats.org/officeDocument/2006/relationships/hyperlink" Target="http://pbs.twimg.com/profile_images/865210022418014208/HH4PIwBH_normal.jpg" TargetMode="External" /><Relationship Id="rId72" Type="http://schemas.openxmlformats.org/officeDocument/2006/relationships/hyperlink" Target="http://pbs.twimg.com/profile_images/713569610868596737/1R5aFPoe_normal.jpg" TargetMode="External" /><Relationship Id="rId73" Type="http://schemas.openxmlformats.org/officeDocument/2006/relationships/hyperlink" Target="http://pbs.twimg.com/profile_images/497909282336026624/EF7wy4nj_normal.png" TargetMode="External" /><Relationship Id="rId74" Type="http://schemas.openxmlformats.org/officeDocument/2006/relationships/hyperlink" Target="http://pbs.twimg.com/profile_images/1190082296008851456/I2Qu4ZFk_normal.jpg" TargetMode="External" /><Relationship Id="rId75" Type="http://schemas.openxmlformats.org/officeDocument/2006/relationships/hyperlink" Target="http://pbs.twimg.com/profile_images/1037315999396241408/iHhSpefd_normal.jpg" TargetMode="External" /><Relationship Id="rId76" Type="http://schemas.openxmlformats.org/officeDocument/2006/relationships/hyperlink" Target="http://pbs.twimg.com/profile_images/859094363015663617/WFhz0keD_normal.jpg" TargetMode="External" /><Relationship Id="rId77" Type="http://schemas.openxmlformats.org/officeDocument/2006/relationships/hyperlink" Target="http://pbs.twimg.com/profile_images/972535985144610816/ANnuMD7q_normal.jpg" TargetMode="External" /><Relationship Id="rId78" Type="http://schemas.openxmlformats.org/officeDocument/2006/relationships/hyperlink" Target="http://pbs.twimg.com/profile_images/954827919959961605/6wjWGJDO_normal.jpg" TargetMode="External" /><Relationship Id="rId79" Type="http://schemas.openxmlformats.org/officeDocument/2006/relationships/hyperlink" Target="http://pbs.twimg.com/profile_images/841809235793088513/iQIdE5sg_normal.jpg" TargetMode="External" /><Relationship Id="rId80" Type="http://schemas.openxmlformats.org/officeDocument/2006/relationships/hyperlink" Target="http://pbs.twimg.com/profile_images/663081076063997952/GRsc5Vo4_normal.jpg" TargetMode="External" /><Relationship Id="rId81" Type="http://schemas.openxmlformats.org/officeDocument/2006/relationships/hyperlink" Target="http://pbs.twimg.com/profile_images/1148698726912761856/vApGqQ1R_normal.png" TargetMode="External" /><Relationship Id="rId82" Type="http://schemas.openxmlformats.org/officeDocument/2006/relationships/hyperlink" Target="http://pbs.twimg.com/profile_images/1214281391615004673/0i-TcUuU_normal.jpg" TargetMode="External" /><Relationship Id="rId83" Type="http://schemas.openxmlformats.org/officeDocument/2006/relationships/hyperlink" Target="http://pbs.twimg.com/profile_images/1213159746087215104/722M4IH-_normal.jpg" TargetMode="External" /><Relationship Id="rId84" Type="http://schemas.openxmlformats.org/officeDocument/2006/relationships/hyperlink" Target="http://pbs.twimg.com/profile_images/1130555987163664384/BAgLHc60_normal.jpg" TargetMode="External" /><Relationship Id="rId85" Type="http://schemas.openxmlformats.org/officeDocument/2006/relationships/hyperlink" Target="http://pbs.twimg.com/profile_images/1198801242329362438/EqZxN7gP_normal.jpg" TargetMode="External" /><Relationship Id="rId86" Type="http://schemas.openxmlformats.org/officeDocument/2006/relationships/hyperlink" Target="http://pbs.twimg.com/profile_images/763397502779400192/C5Y7zihL_normal.jpg" TargetMode="External" /><Relationship Id="rId87" Type="http://schemas.openxmlformats.org/officeDocument/2006/relationships/hyperlink" Target="http://pbs.twimg.com/profile_images/3540437423/73c16a6047e73d4081b2aa624f73cdda_normal.jpeg" TargetMode="External" /><Relationship Id="rId88" Type="http://schemas.openxmlformats.org/officeDocument/2006/relationships/hyperlink" Target="http://pbs.twimg.com/profile_images/1106532626532319232/BiRESKrF_normal.jpg" TargetMode="External" /><Relationship Id="rId89" Type="http://schemas.openxmlformats.org/officeDocument/2006/relationships/hyperlink" Target="https://twitter.com/henryabbotttech" TargetMode="External" /><Relationship Id="rId90" Type="http://schemas.openxmlformats.org/officeDocument/2006/relationships/hyperlink" Target="https://twitter.com/kcdurk" TargetMode="External" /><Relationship Id="rId91" Type="http://schemas.openxmlformats.org/officeDocument/2006/relationships/hyperlink" Target="https://twitter.com/austinnakeisha" TargetMode="External" /><Relationship Id="rId92" Type="http://schemas.openxmlformats.org/officeDocument/2006/relationships/hyperlink" Target="https://twitter.com/durantchief" TargetMode="External" /><Relationship Id="rId93" Type="http://schemas.openxmlformats.org/officeDocument/2006/relationships/hyperlink" Target="https://twitter.com/trusteehenry" TargetMode="External" /><Relationship Id="rId94" Type="http://schemas.openxmlformats.org/officeDocument/2006/relationships/hyperlink" Target="https://twitter.com/exchangeclub" TargetMode="External" /><Relationship Id="rId95" Type="http://schemas.openxmlformats.org/officeDocument/2006/relationships/hyperlink" Target="https://twitter.com/disd_libraries" TargetMode="External" /><Relationship Id="rId96" Type="http://schemas.openxmlformats.org/officeDocument/2006/relationships/hyperlink" Target="https://twitter.com/johnirelandes" TargetMode="External" /><Relationship Id="rId97" Type="http://schemas.openxmlformats.org/officeDocument/2006/relationships/hyperlink" Target="https://twitter.com/wolfpackireland" TargetMode="External" /><Relationship Id="rId98" Type="http://schemas.openxmlformats.org/officeDocument/2006/relationships/hyperlink" Target="https://twitter.com/halfpricebooks" TargetMode="External" /><Relationship Id="rId99" Type="http://schemas.openxmlformats.org/officeDocument/2006/relationships/hyperlink" Target="https://twitter.com/chrislieboldoh" TargetMode="External" /><Relationship Id="rId100" Type="http://schemas.openxmlformats.org/officeDocument/2006/relationships/hyperlink" Target="https://twitter.com/sjccstudents" TargetMode="External" /><Relationship Id="rId101" Type="http://schemas.openxmlformats.org/officeDocument/2006/relationships/hyperlink" Target="https://twitter.com/drawbridgep" TargetMode="External" /><Relationship Id="rId102" Type="http://schemas.openxmlformats.org/officeDocument/2006/relationships/hyperlink" Target="https://twitter.com/annemwhalen" TargetMode="External" /><Relationship Id="rId103" Type="http://schemas.openxmlformats.org/officeDocument/2006/relationships/hyperlink" Target="https://twitter.com/exchangeclublh" TargetMode="External" /><Relationship Id="rId104" Type="http://schemas.openxmlformats.org/officeDocument/2006/relationships/hyperlink" Target="https://twitter.com/abbottathletics" TargetMode="External" /><Relationship Id="rId105" Type="http://schemas.openxmlformats.org/officeDocument/2006/relationships/hyperlink" Target="https://twitter.com/tech_abbott" TargetMode="External" /><Relationship Id="rId106" Type="http://schemas.openxmlformats.org/officeDocument/2006/relationships/hyperlink" Target="https://twitter.com/marbova" TargetMode="External" /><Relationship Id="rId107" Type="http://schemas.openxmlformats.org/officeDocument/2006/relationships/hyperlink" Target="https://twitter.com/chiefmikebrown" TargetMode="External" /><Relationship Id="rId108" Type="http://schemas.openxmlformats.org/officeDocument/2006/relationships/hyperlink" Target="https://twitter.com/slcpdoutreach" TargetMode="External" /><Relationship Id="rId109" Type="http://schemas.openxmlformats.org/officeDocument/2006/relationships/hyperlink" Target="https://twitter.com/slcmayor" TargetMode="External" /><Relationship Id="rId110" Type="http://schemas.openxmlformats.org/officeDocument/2006/relationships/hyperlink" Target="https://twitter.com/slcpd" TargetMode="External" /><Relationship Id="rId111" Type="http://schemas.openxmlformats.org/officeDocument/2006/relationships/hyperlink" Target="https://twitter.com/marcomunozut" TargetMode="External" /><Relationship Id="rId112" Type="http://schemas.openxmlformats.org/officeDocument/2006/relationships/hyperlink" Target="https://twitter.com/covingtonmayor" TargetMode="External" /><Relationship Id="rId113" Type="http://schemas.openxmlformats.org/officeDocument/2006/relationships/hyperlink" Target="https://twitter.com/covingtonfd" TargetMode="External" /><Relationship Id="rId114" Type="http://schemas.openxmlformats.org/officeDocument/2006/relationships/hyperlink" Target="https://twitter.com/jeffireland47" TargetMode="External" /><Relationship Id="rId115" Type="http://schemas.openxmlformats.org/officeDocument/2006/relationships/hyperlink" Target="https://twitter.com/tracey_edwards"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drawing" Target="../drawings/drawing1.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xchangeclub/status/1220743398249914371" TargetMode="External" /><Relationship Id="rId2" Type="http://schemas.openxmlformats.org/officeDocument/2006/relationships/hyperlink" Target="https://twitter.com/exchangeclub/status/1219250778294145024" TargetMode="External" /><Relationship Id="rId3" Type="http://schemas.openxmlformats.org/officeDocument/2006/relationships/hyperlink" Target="http://buyexchange.org/" TargetMode="External" /><Relationship Id="rId4" Type="http://schemas.openxmlformats.org/officeDocument/2006/relationships/hyperlink" Target="https://www.forbes.com/sites/nicoleleinbachreyhle/2014/09/29/websites-for-small-businesses/#2bc868ed2026" TargetMode="External" /><Relationship Id="rId5" Type="http://schemas.openxmlformats.org/officeDocument/2006/relationships/hyperlink" Target="https://portalbuzz.com/exchange" TargetMode="External" /><Relationship Id="rId6" Type="http://schemas.openxmlformats.org/officeDocument/2006/relationships/hyperlink" Target="http://buyexchange.org/conventionmerchandise.aspx" TargetMode="External" /><Relationship Id="rId7" Type="http://schemas.openxmlformats.org/officeDocument/2006/relationships/hyperlink" Target="https://www.nationalservice.gov/serve-your-community/mlk-day-service" TargetMode="External" /><Relationship Id="rId8" Type="http://schemas.openxmlformats.org/officeDocument/2006/relationships/hyperlink" Target="https://www.youtube.com/watch?v=_xLrmaGMUek&amp;t=15s" TargetMode="External" /><Relationship Id="rId9" Type="http://schemas.openxmlformats.org/officeDocument/2006/relationships/hyperlink" Target="https://video.buffer.com/v/5e2210269493c8588b497ac8" TargetMode="External" /><Relationship Id="rId10" Type="http://schemas.openxmlformats.org/officeDocument/2006/relationships/hyperlink" Target="http://buyexchange.org/childabuseprevention.aspx" TargetMode="External" /><Relationship Id="rId11" Type="http://schemas.openxmlformats.org/officeDocument/2006/relationships/hyperlink" Target="https://twitter.com/exchangeclub/status/1220743398249914371" TargetMode="External" /><Relationship Id="rId12" Type="http://schemas.openxmlformats.org/officeDocument/2006/relationships/hyperlink" Target="http://buyexchange.org/" TargetMode="External" /><Relationship Id="rId13" Type="http://schemas.openxmlformats.org/officeDocument/2006/relationships/hyperlink" Target="https://twitter.com/WolfpackIreland/status/1218176478430535680" TargetMode="External" /><Relationship Id="rId14" Type="http://schemas.openxmlformats.org/officeDocument/2006/relationships/hyperlink" Target="http://buyexchange.org/childabuseprevention.aspx" TargetMode="External" /><Relationship Id="rId15" Type="http://schemas.openxmlformats.org/officeDocument/2006/relationships/hyperlink" Target="https://www.youtube.com/watch?v=_xLrmaGMUek&amp;t=15s" TargetMode="External" /><Relationship Id="rId16" Type="http://schemas.openxmlformats.org/officeDocument/2006/relationships/hyperlink" Target="https://video.buffer.com/v/5e2210269493c8588b497ac8" TargetMode="External" /><Relationship Id="rId17" Type="http://schemas.openxmlformats.org/officeDocument/2006/relationships/hyperlink" Target="https://www.nationalservice.gov/serve-your-community/mlk-day-service" TargetMode="External" /><Relationship Id="rId18" Type="http://schemas.openxmlformats.org/officeDocument/2006/relationships/hyperlink" Target="http://buyexchange.org/conventionmerchandise.aspx" TargetMode="External" /><Relationship Id="rId19" Type="http://schemas.openxmlformats.org/officeDocument/2006/relationships/hyperlink" Target="https://www.forbes.com/sites/nicoleleinbachreyhle/2014/09/29/websites-for-small-businesses/#2bc868ed2026" TargetMode="External" /><Relationship Id="rId20" Type="http://schemas.openxmlformats.org/officeDocument/2006/relationships/hyperlink" Target="https://portalbuzz.com/exchange" TargetMode="External" /><Relationship Id="rId21" Type="http://schemas.openxmlformats.org/officeDocument/2006/relationships/hyperlink" Target="https://twitter.com/exchangeclub/status/1219250778294145024"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645</v>
      </c>
      <c r="BD2" s="13" t="s">
        <v>657</v>
      </c>
      <c r="BE2" s="13" t="s">
        <v>658</v>
      </c>
      <c r="BF2" s="67" t="s">
        <v>936</v>
      </c>
      <c r="BG2" s="67" t="s">
        <v>937</v>
      </c>
      <c r="BH2" s="67" t="s">
        <v>938</v>
      </c>
      <c r="BI2" s="67" t="s">
        <v>939</v>
      </c>
      <c r="BJ2" s="67" t="s">
        <v>940</v>
      </c>
      <c r="BK2" s="67" t="s">
        <v>941</v>
      </c>
      <c r="BL2" s="67" t="s">
        <v>942</v>
      </c>
      <c r="BM2" s="67" t="s">
        <v>943</v>
      </c>
      <c r="BN2" s="67" t="s">
        <v>944</v>
      </c>
    </row>
    <row r="3" spans="1:66" ht="15" customHeight="1">
      <c r="A3" s="84" t="s">
        <v>247</v>
      </c>
      <c r="B3" s="84" t="s">
        <v>265</v>
      </c>
      <c r="C3" s="53" t="s">
        <v>984</v>
      </c>
      <c r="D3" s="54">
        <v>3</v>
      </c>
      <c r="E3" s="65" t="s">
        <v>132</v>
      </c>
      <c r="F3" s="55">
        <v>32</v>
      </c>
      <c r="G3" s="53"/>
      <c r="H3" s="57"/>
      <c r="I3" s="56"/>
      <c r="J3" s="56"/>
      <c r="K3" s="36" t="s">
        <v>65</v>
      </c>
      <c r="L3" s="62">
        <v>3</v>
      </c>
      <c r="M3" s="62"/>
      <c r="N3" s="63"/>
      <c r="O3" s="85" t="s">
        <v>274</v>
      </c>
      <c r="P3" s="87">
        <v>43847.06517361111</v>
      </c>
      <c r="Q3" s="85" t="s">
        <v>278</v>
      </c>
      <c r="R3" s="85"/>
      <c r="S3" s="85"/>
      <c r="T3" s="85" t="s">
        <v>308</v>
      </c>
      <c r="U3" s="90" t="s">
        <v>319</v>
      </c>
      <c r="V3" s="90" t="s">
        <v>319</v>
      </c>
      <c r="W3" s="87">
        <v>43847.06517361111</v>
      </c>
      <c r="X3" s="91">
        <v>43847</v>
      </c>
      <c r="Y3" s="93" t="s">
        <v>341</v>
      </c>
      <c r="Z3" s="90" t="s">
        <v>366</v>
      </c>
      <c r="AA3" s="85"/>
      <c r="AB3" s="85"/>
      <c r="AC3" s="93" t="s">
        <v>389</v>
      </c>
      <c r="AD3" s="85"/>
      <c r="AE3" s="85" t="b">
        <v>0</v>
      </c>
      <c r="AF3" s="85">
        <v>30</v>
      </c>
      <c r="AG3" s="93" t="s">
        <v>414</v>
      </c>
      <c r="AH3" s="85" t="b">
        <v>0</v>
      </c>
      <c r="AI3" s="85" t="s">
        <v>416</v>
      </c>
      <c r="AJ3" s="85"/>
      <c r="AK3" s="93" t="s">
        <v>414</v>
      </c>
      <c r="AL3" s="85" t="b">
        <v>0</v>
      </c>
      <c r="AM3" s="85">
        <v>7</v>
      </c>
      <c r="AN3" s="93" t="s">
        <v>414</v>
      </c>
      <c r="AO3" s="85" t="s">
        <v>419</v>
      </c>
      <c r="AP3" s="85" t="b">
        <v>0</v>
      </c>
      <c r="AQ3" s="93" t="s">
        <v>389</v>
      </c>
      <c r="AR3" s="85" t="s">
        <v>277</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2</v>
      </c>
      <c r="BG3" s="52">
        <v>8.695652173913043</v>
      </c>
      <c r="BH3" s="51">
        <v>0</v>
      </c>
      <c r="BI3" s="52">
        <v>0</v>
      </c>
      <c r="BJ3" s="51">
        <v>0</v>
      </c>
      <c r="BK3" s="52">
        <v>0</v>
      </c>
      <c r="BL3" s="51">
        <v>21</v>
      </c>
      <c r="BM3" s="52">
        <v>91.30434782608695</v>
      </c>
      <c r="BN3" s="51">
        <v>23</v>
      </c>
    </row>
    <row r="4" spans="1:66" ht="15" customHeight="1">
      <c r="A4" s="84" t="s">
        <v>248</v>
      </c>
      <c r="B4" s="84" t="s">
        <v>266</v>
      </c>
      <c r="C4" s="53" t="s">
        <v>984</v>
      </c>
      <c r="D4" s="54">
        <v>3</v>
      </c>
      <c r="E4" s="65" t="s">
        <v>132</v>
      </c>
      <c r="F4" s="55">
        <v>32</v>
      </c>
      <c r="G4" s="53"/>
      <c r="H4" s="57"/>
      <c r="I4" s="56"/>
      <c r="J4" s="56"/>
      <c r="K4" s="36" t="s">
        <v>65</v>
      </c>
      <c r="L4" s="83">
        <v>4</v>
      </c>
      <c r="M4" s="83"/>
      <c r="N4" s="63"/>
      <c r="O4" s="86" t="s">
        <v>274</v>
      </c>
      <c r="P4" s="88">
        <v>43847.607453703706</v>
      </c>
      <c r="Q4" s="86" t="s">
        <v>279</v>
      </c>
      <c r="R4" s="86"/>
      <c r="S4" s="86"/>
      <c r="T4" s="86"/>
      <c r="U4" s="89" t="s">
        <v>320</v>
      </c>
      <c r="V4" s="89" t="s">
        <v>320</v>
      </c>
      <c r="W4" s="88">
        <v>43847.607453703706</v>
      </c>
      <c r="X4" s="92">
        <v>43847</v>
      </c>
      <c r="Y4" s="94" t="s">
        <v>342</v>
      </c>
      <c r="Z4" s="89" t="s">
        <v>367</v>
      </c>
      <c r="AA4" s="86"/>
      <c r="AB4" s="86"/>
      <c r="AC4" s="94" t="s">
        <v>390</v>
      </c>
      <c r="AD4" s="94" t="s">
        <v>394</v>
      </c>
      <c r="AE4" s="86" t="b">
        <v>0</v>
      </c>
      <c r="AF4" s="86">
        <v>0</v>
      </c>
      <c r="AG4" s="94" t="s">
        <v>415</v>
      </c>
      <c r="AH4" s="86" t="b">
        <v>0</v>
      </c>
      <c r="AI4" s="86" t="s">
        <v>417</v>
      </c>
      <c r="AJ4" s="86"/>
      <c r="AK4" s="94" t="s">
        <v>414</v>
      </c>
      <c r="AL4" s="86" t="b">
        <v>0</v>
      </c>
      <c r="AM4" s="86">
        <v>0</v>
      </c>
      <c r="AN4" s="94" t="s">
        <v>414</v>
      </c>
      <c r="AO4" s="86" t="s">
        <v>420</v>
      </c>
      <c r="AP4" s="86" t="b">
        <v>0</v>
      </c>
      <c r="AQ4" s="94" t="s">
        <v>394</v>
      </c>
      <c r="AR4" s="86" t="s">
        <v>209</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15">
      <c r="A5" s="84" t="s">
        <v>248</v>
      </c>
      <c r="B5" s="84" t="s">
        <v>267</v>
      </c>
      <c r="C5" s="53" t="s">
        <v>984</v>
      </c>
      <c r="D5" s="54">
        <v>3</v>
      </c>
      <c r="E5" s="65" t="s">
        <v>132</v>
      </c>
      <c r="F5" s="55">
        <v>32</v>
      </c>
      <c r="G5" s="53"/>
      <c r="H5" s="57"/>
      <c r="I5" s="56"/>
      <c r="J5" s="56"/>
      <c r="K5" s="36" t="s">
        <v>65</v>
      </c>
      <c r="L5" s="83">
        <v>5</v>
      </c>
      <c r="M5" s="83"/>
      <c r="N5" s="63"/>
      <c r="O5" s="86" t="s">
        <v>274</v>
      </c>
      <c r="P5" s="88">
        <v>43847.607453703706</v>
      </c>
      <c r="Q5" s="86" t="s">
        <v>279</v>
      </c>
      <c r="R5" s="86"/>
      <c r="S5" s="86"/>
      <c r="T5" s="86"/>
      <c r="U5" s="89" t="s">
        <v>320</v>
      </c>
      <c r="V5" s="89" t="s">
        <v>320</v>
      </c>
      <c r="W5" s="88">
        <v>43847.607453703706</v>
      </c>
      <c r="X5" s="92">
        <v>43847</v>
      </c>
      <c r="Y5" s="94" t="s">
        <v>342</v>
      </c>
      <c r="Z5" s="89" t="s">
        <v>367</v>
      </c>
      <c r="AA5" s="86"/>
      <c r="AB5" s="86"/>
      <c r="AC5" s="94" t="s">
        <v>390</v>
      </c>
      <c r="AD5" s="94" t="s">
        <v>394</v>
      </c>
      <c r="AE5" s="86" t="b">
        <v>0</v>
      </c>
      <c r="AF5" s="86">
        <v>0</v>
      </c>
      <c r="AG5" s="94" t="s">
        <v>415</v>
      </c>
      <c r="AH5" s="86" t="b">
        <v>0</v>
      </c>
      <c r="AI5" s="86" t="s">
        <v>417</v>
      </c>
      <c r="AJ5" s="86"/>
      <c r="AK5" s="94" t="s">
        <v>414</v>
      </c>
      <c r="AL5" s="86" t="b">
        <v>0</v>
      </c>
      <c r="AM5" s="86">
        <v>0</v>
      </c>
      <c r="AN5" s="94" t="s">
        <v>414</v>
      </c>
      <c r="AO5" s="86" t="s">
        <v>420</v>
      </c>
      <c r="AP5" s="86" t="b">
        <v>0</v>
      </c>
      <c r="AQ5" s="94" t="s">
        <v>394</v>
      </c>
      <c r="AR5" s="86" t="s">
        <v>209</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15">
      <c r="A6" s="84" t="s">
        <v>248</v>
      </c>
      <c r="B6" s="84" t="s">
        <v>263</v>
      </c>
      <c r="C6" s="53" t="s">
        <v>984</v>
      </c>
      <c r="D6" s="54">
        <v>3</v>
      </c>
      <c r="E6" s="65" t="s">
        <v>132</v>
      </c>
      <c r="F6" s="55">
        <v>32</v>
      </c>
      <c r="G6" s="53"/>
      <c r="H6" s="57"/>
      <c r="I6" s="56"/>
      <c r="J6" s="56"/>
      <c r="K6" s="36" t="s">
        <v>65</v>
      </c>
      <c r="L6" s="83">
        <v>6</v>
      </c>
      <c r="M6" s="83"/>
      <c r="N6" s="63"/>
      <c r="O6" s="86" t="s">
        <v>274</v>
      </c>
      <c r="P6" s="88">
        <v>43847.607453703706</v>
      </c>
      <c r="Q6" s="86" t="s">
        <v>279</v>
      </c>
      <c r="R6" s="86"/>
      <c r="S6" s="86"/>
      <c r="T6" s="86"/>
      <c r="U6" s="89" t="s">
        <v>320</v>
      </c>
      <c r="V6" s="89" t="s">
        <v>320</v>
      </c>
      <c r="W6" s="88">
        <v>43847.607453703706</v>
      </c>
      <c r="X6" s="92">
        <v>43847</v>
      </c>
      <c r="Y6" s="94" t="s">
        <v>342</v>
      </c>
      <c r="Z6" s="89" t="s">
        <v>367</v>
      </c>
      <c r="AA6" s="86"/>
      <c r="AB6" s="86"/>
      <c r="AC6" s="94" t="s">
        <v>390</v>
      </c>
      <c r="AD6" s="94" t="s">
        <v>394</v>
      </c>
      <c r="AE6" s="86" t="b">
        <v>0</v>
      </c>
      <c r="AF6" s="86">
        <v>0</v>
      </c>
      <c r="AG6" s="94" t="s">
        <v>415</v>
      </c>
      <c r="AH6" s="86" t="b">
        <v>0</v>
      </c>
      <c r="AI6" s="86" t="s">
        <v>417</v>
      </c>
      <c r="AJ6" s="86"/>
      <c r="AK6" s="94" t="s">
        <v>414</v>
      </c>
      <c r="AL6" s="86" t="b">
        <v>0</v>
      </c>
      <c r="AM6" s="86">
        <v>0</v>
      </c>
      <c r="AN6" s="94" t="s">
        <v>414</v>
      </c>
      <c r="AO6" s="86" t="s">
        <v>420</v>
      </c>
      <c r="AP6" s="86" t="b">
        <v>0</v>
      </c>
      <c r="AQ6" s="94" t="s">
        <v>394</v>
      </c>
      <c r="AR6" s="86" t="s">
        <v>209</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1</v>
      </c>
      <c r="BF6" s="51"/>
      <c r="BG6" s="52"/>
      <c r="BH6" s="51"/>
      <c r="BI6" s="52"/>
      <c r="BJ6" s="51"/>
      <c r="BK6" s="52"/>
      <c r="BL6" s="51"/>
      <c r="BM6" s="52"/>
      <c r="BN6" s="51"/>
    </row>
    <row r="7" spans="1:66" ht="15">
      <c r="A7" s="84" t="s">
        <v>248</v>
      </c>
      <c r="B7" s="84" t="s">
        <v>253</v>
      </c>
      <c r="C7" s="53" t="s">
        <v>984</v>
      </c>
      <c r="D7" s="54">
        <v>3</v>
      </c>
      <c r="E7" s="65" t="s">
        <v>132</v>
      </c>
      <c r="F7" s="55">
        <v>32</v>
      </c>
      <c r="G7" s="53"/>
      <c r="H7" s="57"/>
      <c r="I7" s="56"/>
      <c r="J7" s="56"/>
      <c r="K7" s="36" t="s">
        <v>65</v>
      </c>
      <c r="L7" s="83">
        <v>7</v>
      </c>
      <c r="M7" s="83"/>
      <c r="N7" s="63"/>
      <c r="O7" s="86" t="s">
        <v>274</v>
      </c>
      <c r="P7" s="88">
        <v>43847.607453703706</v>
      </c>
      <c r="Q7" s="86" t="s">
        <v>279</v>
      </c>
      <c r="R7" s="86"/>
      <c r="S7" s="86"/>
      <c r="T7" s="86"/>
      <c r="U7" s="89" t="s">
        <v>320</v>
      </c>
      <c r="V7" s="89" t="s">
        <v>320</v>
      </c>
      <c r="W7" s="88">
        <v>43847.607453703706</v>
      </c>
      <c r="X7" s="92">
        <v>43847</v>
      </c>
      <c r="Y7" s="94" t="s">
        <v>342</v>
      </c>
      <c r="Z7" s="89" t="s">
        <v>367</v>
      </c>
      <c r="AA7" s="86"/>
      <c r="AB7" s="86"/>
      <c r="AC7" s="94" t="s">
        <v>390</v>
      </c>
      <c r="AD7" s="94" t="s">
        <v>394</v>
      </c>
      <c r="AE7" s="86" t="b">
        <v>0</v>
      </c>
      <c r="AF7" s="86">
        <v>0</v>
      </c>
      <c r="AG7" s="94" t="s">
        <v>415</v>
      </c>
      <c r="AH7" s="86" t="b">
        <v>0</v>
      </c>
      <c r="AI7" s="86" t="s">
        <v>417</v>
      </c>
      <c r="AJ7" s="86"/>
      <c r="AK7" s="94" t="s">
        <v>414</v>
      </c>
      <c r="AL7" s="86" t="b">
        <v>0</v>
      </c>
      <c r="AM7" s="86">
        <v>0</v>
      </c>
      <c r="AN7" s="94" t="s">
        <v>414</v>
      </c>
      <c r="AO7" s="86" t="s">
        <v>420</v>
      </c>
      <c r="AP7" s="86" t="b">
        <v>0</v>
      </c>
      <c r="AQ7" s="94" t="s">
        <v>394</v>
      </c>
      <c r="AR7" s="86" t="s">
        <v>209</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248</v>
      </c>
      <c r="B8" s="84" t="s">
        <v>268</v>
      </c>
      <c r="C8" s="53" t="s">
        <v>984</v>
      </c>
      <c r="D8" s="54">
        <v>3</v>
      </c>
      <c r="E8" s="65" t="s">
        <v>132</v>
      </c>
      <c r="F8" s="55">
        <v>32</v>
      </c>
      <c r="G8" s="53"/>
      <c r="H8" s="57"/>
      <c r="I8" s="56"/>
      <c r="J8" s="56"/>
      <c r="K8" s="36" t="s">
        <v>65</v>
      </c>
      <c r="L8" s="83">
        <v>8</v>
      </c>
      <c r="M8" s="83"/>
      <c r="N8" s="63"/>
      <c r="O8" s="86" t="s">
        <v>274</v>
      </c>
      <c r="P8" s="88">
        <v>43847.607453703706</v>
      </c>
      <c r="Q8" s="86" t="s">
        <v>279</v>
      </c>
      <c r="R8" s="86"/>
      <c r="S8" s="86"/>
      <c r="T8" s="86"/>
      <c r="U8" s="89" t="s">
        <v>320</v>
      </c>
      <c r="V8" s="89" t="s">
        <v>320</v>
      </c>
      <c r="W8" s="88">
        <v>43847.607453703706</v>
      </c>
      <c r="X8" s="92">
        <v>43847</v>
      </c>
      <c r="Y8" s="94" t="s">
        <v>342</v>
      </c>
      <c r="Z8" s="89" t="s">
        <v>367</v>
      </c>
      <c r="AA8" s="86"/>
      <c r="AB8" s="86"/>
      <c r="AC8" s="94" t="s">
        <v>390</v>
      </c>
      <c r="AD8" s="94" t="s">
        <v>394</v>
      </c>
      <c r="AE8" s="86" t="b">
        <v>0</v>
      </c>
      <c r="AF8" s="86">
        <v>0</v>
      </c>
      <c r="AG8" s="94" t="s">
        <v>415</v>
      </c>
      <c r="AH8" s="86" t="b">
        <v>0</v>
      </c>
      <c r="AI8" s="86" t="s">
        <v>417</v>
      </c>
      <c r="AJ8" s="86"/>
      <c r="AK8" s="94" t="s">
        <v>414</v>
      </c>
      <c r="AL8" s="86" t="b">
        <v>0</v>
      </c>
      <c r="AM8" s="86">
        <v>0</v>
      </c>
      <c r="AN8" s="94" t="s">
        <v>414</v>
      </c>
      <c r="AO8" s="86" t="s">
        <v>420</v>
      </c>
      <c r="AP8" s="86" t="b">
        <v>0</v>
      </c>
      <c r="AQ8" s="94" t="s">
        <v>394</v>
      </c>
      <c r="AR8" s="86" t="s">
        <v>209</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248</v>
      </c>
      <c r="B9" s="84" t="s">
        <v>252</v>
      </c>
      <c r="C9" s="53" t="s">
        <v>984</v>
      </c>
      <c r="D9" s="54">
        <v>3</v>
      </c>
      <c r="E9" s="65" t="s">
        <v>132</v>
      </c>
      <c r="F9" s="55">
        <v>32</v>
      </c>
      <c r="G9" s="53"/>
      <c r="H9" s="57"/>
      <c r="I9" s="56"/>
      <c r="J9" s="56"/>
      <c r="K9" s="36" t="s">
        <v>65</v>
      </c>
      <c r="L9" s="83">
        <v>9</v>
      </c>
      <c r="M9" s="83"/>
      <c r="N9" s="63"/>
      <c r="O9" s="86" t="s">
        <v>275</v>
      </c>
      <c r="P9" s="88">
        <v>43847.607453703706</v>
      </c>
      <c r="Q9" s="86" t="s">
        <v>279</v>
      </c>
      <c r="R9" s="86"/>
      <c r="S9" s="86"/>
      <c r="T9" s="86"/>
      <c r="U9" s="89" t="s">
        <v>320</v>
      </c>
      <c r="V9" s="89" t="s">
        <v>320</v>
      </c>
      <c r="W9" s="88">
        <v>43847.607453703706</v>
      </c>
      <c r="X9" s="92">
        <v>43847</v>
      </c>
      <c r="Y9" s="94" t="s">
        <v>342</v>
      </c>
      <c r="Z9" s="89" t="s">
        <v>367</v>
      </c>
      <c r="AA9" s="86"/>
      <c r="AB9" s="86"/>
      <c r="AC9" s="94" t="s">
        <v>390</v>
      </c>
      <c r="AD9" s="94" t="s">
        <v>394</v>
      </c>
      <c r="AE9" s="86" t="b">
        <v>0</v>
      </c>
      <c r="AF9" s="86">
        <v>0</v>
      </c>
      <c r="AG9" s="94" t="s">
        <v>415</v>
      </c>
      <c r="AH9" s="86" t="b">
        <v>0</v>
      </c>
      <c r="AI9" s="86" t="s">
        <v>417</v>
      </c>
      <c r="AJ9" s="86"/>
      <c r="AK9" s="94" t="s">
        <v>414</v>
      </c>
      <c r="AL9" s="86" t="b">
        <v>0</v>
      </c>
      <c r="AM9" s="86">
        <v>0</v>
      </c>
      <c r="AN9" s="94" t="s">
        <v>414</v>
      </c>
      <c r="AO9" s="86" t="s">
        <v>420</v>
      </c>
      <c r="AP9" s="86" t="b">
        <v>0</v>
      </c>
      <c r="AQ9" s="94" t="s">
        <v>394</v>
      </c>
      <c r="AR9" s="86" t="s">
        <v>209</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6</v>
      </c>
      <c r="BM9" s="52">
        <v>100</v>
      </c>
      <c r="BN9" s="51">
        <v>6</v>
      </c>
    </row>
    <row r="10" spans="1:66" ht="15">
      <c r="A10" s="84" t="s">
        <v>249</v>
      </c>
      <c r="B10" s="84" t="s">
        <v>266</v>
      </c>
      <c r="C10" s="53" t="s">
        <v>984</v>
      </c>
      <c r="D10" s="54">
        <v>3</v>
      </c>
      <c r="E10" s="65" t="s">
        <v>132</v>
      </c>
      <c r="F10" s="55">
        <v>32</v>
      </c>
      <c r="G10" s="53"/>
      <c r="H10" s="57"/>
      <c r="I10" s="56"/>
      <c r="J10" s="56"/>
      <c r="K10" s="36" t="s">
        <v>65</v>
      </c>
      <c r="L10" s="83">
        <v>10</v>
      </c>
      <c r="M10" s="83"/>
      <c r="N10" s="63"/>
      <c r="O10" s="86" t="s">
        <v>276</v>
      </c>
      <c r="P10" s="88">
        <v>43847.62820601852</v>
      </c>
      <c r="Q10" s="86" t="s">
        <v>280</v>
      </c>
      <c r="R10" s="86"/>
      <c r="S10" s="86"/>
      <c r="T10" s="86"/>
      <c r="U10" s="86"/>
      <c r="V10" s="89" t="s">
        <v>330</v>
      </c>
      <c r="W10" s="88">
        <v>43847.62820601852</v>
      </c>
      <c r="X10" s="92">
        <v>43847</v>
      </c>
      <c r="Y10" s="94" t="s">
        <v>343</v>
      </c>
      <c r="Z10" s="89" t="s">
        <v>368</v>
      </c>
      <c r="AA10" s="86"/>
      <c r="AB10" s="86"/>
      <c r="AC10" s="94" t="s">
        <v>391</v>
      </c>
      <c r="AD10" s="86"/>
      <c r="AE10" s="86" t="b">
        <v>0</v>
      </c>
      <c r="AF10" s="86">
        <v>0</v>
      </c>
      <c r="AG10" s="94" t="s">
        <v>414</v>
      </c>
      <c r="AH10" s="86" t="b">
        <v>0</v>
      </c>
      <c r="AI10" s="86" t="s">
        <v>416</v>
      </c>
      <c r="AJ10" s="86"/>
      <c r="AK10" s="94" t="s">
        <v>414</v>
      </c>
      <c r="AL10" s="86" t="b">
        <v>0</v>
      </c>
      <c r="AM10" s="86">
        <v>4</v>
      </c>
      <c r="AN10" s="94" t="s">
        <v>394</v>
      </c>
      <c r="AO10" s="86" t="s">
        <v>421</v>
      </c>
      <c r="AP10" s="86" t="b">
        <v>0</v>
      </c>
      <c r="AQ10" s="94" t="s">
        <v>394</v>
      </c>
      <c r="AR10" s="86" t="s">
        <v>209</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15">
      <c r="A11" s="84" t="s">
        <v>249</v>
      </c>
      <c r="B11" s="84" t="s">
        <v>267</v>
      </c>
      <c r="C11" s="53" t="s">
        <v>984</v>
      </c>
      <c r="D11" s="54">
        <v>3</v>
      </c>
      <c r="E11" s="65" t="s">
        <v>132</v>
      </c>
      <c r="F11" s="55">
        <v>32</v>
      </c>
      <c r="G11" s="53"/>
      <c r="H11" s="57"/>
      <c r="I11" s="56"/>
      <c r="J11" s="56"/>
      <c r="K11" s="36" t="s">
        <v>65</v>
      </c>
      <c r="L11" s="83">
        <v>11</v>
      </c>
      <c r="M11" s="83"/>
      <c r="N11" s="63"/>
      <c r="O11" s="86" t="s">
        <v>276</v>
      </c>
      <c r="P11" s="88">
        <v>43847.62820601852</v>
      </c>
      <c r="Q11" s="86" t="s">
        <v>280</v>
      </c>
      <c r="R11" s="86"/>
      <c r="S11" s="86"/>
      <c r="T11" s="86"/>
      <c r="U11" s="86"/>
      <c r="V11" s="89" t="s">
        <v>330</v>
      </c>
      <c r="W11" s="88">
        <v>43847.62820601852</v>
      </c>
      <c r="X11" s="92">
        <v>43847</v>
      </c>
      <c r="Y11" s="94" t="s">
        <v>343</v>
      </c>
      <c r="Z11" s="89" t="s">
        <v>368</v>
      </c>
      <c r="AA11" s="86"/>
      <c r="AB11" s="86"/>
      <c r="AC11" s="94" t="s">
        <v>391</v>
      </c>
      <c r="AD11" s="86"/>
      <c r="AE11" s="86" t="b">
        <v>0</v>
      </c>
      <c r="AF11" s="86">
        <v>0</v>
      </c>
      <c r="AG11" s="94" t="s">
        <v>414</v>
      </c>
      <c r="AH11" s="86" t="b">
        <v>0</v>
      </c>
      <c r="AI11" s="86" t="s">
        <v>416</v>
      </c>
      <c r="AJ11" s="86"/>
      <c r="AK11" s="94" t="s">
        <v>414</v>
      </c>
      <c r="AL11" s="86" t="b">
        <v>0</v>
      </c>
      <c r="AM11" s="86">
        <v>4</v>
      </c>
      <c r="AN11" s="94" t="s">
        <v>394</v>
      </c>
      <c r="AO11" s="86" t="s">
        <v>421</v>
      </c>
      <c r="AP11" s="86" t="b">
        <v>0</v>
      </c>
      <c r="AQ11" s="94" t="s">
        <v>394</v>
      </c>
      <c r="AR11" s="86" t="s">
        <v>209</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249</v>
      </c>
      <c r="B12" s="84" t="s">
        <v>263</v>
      </c>
      <c r="C12" s="53" t="s">
        <v>984</v>
      </c>
      <c r="D12" s="54">
        <v>3</v>
      </c>
      <c r="E12" s="65" t="s">
        <v>132</v>
      </c>
      <c r="F12" s="55">
        <v>32</v>
      </c>
      <c r="G12" s="53"/>
      <c r="H12" s="57"/>
      <c r="I12" s="56"/>
      <c r="J12" s="56"/>
      <c r="K12" s="36" t="s">
        <v>65</v>
      </c>
      <c r="L12" s="83">
        <v>12</v>
      </c>
      <c r="M12" s="83"/>
      <c r="N12" s="63"/>
      <c r="O12" s="86" t="s">
        <v>276</v>
      </c>
      <c r="P12" s="88">
        <v>43847.62820601852</v>
      </c>
      <c r="Q12" s="86" t="s">
        <v>280</v>
      </c>
      <c r="R12" s="86"/>
      <c r="S12" s="86"/>
      <c r="T12" s="86"/>
      <c r="U12" s="86"/>
      <c r="V12" s="89" t="s">
        <v>330</v>
      </c>
      <c r="W12" s="88">
        <v>43847.62820601852</v>
      </c>
      <c r="X12" s="92">
        <v>43847</v>
      </c>
      <c r="Y12" s="94" t="s">
        <v>343</v>
      </c>
      <c r="Z12" s="89" t="s">
        <v>368</v>
      </c>
      <c r="AA12" s="86"/>
      <c r="AB12" s="86"/>
      <c r="AC12" s="94" t="s">
        <v>391</v>
      </c>
      <c r="AD12" s="86"/>
      <c r="AE12" s="86" t="b">
        <v>0</v>
      </c>
      <c r="AF12" s="86">
        <v>0</v>
      </c>
      <c r="AG12" s="94" t="s">
        <v>414</v>
      </c>
      <c r="AH12" s="86" t="b">
        <v>0</v>
      </c>
      <c r="AI12" s="86" t="s">
        <v>416</v>
      </c>
      <c r="AJ12" s="86"/>
      <c r="AK12" s="94" t="s">
        <v>414</v>
      </c>
      <c r="AL12" s="86" t="b">
        <v>0</v>
      </c>
      <c r="AM12" s="86">
        <v>4</v>
      </c>
      <c r="AN12" s="94" t="s">
        <v>394</v>
      </c>
      <c r="AO12" s="86" t="s">
        <v>421</v>
      </c>
      <c r="AP12" s="86" t="b">
        <v>0</v>
      </c>
      <c r="AQ12" s="94" t="s">
        <v>394</v>
      </c>
      <c r="AR12" s="86" t="s">
        <v>209</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15">
      <c r="A13" s="84" t="s">
        <v>249</v>
      </c>
      <c r="B13" s="84" t="s">
        <v>253</v>
      </c>
      <c r="C13" s="53" t="s">
        <v>984</v>
      </c>
      <c r="D13" s="54">
        <v>3</v>
      </c>
      <c r="E13" s="65" t="s">
        <v>132</v>
      </c>
      <c r="F13" s="55">
        <v>32</v>
      </c>
      <c r="G13" s="53"/>
      <c r="H13" s="57"/>
      <c r="I13" s="56"/>
      <c r="J13" s="56"/>
      <c r="K13" s="36" t="s">
        <v>65</v>
      </c>
      <c r="L13" s="83">
        <v>13</v>
      </c>
      <c r="M13" s="83"/>
      <c r="N13" s="63"/>
      <c r="O13" s="86" t="s">
        <v>276</v>
      </c>
      <c r="P13" s="88">
        <v>43847.62820601852</v>
      </c>
      <c r="Q13" s="86" t="s">
        <v>280</v>
      </c>
      <c r="R13" s="86"/>
      <c r="S13" s="86"/>
      <c r="T13" s="86"/>
      <c r="U13" s="86"/>
      <c r="V13" s="89" t="s">
        <v>330</v>
      </c>
      <c r="W13" s="88">
        <v>43847.62820601852</v>
      </c>
      <c r="X13" s="92">
        <v>43847</v>
      </c>
      <c r="Y13" s="94" t="s">
        <v>343</v>
      </c>
      <c r="Z13" s="89" t="s">
        <v>368</v>
      </c>
      <c r="AA13" s="86"/>
      <c r="AB13" s="86"/>
      <c r="AC13" s="94" t="s">
        <v>391</v>
      </c>
      <c r="AD13" s="86"/>
      <c r="AE13" s="86" t="b">
        <v>0</v>
      </c>
      <c r="AF13" s="86">
        <v>0</v>
      </c>
      <c r="AG13" s="94" t="s">
        <v>414</v>
      </c>
      <c r="AH13" s="86" t="b">
        <v>0</v>
      </c>
      <c r="AI13" s="86" t="s">
        <v>416</v>
      </c>
      <c r="AJ13" s="86"/>
      <c r="AK13" s="94" t="s">
        <v>414</v>
      </c>
      <c r="AL13" s="86" t="b">
        <v>0</v>
      </c>
      <c r="AM13" s="86">
        <v>4</v>
      </c>
      <c r="AN13" s="94" t="s">
        <v>394</v>
      </c>
      <c r="AO13" s="86" t="s">
        <v>421</v>
      </c>
      <c r="AP13" s="86" t="b">
        <v>0</v>
      </c>
      <c r="AQ13" s="94" t="s">
        <v>394</v>
      </c>
      <c r="AR13" s="86" t="s">
        <v>209</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249</v>
      </c>
      <c r="B14" s="84" t="s">
        <v>268</v>
      </c>
      <c r="C14" s="53" t="s">
        <v>984</v>
      </c>
      <c r="D14" s="54">
        <v>3</v>
      </c>
      <c r="E14" s="65" t="s">
        <v>132</v>
      </c>
      <c r="F14" s="55">
        <v>32</v>
      </c>
      <c r="G14" s="53"/>
      <c r="H14" s="57"/>
      <c r="I14" s="56"/>
      <c r="J14" s="56"/>
      <c r="K14" s="36" t="s">
        <v>65</v>
      </c>
      <c r="L14" s="83">
        <v>14</v>
      </c>
      <c r="M14" s="83"/>
      <c r="N14" s="63"/>
      <c r="O14" s="86" t="s">
        <v>276</v>
      </c>
      <c r="P14" s="88">
        <v>43847.62820601852</v>
      </c>
      <c r="Q14" s="86" t="s">
        <v>280</v>
      </c>
      <c r="R14" s="86"/>
      <c r="S14" s="86"/>
      <c r="T14" s="86"/>
      <c r="U14" s="86"/>
      <c r="V14" s="89" t="s">
        <v>330</v>
      </c>
      <c r="W14" s="88">
        <v>43847.62820601852</v>
      </c>
      <c r="X14" s="92">
        <v>43847</v>
      </c>
      <c r="Y14" s="94" t="s">
        <v>343</v>
      </c>
      <c r="Z14" s="89" t="s">
        <v>368</v>
      </c>
      <c r="AA14" s="86"/>
      <c r="AB14" s="86"/>
      <c r="AC14" s="94" t="s">
        <v>391</v>
      </c>
      <c r="AD14" s="86"/>
      <c r="AE14" s="86" t="b">
        <v>0</v>
      </c>
      <c r="AF14" s="86">
        <v>0</v>
      </c>
      <c r="AG14" s="94" t="s">
        <v>414</v>
      </c>
      <c r="AH14" s="86" t="b">
        <v>0</v>
      </c>
      <c r="AI14" s="86" t="s">
        <v>416</v>
      </c>
      <c r="AJ14" s="86"/>
      <c r="AK14" s="94" t="s">
        <v>414</v>
      </c>
      <c r="AL14" s="86" t="b">
        <v>0</v>
      </c>
      <c r="AM14" s="86">
        <v>4</v>
      </c>
      <c r="AN14" s="94" t="s">
        <v>394</v>
      </c>
      <c r="AO14" s="86" t="s">
        <v>421</v>
      </c>
      <c r="AP14" s="86" t="b">
        <v>0</v>
      </c>
      <c r="AQ14" s="94" t="s">
        <v>394</v>
      </c>
      <c r="AR14" s="86" t="s">
        <v>209</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249</v>
      </c>
      <c r="B15" s="84" t="s">
        <v>252</v>
      </c>
      <c r="C15" s="53" t="s">
        <v>984</v>
      </c>
      <c r="D15" s="54">
        <v>3</v>
      </c>
      <c r="E15" s="65" t="s">
        <v>132</v>
      </c>
      <c r="F15" s="55">
        <v>32</v>
      </c>
      <c r="G15" s="53"/>
      <c r="H15" s="57"/>
      <c r="I15" s="56"/>
      <c r="J15" s="56"/>
      <c r="K15" s="36" t="s">
        <v>65</v>
      </c>
      <c r="L15" s="83">
        <v>15</v>
      </c>
      <c r="M15" s="83"/>
      <c r="N15" s="63"/>
      <c r="O15" s="86" t="s">
        <v>276</v>
      </c>
      <c r="P15" s="88">
        <v>43847.62820601852</v>
      </c>
      <c r="Q15" s="86" t="s">
        <v>280</v>
      </c>
      <c r="R15" s="86"/>
      <c r="S15" s="86"/>
      <c r="T15" s="86"/>
      <c r="U15" s="86"/>
      <c r="V15" s="89" t="s">
        <v>330</v>
      </c>
      <c r="W15" s="88">
        <v>43847.62820601852</v>
      </c>
      <c r="X15" s="92">
        <v>43847</v>
      </c>
      <c r="Y15" s="94" t="s">
        <v>343</v>
      </c>
      <c r="Z15" s="89" t="s">
        <v>368</v>
      </c>
      <c r="AA15" s="86"/>
      <c r="AB15" s="86"/>
      <c r="AC15" s="94" t="s">
        <v>391</v>
      </c>
      <c r="AD15" s="86"/>
      <c r="AE15" s="86" t="b">
        <v>0</v>
      </c>
      <c r="AF15" s="86">
        <v>0</v>
      </c>
      <c r="AG15" s="94" t="s">
        <v>414</v>
      </c>
      <c r="AH15" s="86" t="b">
        <v>0</v>
      </c>
      <c r="AI15" s="86" t="s">
        <v>416</v>
      </c>
      <c r="AJ15" s="86"/>
      <c r="AK15" s="94" t="s">
        <v>414</v>
      </c>
      <c r="AL15" s="86" t="b">
        <v>0</v>
      </c>
      <c r="AM15" s="86">
        <v>4</v>
      </c>
      <c r="AN15" s="94" t="s">
        <v>394</v>
      </c>
      <c r="AO15" s="86" t="s">
        <v>421</v>
      </c>
      <c r="AP15" s="86" t="b">
        <v>0</v>
      </c>
      <c r="AQ15" s="94" t="s">
        <v>394</v>
      </c>
      <c r="AR15" s="86" t="s">
        <v>209</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3</v>
      </c>
      <c r="BG15" s="52">
        <v>7.5</v>
      </c>
      <c r="BH15" s="51">
        <v>1</v>
      </c>
      <c r="BI15" s="52">
        <v>2.5</v>
      </c>
      <c r="BJ15" s="51">
        <v>0</v>
      </c>
      <c r="BK15" s="52">
        <v>0</v>
      </c>
      <c r="BL15" s="51">
        <v>36</v>
      </c>
      <c r="BM15" s="52">
        <v>90</v>
      </c>
      <c r="BN15" s="51">
        <v>40</v>
      </c>
    </row>
    <row r="16" spans="1:66" ht="15">
      <c r="A16" s="84" t="s">
        <v>250</v>
      </c>
      <c r="B16" s="84" t="s">
        <v>269</v>
      </c>
      <c r="C16" s="53" t="s">
        <v>984</v>
      </c>
      <c r="D16" s="54">
        <v>3</v>
      </c>
      <c r="E16" s="65" t="s">
        <v>132</v>
      </c>
      <c r="F16" s="55">
        <v>32</v>
      </c>
      <c r="G16" s="53"/>
      <c r="H16" s="57"/>
      <c r="I16" s="56"/>
      <c r="J16" s="56"/>
      <c r="K16" s="36" t="s">
        <v>65</v>
      </c>
      <c r="L16" s="83">
        <v>16</v>
      </c>
      <c r="M16" s="83"/>
      <c r="N16" s="63"/>
      <c r="O16" s="86" t="s">
        <v>274</v>
      </c>
      <c r="P16" s="88">
        <v>43847.72453703704</v>
      </c>
      <c r="Q16" s="86" t="s">
        <v>281</v>
      </c>
      <c r="R16" s="86"/>
      <c r="S16" s="86"/>
      <c r="T16" s="86"/>
      <c r="U16" s="89" t="s">
        <v>321</v>
      </c>
      <c r="V16" s="89" t="s">
        <v>321</v>
      </c>
      <c r="W16" s="88">
        <v>43847.72453703704</v>
      </c>
      <c r="X16" s="92">
        <v>43847</v>
      </c>
      <c r="Y16" s="94" t="s">
        <v>344</v>
      </c>
      <c r="Z16" s="89" t="s">
        <v>369</v>
      </c>
      <c r="AA16" s="86"/>
      <c r="AB16" s="86"/>
      <c r="AC16" s="94" t="s">
        <v>392</v>
      </c>
      <c r="AD16" s="86"/>
      <c r="AE16" s="86" t="b">
        <v>0</v>
      </c>
      <c r="AF16" s="86">
        <v>2</v>
      </c>
      <c r="AG16" s="94" t="s">
        <v>414</v>
      </c>
      <c r="AH16" s="86" t="b">
        <v>0</v>
      </c>
      <c r="AI16" s="86" t="s">
        <v>416</v>
      </c>
      <c r="AJ16" s="86"/>
      <c r="AK16" s="94" t="s">
        <v>414</v>
      </c>
      <c r="AL16" s="86" t="b">
        <v>0</v>
      </c>
      <c r="AM16" s="86">
        <v>0</v>
      </c>
      <c r="AN16" s="94" t="s">
        <v>414</v>
      </c>
      <c r="AO16" s="86" t="s">
        <v>421</v>
      </c>
      <c r="AP16" s="86" t="b">
        <v>0</v>
      </c>
      <c r="AQ16" s="94" t="s">
        <v>392</v>
      </c>
      <c r="AR16" s="86" t="s">
        <v>209</v>
      </c>
      <c r="AS16" s="86">
        <v>0</v>
      </c>
      <c r="AT16" s="86">
        <v>0</v>
      </c>
      <c r="AU16" s="86" t="s">
        <v>423</v>
      </c>
      <c r="AV16" s="86" t="s">
        <v>426</v>
      </c>
      <c r="AW16" s="86" t="s">
        <v>427</v>
      </c>
      <c r="AX16" s="86" t="s">
        <v>428</v>
      </c>
      <c r="AY16" s="86" t="s">
        <v>431</v>
      </c>
      <c r="AZ16" s="86" t="s">
        <v>434</v>
      </c>
      <c r="BA16" s="86" t="s">
        <v>436</v>
      </c>
      <c r="BB16" s="89" t="s">
        <v>438</v>
      </c>
      <c r="BC16">
        <v>1</v>
      </c>
      <c r="BD16" s="85" t="str">
        <f>REPLACE(INDEX(GroupVertices[Group],MATCH(Edges[[#This Row],[Vertex 1]],GroupVertices[Vertex],0)),1,1,"")</f>
        <v>1</v>
      </c>
      <c r="BE16" s="85" t="str">
        <f>REPLACE(INDEX(GroupVertices[Group],MATCH(Edges[[#This Row],[Vertex 2]],GroupVertices[Vertex],0)),1,1,"")</f>
        <v>1</v>
      </c>
      <c r="BF16" s="51">
        <v>3</v>
      </c>
      <c r="BG16" s="52">
        <v>17.647058823529413</v>
      </c>
      <c r="BH16" s="51">
        <v>0</v>
      </c>
      <c r="BI16" s="52">
        <v>0</v>
      </c>
      <c r="BJ16" s="51">
        <v>0</v>
      </c>
      <c r="BK16" s="52">
        <v>0</v>
      </c>
      <c r="BL16" s="51">
        <v>14</v>
      </c>
      <c r="BM16" s="52">
        <v>82.3529411764706</v>
      </c>
      <c r="BN16" s="51">
        <v>17</v>
      </c>
    </row>
    <row r="17" spans="1:66" ht="15">
      <c r="A17" s="84" t="s">
        <v>250</v>
      </c>
      <c r="B17" s="84" t="s">
        <v>263</v>
      </c>
      <c r="C17" s="53" t="s">
        <v>984</v>
      </c>
      <c r="D17" s="54">
        <v>3</v>
      </c>
      <c r="E17" s="65" t="s">
        <v>132</v>
      </c>
      <c r="F17" s="55">
        <v>32</v>
      </c>
      <c r="G17" s="53"/>
      <c r="H17" s="57"/>
      <c r="I17" s="56"/>
      <c r="J17" s="56"/>
      <c r="K17" s="36" t="s">
        <v>65</v>
      </c>
      <c r="L17" s="83">
        <v>17</v>
      </c>
      <c r="M17" s="83"/>
      <c r="N17" s="63"/>
      <c r="O17" s="86" t="s">
        <v>274</v>
      </c>
      <c r="P17" s="88">
        <v>43847.72453703704</v>
      </c>
      <c r="Q17" s="86" t="s">
        <v>281</v>
      </c>
      <c r="R17" s="86"/>
      <c r="S17" s="86"/>
      <c r="T17" s="86"/>
      <c r="U17" s="89" t="s">
        <v>321</v>
      </c>
      <c r="V17" s="89" t="s">
        <v>321</v>
      </c>
      <c r="W17" s="88">
        <v>43847.72453703704</v>
      </c>
      <c r="X17" s="92">
        <v>43847</v>
      </c>
      <c r="Y17" s="94" t="s">
        <v>344</v>
      </c>
      <c r="Z17" s="89" t="s">
        <v>369</v>
      </c>
      <c r="AA17" s="86"/>
      <c r="AB17" s="86"/>
      <c r="AC17" s="94" t="s">
        <v>392</v>
      </c>
      <c r="AD17" s="86"/>
      <c r="AE17" s="86" t="b">
        <v>0</v>
      </c>
      <c r="AF17" s="86">
        <v>2</v>
      </c>
      <c r="AG17" s="94" t="s">
        <v>414</v>
      </c>
      <c r="AH17" s="86" t="b">
        <v>0</v>
      </c>
      <c r="AI17" s="86" t="s">
        <v>416</v>
      </c>
      <c r="AJ17" s="86"/>
      <c r="AK17" s="94" t="s">
        <v>414</v>
      </c>
      <c r="AL17" s="86" t="b">
        <v>0</v>
      </c>
      <c r="AM17" s="86">
        <v>0</v>
      </c>
      <c r="AN17" s="94" t="s">
        <v>414</v>
      </c>
      <c r="AO17" s="86" t="s">
        <v>421</v>
      </c>
      <c r="AP17" s="86" t="b">
        <v>0</v>
      </c>
      <c r="AQ17" s="94" t="s">
        <v>392</v>
      </c>
      <c r="AR17" s="86" t="s">
        <v>209</v>
      </c>
      <c r="AS17" s="86">
        <v>0</v>
      </c>
      <c r="AT17" s="86">
        <v>0</v>
      </c>
      <c r="AU17" s="86" t="s">
        <v>423</v>
      </c>
      <c r="AV17" s="86" t="s">
        <v>426</v>
      </c>
      <c r="AW17" s="86" t="s">
        <v>427</v>
      </c>
      <c r="AX17" s="86" t="s">
        <v>428</v>
      </c>
      <c r="AY17" s="86" t="s">
        <v>431</v>
      </c>
      <c r="AZ17" s="86" t="s">
        <v>434</v>
      </c>
      <c r="BA17" s="86" t="s">
        <v>436</v>
      </c>
      <c r="BB17" s="89" t="s">
        <v>438</v>
      </c>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251</v>
      </c>
      <c r="B18" s="84" t="s">
        <v>266</v>
      </c>
      <c r="C18" s="53" t="s">
        <v>984</v>
      </c>
      <c r="D18" s="54">
        <v>3</v>
      </c>
      <c r="E18" s="65" t="s">
        <v>132</v>
      </c>
      <c r="F18" s="55">
        <v>32</v>
      </c>
      <c r="G18" s="53"/>
      <c r="H18" s="57"/>
      <c r="I18" s="56"/>
      <c r="J18" s="56"/>
      <c r="K18" s="36" t="s">
        <v>65</v>
      </c>
      <c r="L18" s="83">
        <v>18</v>
      </c>
      <c r="M18" s="83"/>
      <c r="N18" s="63"/>
      <c r="O18" s="86" t="s">
        <v>276</v>
      </c>
      <c r="P18" s="88">
        <v>43847.77023148148</v>
      </c>
      <c r="Q18" s="86" t="s">
        <v>280</v>
      </c>
      <c r="R18" s="86"/>
      <c r="S18" s="86"/>
      <c r="T18" s="86"/>
      <c r="U18" s="86"/>
      <c r="V18" s="89" t="s">
        <v>331</v>
      </c>
      <c r="W18" s="88">
        <v>43847.77023148148</v>
      </c>
      <c r="X18" s="92">
        <v>43847</v>
      </c>
      <c r="Y18" s="94" t="s">
        <v>345</v>
      </c>
      <c r="Z18" s="89" t="s">
        <v>370</v>
      </c>
      <c r="AA18" s="86"/>
      <c r="AB18" s="86"/>
      <c r="AC18" s="94" t="s">
        <v>393</v>
      </c>
      <c r="AD18" s="86"/>
      <c r="AE18" s="86" t="b">
        <v>0</v>
      </c>
      <c r="AF18" s="86">
        <v>0</v>
      </c>
      <c r="AG18" s="94" t="s">
        <v>414</v>
      </c>
      <c r="AH18" s="86" t="b">
        <v>0</v>
      </c>
      <c r="AI18" s="86" t="s">
        <v>416</v>
      </c>
      <c r="AJ18" s="86"/>
      <c r="AK18" s="94" t="s">
        <v>414</v>
      </c>
      <c r="AL18" s="86" t="b">
        <v>0</v>
      </c>
      <c r="AM18" s="86">
        <v>4</v>
      </c>
      <c r="AN18" s="94" t="s">
        <v>394</v>
      </c>
      <c r="AO18" s="86" t="s">
        <v>419</v>
      </c>
      <c r="AP18" s="86" t="b">
        <v>0</v>
      </c>
      <c r="AQ18" s="94" t="s">
        <v>394</v>
      </c>
      <c r="AR18" s="86" t="s">
        <v>209</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251</v>
      </c>
      <c r="B19" s="84" t="s">
        <v>267</v>
      </c>
      <c r="C19" s="53" t="s">
        <v>984</v>
      </c>
      <c r="D19" s="54">
        <v>3</v>
      </c>
      <c r="E19" s="65" t="s">
        <v>132</v>
      </c>
      <c r="F19" s="55">
        <v>32</v>
      </c>
      <c r="G19" s="53"/>
      <c r="H19" s="57"/>
      <c r="I19" s="56"/>
      <c r="J19" s="56"/>
      <c r="K19" s="36" t="s">
        <v>65</v>
      </c>
      <c r="L19" s="83">
        <v>19</v>
      </c>
      <c r="M19" s="83"/>
      <c r="N19" s="63"/>
      <c r="O19" s="86" t="s">
        <v>276</v>
      </c>
      <c r="P19" s="88">
        <v>43847.77023148148</v>
      </c>
      <c r="Q19" s="86" t="s">
        <v>280</v>
      </c>
      <c r="R19" s="86"/>
      <c r="S19" s="86"/>
      <c r="T19" s="86"/>
      <c r="U19" s="86"/>
      <c r="V19" s="89" t="s">
        <v>331</v>
      </c>
      <c r="W19" s="88">
        <v>43847.77023148148</v>
      </c>
      <c r="X19" s="92">
        <v>43847</v>
      </c>
      <c r="Y19" s="94" t="s">
        <v>345</v>
      </c>
      <c r="Z19" s="89" t="s">
        <v>370</v>
      </c>
      <c r="AA19" s="86"/>
      <c r="AB19" s="86"/>
      <c r="AC19" s="94" t="s">
        <v>393</v>
      </c>
      <c r="AD19" s="86"/>
      <c r="AE19" s="86" t="b">
        <v>0</v>
      </c>
      <c r="AF19" s="86">
        <v>0</v>
      </c>
      <c r="AG19" s="94" t="s">
        <v>414</v>
      </c>
      <c r="AH19" s="86" t="b">
        <v>0</v>
      </c>
      <c r="AI19" s="86" t="s">
        <v>416</v>
      </c>
      <c r="AJ19" s="86"/>
      <c r="AK19" s="94" t="s">
        <v>414</v>
      </c>
      <c r="AL19" s="86" t="b">
        <v>0</v>
      </c>
      <c r="AM19" s="86">
        <v>4</v>
      </c>
      <c r="AN19" s="94" t="s">
        <v>394</v>
      </c>
      <c r="AO19" s="86" t="s">
        <v>419</v>
      </c>
      <c r="AP19" s="86" t="b">
        <v>0</v>
      </c>
      <c r="AQ19" s="94" t="s">
        <v>394</v>
      </c>
      <c r="AR19" s="86" t="s">
        <v>209</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251</v>
      </c>
      <c r="B20" s="84" t="s">
        <v>263</v>
      </c>
      <c r="C20" s="53" t="s">
        <v>984</v>
      </c>
      <c r="D20" s="54">
        <v>3</v>
      </c>
      <c r="E20" s="65" t="s">
        <v>132</v>
      </c>
      <c r="F20" s="55">
        <v>32</v>
      </c>
      <c r="G20" s="53"/>
      <c r="H20" s="57"/>
      <c r="I20" s="56"/>
      <c r="J20" s="56"/>
      <c r="K20" s="36" t="s">
        <v>65</v>
      </c>
      <c r="L20" s="83">
        <v>20</v>
      </c>
      <c r="M20" s="83"/>
      <c r="N20" s="63"/>
      <c r="O20" s="86" t="s">
        <v>276</v>
      </c>
      <c r="P20" s="88">
        <v>43847.77023148148</v>
      </c>
      <c r="Q20" s="86" t="s">
        <v>280</v>
      </c>
      <c r="R20" s="86"/>
      <c r="S20" s="86"/>
      <c r="T20" s="86"/>
      <c r="U20" s="86"/>
      <c r="V20" s="89" t="s">
        <v>331</v>
      </c>
      <c r="W20" s="88">
        <v>43847.77023148148</v>
      </c>
      <c r="X20" s="92">
        <v>43847</v>
      </c>
      <c r="Y20" s="94" t="s">
        <v>345</v>
      </c>
      <c r="Z20" s="89" t="s">
        <v>370</v>
      </c>
      <c r="AA20" s="86"/>
      <c r="AB20" s="86"/>
      <c r="AC20" s="94" t="s">
        <v>393</v>
      </c>
      <c r="AD20" s="86"/>
      <c r="AE20" s="86" t="b">
        <v>0</v>
      </c>
      <c r="AF20" s="86">
        <v>0</v>
      </c>
      <c r="AG20" s="94" t="s">
        <v>414</v>
      </c>
      <c r="AH20" s="86" t="b">
        <v>0</v>
      </c>
      <c r="AI20" s="86" t="s">
        <v>416</v>
      </c>
      <c r="AJ20" s="86"/>
      <c r="AK20" s="94" t="s">
        <v>414</v>
      </c>
      <c r="AL20" s="86" t="b">
        <v>0</v>
      </c>
      <c r="AM20" s="86">
        <v>4</v>
      </c>
      <c r="AN20" s="94" t="s">
        <v>394</v>
      </c>
      <c r="AO20" s="86" t="s">
        <v>419</v>
      </c>
      <c r="AP20" s="86" t="b">
        <v>0</v>
      </c>
      <c r="AQ20" s="94" t="s">
        <v>394</v>
      </c>
      <c r="AR20" s="86" t="s">
        <v>209</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1</v>
      </c>
      <c r="BF20" s="51"/>
      <c r="BG20" s="52"/>
      <c r="BH20" s="51"/>
      <c r="BI20" s="52"/>
      <c r="BJ20" s="51"/>
      <c r="BK20" s="52"/>
      <c r="BL20" s="51"/>
      <c r="BM20" s="52"/>
      <c r="BN20" s="51"/>
    </row>
    <row r="21" spans="1:66" ht="15">
      <c r="A21" s="84" t="s">
        <v>251</v>
      </c>
      <c r="B21" s="84" t="s">
        <v>253</v>
      </c>
      <c r="C21" s="53" t="s">
        <v>984</v>
      </c>
      <c r="D21" s="54">
        <v>3</v>
      </c>
      <c r="E21" s="65" t="s">
        <v>132</v>
      </c>
      <c r="F21" s="55">
        <v>32</v>
      </c>
      <c r="G21" s="53"/>
      <c r="H21" s="57"/>
      <c r="I21" s="56"/>
      <c r="J21" s="56"/>
      <c r="K21" s="36" t="s">
        <v>65</v>
      </c>
      <c r="L21" s="83">
        <v>21</v>
      </c>
      <c r="M21" s="83"/>
      <c r="N21" s="63"/>
      <c r="O21" s="86" t="s">
        <v>276</v>
      </c>
      <c r="P21" s="88">
        <v>43847.77023148148</v>
      </c>
      <c r="Q21" s="86" t="s">
        <v>280</v>
      </c>
      <c r="R21" s="86"/>
      <c r="S21" s="86"/>
      <c r="T21" s="86"/>
      <c r="U21" s="86"/>
      <c r="V21" s="89" t="s">
        <v>331</v>
      </c>
      <c r="W21" s="88">
        <v>43847.77023148148</v>
      </c>
      <c r="X21" s="92">
        <v>43847</v>
      </c>
      <c r="Y21" s="94" t="s">
        <v>345</v>
      </c>
      <c r="Z21" s="89" t="s">
        <v>370</v>
      </c>
      <c r="AA21" s="86"/>
      <c r="AB21" s="86"/>
      <c r="AC21" s="94" t="s">
        <v>393</v>
      </c>
      <c r="AD21" s="86"/>
      <c r="AE21" s="86" t="b">
        <v>0</v>
      </c>
      <c r="AF21" s="86">
        <v>0</v>
      </c>
      <c r="AG21" s="94" t="s">
        <v>414</v>
      </c>
      <c r="AH21" s="86" t="b">
        <v>0</v>
      </c>
      <c r="AI21" s="86" t="s">
        <v>416</v>
      </c>
      <c r="AJ21" s="86"/>
      <c r="AK21" s="94" t="s">
        <v>414</v>
      </c>
      <c r="AL21" s="86" t="b">
        <v>0</v>
      </c>
      <c r="AM21" s="86">
        <v>4</v>
      </c>
      <c r="AN21" s="94" t="s">
        <v>394</v>
      </c>
      <c r="AO21" s="86" t="s">
        <v>419</v>
      </c>
      <c r="AP21" s="86" t="b">
        <v>0</v>
      </c>
      <c r="AQ21" s="94" t="s">
        <v>394</v>
      </c>
      <c r="AR21" s="86" t="s">
        <v>209</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251</v>
      </c>
      <c r="B22" s="84" t="s">
        <v>268</v>
      </c>
      <c r="C22" s="53" t="s">
        <v>984</v>
      </c>
      <c r="D22" s="54">
        <v>3</v>
      </c>
      <c r="E22" s="65" t="s">
        <v>132</v>
      </c>
      <c r="F22" s="55">
        <v>32</v>
      </c>
      <c r="G22" s="53"/>
      <c r="H22" s="57"/>
      <c r="I22" s="56"/>
      <c r="J22" s="56"/>
      <c r="K22" s="36" t="s">
        <v>65</v>
      </c>
      <c r="L22" s="83">
        <v>22</v>
      </c>
      <c r="M22" s="83"/>
      <c r="N22" s="63"/>
      <c r="O22" s="86" t="s">
        <v>276</v>
      </c>
      <c r="P22" s="88">
        <v>43847.77023148148</v>
      </c>
      <c r="Q22" s="86" t="s">
        <v>280</v>
      </c>
      <c r="R22" s="86"/>
      <c r="S22" s="86"/>
      <c r="T22" s="86"/>
      <c r="U22" s="86"/>
      <c r="V22" s="89" t="s">
        <v>331</v>
      </c>
      <c r="W22" s="88">
        <v>43847.77023148148</v>
      </c>
      <c r="X22" s="92">
        <v>43847</v>
      </c>
      <c r="Y22" s="94" t="s">
        <v>345</v>
      </c>
      <c r="Z22" s="89" t="s">
        <v>370</v>
      </c>
      <c r="AA22" s="86"/>
      <c r="AB22" s="86"/>
      <c r="AC22" s="94" t="s">
        <v>393</v>
      </c>
      <c r="AD22" s="86"/>
      <c r="AE22" s="86" t="b">
        <v>0</v>
      </c>
      <c r="AF22" s="86">
        <v>0</v>
      </c>
      <c r="AG22" s="94" t="s">
        <v>414</v>
      </c>
      <c r="AH22" s="86" t="b">
        <v>0</v>
      </c>
      <c r="AI22" s="86" t="s">
        <v>416</v>
      </c>
      <c r="AJ22" s="86"/>
      <c r="AK22" s="94" t="s">
        <v>414</v>
      </c>
      <c r="AL22" s="86" t="b">
        <v>0</v>
      </c>
      <c r="AM22" s="86">
        <v>4</v>
      </c>
      <c r="AN22" s="94" t="s">
        <v>394</v>
      </c>
      <c r="AO22" s="86" t="s">
        <v>419</v>
      </c>
      <c r="AP22" s="86" t="b">
        <v>0</v>
      </c>
      <c r="AQ22" s="94" t="s">
        <v>394</v>
      </c>
      <c r="AR22" s="86" t="s">
        <v>209</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15">
      <c r="A23" s="84" t="s">
        <v>251</v>
      </c>
      <c r="B23" s="84" t="s">
        <v>252</v>
      </c>
      <c r="C23" s="53" t="s">
        <v>984</v>
      </c>
      <c r="D23" s="54">
        <v>3</v>
      </c>
      <c r="E23" s="65" t="s">
        <v>132</v>
      </c>
      <c r="F23" s="55">
        <v>32</v>
      </c>
      <c r="G23" s="53"/>
      <c r="H23" s="57"/>
      <c r="I23" s="56"/>
      <c r="J23" s="56"/>
      <c r="K23" s="36" t="s">
        <v>65</v>
      </c>
      <c r="L23" s="83">
        <v>23</v>
      </c>
      <c r="M23" s="83"/>
      <c r="N23" s="63"/>
      <c r="O23" s="86" t="s">
        <v>276</v>
      </c>
      <c r="P23" s="88">
        <v>43847.77023148148</v>
      </c>
      <c r="Q23" s="86" t="s">
        <v>280</v>
      </c>
      <c r="R23" s="86"/>
      <c r="S23" s="86"/>
      <c r="T23" s="86"/>
      <c r="U23" s="86"/>
      <c r="V23" s="89" t="s">
        <v>331</v>
      </c>
      <c r="W23" s="88">
        <v>43847.77023148148</v>
      </c>
      <c r="X23" s="92">
        <v>43847</v>
      </c>
      <c r="Y23" s="94" t="s">
        <v>345</v>
      </c>
      <c r="Z23" s="89" t="s">
        <v>370</v>
      </c>
      <c r="AA23" s="86"/>
      <c r="AB23" s="86"/>
      <c r="AC23" s="94" t="s">
        <v>393</v>
      </c>
      <c r="AD23" s="86"/>
      <c r="AE23" s="86" t="b">
        <v>0</v>
      </c>
      <c r="AF23" s="86">
        <v>0</v>
      </c>
      <c r="AG23" s="94" t="s">
        <v>414</v>
      </c>
      <c r="AH23" s="86" t="b">
        <v>0</v>
      </c>
      <c r="AI23" s="86" t="s">
        <v>416</v>
      </c>
      <c r="AJ23" s="86"/>
      <c r="AK23" s="94" t="s">
        <v>414</v>
      </c>
      <c r="AL23" s="86" t="b">
        <v>0</v>
      </c>
      <c r="AM23" s="86">
        <v>4</v>
      </c>
      <c r="AN23" s="94" t="s">
        <v>394</v>
      </c>
      <c r="AO23" s="86" t="s">
        <v>419</v>
      </c>
      <c r="AP23" s="86" t="b">
        <v>0</v>
      </c>
      <c r="AQ23" s="94" t="s">
        <v>394</v>
      </c>
      <c r="AR23" s="86" t="s">
        <v>209</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3</v>
      </c>
      <c r="BG23" s="52">
        <v>7.5</v>
      </c>
      <c r="BH23" s="51">
        <v>1</v>
      </c>
      <c r="BI23" s="52">
        <v>2.5</v>
      </c>
      <c r="BJ23" s="51">
        <v>0</v>
      </c>
      <c r="BK23" s="52">
        <v>0</v>
      </c>
      <c r="BL23" s="51">
        <v>36</v>
      </c>
      <c r="BM23" s="52">
        <v>90</v>
      </c>
      <c r="BN23" s="51">
        <v>40</v>
      </c>
    </row>
    <row r="24" spans="1:66" ht="15">
      <c r="A24" s="84" t="s">
        <v>252</v>
      </c>
      <c r="B24" s="84" t="s">
        <v>266</v>
      </c>
      <c r="C24" s="53" t="s">
        <v>984</v>
      </c>
      <c r="D24" s="54">
        <v>3</v>
      </c>
      <c r="E24" s="65" t="s">
        <v>132</v>
      </c>
      <c r="F24" s="55">
        <v>32</v>
      </c>
      <c r="G24" s="53"/>
      <c r="H24" s="57"/>
      <c r="I24" s="56"/>
      <c r="J24" s="56"/>
      <c r="K24" s="36" t="s">
        <v>65</v>
      </c>
      <c r="L24" s="83">
        <v>24</v>
      </c>
      <c r="M24" s="83"/>
      <c r="N24" s="63"/>
      <c r="O24" s="86" t="s">
        <v>274</v>
      </c>
      <c r="P24" s="88">
        <v>43847.59813657407</v>
      </c>
      <c r="Q24" s="86" t="s">
        <v>280</v>
      </c>
      <c r="R24" s="86"/>
      <c r="S24" s="86"/>
      <c r="T24" s="86"/>
      <c r="U24" s="89" t="s">
        <v>322</v>
      </c>
      <c r="V24" s="89" t="s">
        <v>322</v>
      </c>
      <c r="W24" s="88">
        <v>43847.59813657407</v>
      </c>
      <c r="X24" s="92">
        <v>43847</v>
      </c>
      <c r="Y24" s="94" t="s">
        <v>346</v>
      </c>
      <c r="Z24" s="89" t="s">
        <v>371</v>
      </c>
      <c r="AA24" s="86"/>
      <c r="AB24" s="86"/>
      <c r="AC24" s="94" t="s">
        <v>394</v>
      </c>
      <c r="AD24" s="86"/>
      <c r="AE24" s="86" t="b">
        <v>0</v>
      </c>
      <c r="AF24" s="86">
        <v>19</v>
      </c>
      <c r="AG24" s="94" t="s">
        <v>414</v>
      </c>
      <c r="AH24" s="86" t="b">
        <v>0</v>
      </c>
      <c r="AI24" s="86" t="s">
        <v>416</v>
      </c>
      <c r="AJ24" s="86"/>
      <c r="AK24" s="94" t="s">
        <v>414</v>
      </c>
      <c r="AL24" s="86" t="b">
        <v>0</v>
      </c>
      <c r="AM24" s="86">
        <v>4</v>
      </c>
      <c r="AN24" s="94" t="s">
        <v>414</v>
      </c>
      <c r="AO24" s="86" t="s">
        <v>419</v>
      </c>
      <c r="AP24" s="86" t="b">
        <v>0</v>
      </c>
      <c r="AQ24" s="94" t="s">
        <v>394</v>
      </c>
      <c r="AR24" s="86" t="s">
        <v>209</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253</v>
      </c>
      <c r="B25" s="84" t="s">
        <v>266</v>
      </c>
      <c r="C25" s="53" t="s">
        <v>984</v>
      </c>
      <c r="D25" s="54">
        <v>3</v>
      </c>
      <c r="E25" s="65" t="s">
        <v>132</v>
      </c>
      <c r="F25" s="55">
        <v>32</v>
      </c>
      <c r="G25" s="53"/>
      <c r="H25" s="57"/>
      <c r="I25" s="56"/>
      <c r="J25" s="56"/>
      <c r="K25" s="36" t="s">
        <v>65</v>
      </c>
      <c r="L25" s="83">
        <v>25</v>
      </c>
      <c r="M25" s="83"/>
      <c r="N25" s="63"/>
      <c r="O25" s="86" t="s">
        <v>276</v>
      </c>
      <c r="P25" s="88">
        <v>43848.64420138889</v>
      </c>
      <c r="Q25" s="86" t="s">
        <v>280</v>
      </c>
      <c r="R25" s="86"/>
      <c r="S25" s="86"/>
      <c r="T25" s="86"/>
      <c r="U25" s="86"/>
      <c r="V25" s="89" t="s">
        <v>332</v>
      </c>
      <c r="W25" s="88">
        <v>43848.64420138889</v>
      </c>
      <c r="X25" s="92">
        <v>43848</v>
      </c>
      <c r="Y25" s="94" t="s">
        <v>347</v>
      </c>
      <c r="Z25" s="89" t="s">
        <v>372</v>
      </c>
      <c r="AA25" s="86"/>
      <c r="AB25" s="86"/>
      <c r="AC25" s="94" t="s">
        <v>395</v>
      </c>
      <c r="AD25" s="86"/>
      <c r="AE25" s="86" t="b">
        <v>0</v>
      </c>
      <c r="AF25" s="86">
        <v>0</v>
      </c>
      <c r="AG25" s="94" t="s">
        <v>414</v>
      </c>
      <c r="AH25" s="86" t="b">
        <v>0</v>
      </c>
      <c r="AI25" s="86" t="s">
        <v>416</v>
      </c>
      <c r="AJ25" s="86"/>
      <c r="AK25" s="94" t="s">
        <v>414</v>
      </c>
      <c r="AL25" s="86" t="b">
        <v>0</v>
      </c>
      <c r="AM25" s="86">
        <v>4</v>
      </c>
      <c r="AN25" s="94" t="s">
        <v>394</v>
      </c>
      <c r="AO25" s="86" t="s">
        <v>421</v>
      </c>
      <c r="AP25" s="86" t="b">
        <v>0</v>
      </c>
      <c r="AQ25" s="94" t="s">
        <v>394</v>
      </c>
      <c r="AR25" s="86" t="s">
        <v>209</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15">
      <c r="A26" s="84" t="s">
        <v>252</v>
      </c>
      <c r="B26" s="84" t="s">
        <v>267</v>
      </c>
      <c r="C26" s="53" t="s">
        <v>984</v>
      </c>
      <c r="D26" s="54">
        <v>3</v>
      </c>
      <c r="E26" s="65" t="s">
        <v>132</v>
      </c>
      <c r="F26" s="55">
        <v>32</v>
      </c>
      <c r="G26" s="53"/>
      <c r="H26" s="57"/>
      <c r="I26" s="56"/>
      <c r="J26" s="56"/>
      <c r="K26" s="36" t="s">
        <v>65</v>
      </c>
      <c r="L26" s="83">
        <v>26</v>
      </c>
      <c r="M26" s="83"/>
      <c r="N26" s="63"/>
      <c r="O26" s="86" t="s">
        <v>274</v>
      </c>
      <c r="P26" s="88">
        <v>43847.59813657407</v>
      </c>
      <c r="Q26" s="86" t="s">
        <v>280</v>
      </c>
      <c r="R26" s="86"/>
      <c r="S26" s="86"/>
      <c r="T26" s="86"/>
      <c r="U26" s="89" t="s">
        <v>322</v>
      </c>
      <c r="V26" s="89" t="s">
        <v>322</v>
      </c>
      <c r="W26" s="88">
        <v>43847.59813657407</v>
      </c>
      <c r="X26" s="92">
        <v>43847</v>
      </c>
      <c r="Y26" s="94" t="s">
        <v>346</v>
      </c>
      <c r="Z26" s="89" t="s">
        <v>371</v>
      </c>
      <c r="AA26" s="86"/>
      <c r="AB26" s="86"/>
      <c r="AC26" s="94" t="s">
        <v>394</v>
      </c>
      <c r="AD26" s="86"/>
      <c r="AE26" s="86" t="b">
        <v>0</v>
      </c>
      <c r="AF26" s="86">
        <v>19</v>
      </c>
      <c r="AG26" s="94" t="s">
        <v>414</v>
      </c>
      <c r="AH26" s="86" t="b">
        <v>0</v>
      </c>
      <c r="AI26" s="86" t="s">
        <v>416</v>
      </c>
      <c r="AJ26" s="86"/>
      <c r="AK26" s="94" t="s">
        <v>414</v>
      </c>
      <c r="AL26" s="86" t="b">
        <v>0</v>
      </c>
      <c r="AM26" s="86">
        <v>4</v>
      </c>
      <c r="AN26" s="94" t="s">
        <v>414</v>
      </c>
      <c r="AO26" s="86" t="s">
        <v>419</v>
      </c>
      <c r="AP26" s="86" t="b">
        <v>0</v>
      </c>
      <c r="AQ26" s="94" t="s">
        <v>394</v>
      </c>
      <c r="AR26" s="86" t="s">
        <v>209</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253</v>
      </c>
      <c r="B27" s="84" t="s">
        <v>267</v>
      </c>
      <c r="C27" s="53" t="s">
        <v>984</v>
      </c>
      <c r="D27" s="54">
        <v>3</v>
      </c>
      <c r="E27" s="65" t="s">
        <v>132</v>
      </c>
      <c r="F27" s="55">
        <v>32</v>
      </c>
      <c r="G27" s="53"/>
      <c r="H27" s="57"/>
      <c r="I27" s="56"/>
      <c r="J27" s="56"/>
      <c r="K27" s="36" t="s">
        <v>65</v>
      </c>
      <c r="L27" s="83">
        <v>27</v>
      </c>
      <c r="M27" s="83"/>
      <c r="N27" s="63"/>
      <c r="O27" s="86" t="s">
        <v>276</v>
      </c>
      <c r="P27" s="88">
        <v>43848.64420138889</v>
      </c>
      <c r="Q27" s="86" t="s">
        <v>280</v>
      </c>
      <c r="R27" s="86"/>
      <c r="S27" s="86"/>
      <c r="T27" s="86"/>
      <c r="U27" s="86"/>
      <c r="V27" s="89" t="s">
        <v>332</v>
      </c>
      <c r="W27" s="88">
        <v>43848.64420138889</v>
      </c>
      <c r="X27" s="92">
        <v>43848</v>
      </c>
      <c r="Y27" s="94" t="s">
        <v>347</v>
      </c>
      <c r="Z27" s="89" t="s">
        <v>372</v>
      </c>
      <c r="AA27" s="86"/>
      <c r="AB27" s="86"/>
      <c r="AC27" s="94" t="s">
        <v>395</v>
      </c>
      <c r="AD27" s="86"/>
      <c r="AE27" s="86" t="b">
        <v>0</v>
      </c>
      <c r="AF27" s="86">
        <v>0</v>
      </c>
      <c r="AG27" s="94" t="s">
        <v>414</v>
      </c>
      <c r="AH27" s="86" t="b">
        <v>0</v>
      </c>
      <c r="AI27" s="86" t="s">
        <v>416</v>
      </c>
      <c r="AJ27" s="86"/>
      <c r="AK27" s="94" t="s">
        <v>414</v>
      </c>
      <c r="AL27" s="86" t="b">
        <v>0</v>
      </c>
      <c r="AM27" s="86">
        <v>4</v>
      </c>
      <c r="AN27" s="94" t="s">
        <v>394</v>
      </c>
      <c r="AO27" s="86" t="s">
        <v>421</v>
      </c>
      <c r="AP27" s="86" t="b">
        <v>0</v>
      </c>
      <c r="AQ27" s="94" t="s">
        <v>394</v>
      </c>
      <c r="AR27" s="86" t="s">
        <v>209</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15">
      <c r="A28" s="84" t="s">
        <v>252</v>
      </c>
      <c r="B28" s="84" t="s">
        <v>268</v>
      </c>
      <c r="C28" s="53" t="s">
        <v>984</v>
      </c>
      <c r="D28" s="54">
        <v>3</v>
      </c>
      <c r="E28" s="65" t="s">
        <v>132</v>
      </c>
      <c r="F28" s="55">
        <v>32</v>
      </c>
      <c r="G28" s="53"/>
      <c r="H28" s="57"/>
      <c r="I28" s="56"/>
      <c r="J28" s="56"/>
      <c r="K28" s="36" t="s">
        <v>65</v>
      </c>
      <c r="L28" s="83">
        <v>28</v>
      </c>
      <c r="M28" s="83"/>
      <c r="N28" s="63"/>
      <c r="O28" s="86" t="s">
        <v>274</v>
      </c>
      <c r="P28" s="88">
        <v>43847.59813657407</v>
      </c>
      <c r="Q28" s="86" t="s">
        <v>280</v>
      </c>
      <c r="R28" s="86"/>
      <c r="S28" s="86"/>
      <c r="T28" s="86"/>
      <c r="U28" s="89" t="s">
        <v>322</v>
      </c>
      <c r="V28" s="89" t="s">
        <v>322</v>
      </c>
      <c r="W28" s="88">
        <v>43847.59813657407</v>
      </c>
      <c r="X28" s="92">
        <v>43847</v>
      </c>
      <c r="Y28" s="94" t="s">
        <v>346</v>
      </c>
      <c r="Z28" s="89" t="s">
        <v>371</v>
      </c>
      <c r="AA28" s="86"/>
      <c r="AB28" s="86"/>
      <c r="AC28" s="94" t="s">
        <v>394</v>
      </c>
      <c r="AD28" s="86"/>
      <c r="AE28" s="86" t="b">
        <v>0</v>
      </c>
      <c r="AF28" s="86">
        <v>19</v>
      </c>
      <c r="AG28" s="94" t="s">
        <v>414</v>
      </c>
      <c r="AH28" s="86" t="b">
        <v>0</v>
      </c>
      <c r="AI28" s="86" t="s">
        <v>416</v>
      </c>
      <c r="AJ28" s="86"/>
      <c r="AK28" s="94" t="s">
        <v>414</v>
      </c>
      <c r="AL28" s="86" t="b">
        <v>0</v>
      </c>
      <c r="AM28" s="86">
        <v>4</v>
      </c>
      <c r="AN28" s="94" t="s">
        <v>414</v>
      </c>
      <c r="AO28" s="86" t="s">
        <v>419</v>
      </c>
      <c r="AP28" s="86" t="b">
        <v>0</v>
      </c>
      <c r="AQ28" s="94" t="s">
        <v>394</v>
      </c>
      <c r="AR28" s="86" t="s">
        <v>209</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15">
      <c r="A29" s="84" t="s">
        <v>253</v>
      </c>
      <c r="B29" s="84" t="s">
        <v>268</v>
      </c>
      <c r="C29" s="53" t="s">
        <v>984</v>
      </c>
      <c r="D29" s="54">
        <v>3</v>
      </c>
      <c r="E29" s="65" t="s">
        <v>132</v>
      </c>
      <c r="F29" s="55">
        <v>32</v>
      </c>
      <c r="G29" s="53"/>
      <c r="H29" s="57"/>
      <c r="I29" s="56"/>
      <c r="J29" s="56"/>
      <c r="K29" s="36" t="s">
        <v>65</v>
      </c>
      <c r="L29" s="83">
        <v>29</v>
      </c>
      <c r="M29" s="83"/>
      <c r="N29" s="63"/>
      <c r="O29" s="86" t="s">
        <v>276</v>
      </c>
      <c r="P29" s="88">
        <v>43848.64420138889</v>
      </c>
      <c r="Q29" s="86" t="s">
        <v>280</v>
      </c>
      <c r="R29" s="86"/>
      <c r="S29" s="86"/>
      <c r="T29" s="86"/>
      <c r="U29" s="86"/>
      <c r="V29" s="89" t="s">
        <v>332</v>
      </c>
      <c r="W29" s="88">
        <v>43848.64420138889</v>
      </c>
      <c r="X29" s="92">
        <v>43848</v>
      </c>
      <c r="Y29" s="94" t="s">
        <v>347</v>
      </c>
      <c r="Z29" s="89" t="s">
        <v>372</v>
      </c>
      <c r="AA29" s="86"/>
      <c r="AB29" s="86"/>
      <c r="AC29" s="94" t="s">
        <v>395</v>
      </c>
      <c r="AD29" s="86"/>
      <c r="AE29" s="86" t="b">
        <v>0</v>
      </c>
      <c r="AF29" s="86">
        <v>0</v>
      </c>
      <c r="AG29" s="94" t="s">
        <v>414</v>
      </c>
      <c r="AH29" s="86" t="b">
        <v>0</v>
      </c>
      <c r="AI29" s="86" t="s">
        <v>416</v>
      </c>
      <c r="AJ29" s="86"/>
      <c r="AK29" s="94" t="s">
        <v>414</v>
      </c>
      <c r="AL29" s="86" t="b">
        <v>0</v>
      </c>
      <c r="AM29" s="86">
        <v>4</v>
      </c>
      <c r="AN29" s="94" t="s">
        <v>394</v>
      </c>
      <c r="AO29" s="86" t="s">
        <v>421</v>
      </c>
      <c r="AP29" s="86" t="b">
        <v>0</v>
      </c>
      <c r="AQ29" s="94" t="s">
        <v>394</v>
      </c>
      <c r="AR29" s="86" t="s">
        <v>209</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c r="BG29" s="52"/>
      <c r="BH29" s="51"/>
      <c r="BI29" s="52"/>
      <c r="BJ29" s="51"/>
      <c r="BK29" s="52"/>
      <c r="BL29" s="51"/>
      <c r="BM29" s="52"/>
      <c r="BN29" s="51"/>
    </row>
    <row r="30" spans="1:66" ht="15">
      <c r="A30" s="84" t="s">
        <v>252</v>
      </c>
      <c r="B30" s="84" t="s">
        <v>263</v>
      </c>
      <c r="C30" s="53" t="s">
        <v>984</v>
      </c>
      <c r="D30" s="54">
        <v>3</v>
      </c>
      <c r="E30" s="65" t="s">
        <v>132</v>
      </c>
      <c r="F30" s="55">
        <v>32</v>
      </c>
      <c r="G30" s="53"/>
      <c r="H30" s="57"/>
      <c r="I30" s="56"/>
      <c r="J30" s="56"/>
      <c r="K30" s="36" t="s">
        <v>65</v>
      </c>
      <c r="L30" s="83">
        <v>30</v>
      </c>
      <c r="M30" s="83"/>
      <c r="N30" s="63"/>
      <c r="O30" s="86" t="s">
        <v>274</v>
      </c>
      <c r="P30" s="88">
        <v>43847.59813657407</v>
      </c>
      <c r="Q30" s="86" t="s">
        <v>280</v>
      </c>
      <c r="R30" s="86"/>
      <c r="S30" s="86"/>
      <c r="T30" s="86"/>
      <c r="U30" s="89" t="s">
        <v>322</v>
      </c>
      <c r="V30" s="89" t="s">
        <v>322</v>
      </c>
      <c r="W30" s="88">
        <v>43847.59813657407</v>
      </c>
      <c r="X30" s="92">
        <v>43847</v>
      </c>
      <c r="Y30" s="94" t="s">
        <v>346</v>
      </c>
      <c r="Z30" s="89" t="s">
        <v>371</v>
      </c>
      <c r="AA30" s="86"/>
      <c r="AB30" s="86"/>
      <c r="AC30" s="94" t="s">
        <v>394</v>
      </c>
      <c r="AD30" s="86"/>
      <c r="AE30" s="86" t="b">
        <v>0</v>
      </c>
      <c r="AF30" s="86">
        <v>19</v>
      </c>
      <c r="AG30" s="94" t="s">
        <v>414</v>
      </c>
      <c r="AH30" s="86" t="b">
        <v>0</v>
      </c>
      <c r="AI30" s="86" t="s">
        <v>416</v>
      </c>
      <c r="AJ30" s="86"/>
      <c r="AK30" s="94" t="s">
        <v>414</v>
      </c>
      <c r="AL30" s="86" t="b">
        <v>0</v>
      </c>
      <c r="AM30" s="86">
        <v>4</v>
      </c>
      <c r="AN30" s="94" t="s">
        <v>414</v>
      </c>
      <c r="AO30" s="86" t="s">
        <v>419</v>
      </c>
      <c r="AP30" s="86" t="b">
        <v>0</v>
      </c>
      <c r="AQ30" s="94" t="s">
        <v>394</v>
      </c>
      <c r="AR30" s="86" t="s">
        <v>209</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1</v>
      </c>
      <c r="BF30" s="51"/>
      <c r="BG30" s="52"/>
      <c r="BH30" s="51"/>
      <c r="BI30" s="52"/>
      <c r="BJ30" s="51"/>
      <c r="BK30" s="52"/>
      <c r="BL30" s="51"/>
      <c r="BM30" s="52"/>
      <c r="BN30" s="51"/>
    </row>
    <row r="31" spans="1:66" ht="15">
      <c r="A31" s="84" t="s">
        <v>252</v>
      </c>
      <c r="B31" s="84" t="s">
        <v>253</v>
      </c>
      <c r="C31" s="53" t="s">
        <v>984</v>
      </c>
      <c r="D31" s="54">
        <v>3</v>
      </c>
      <c r="E31" s="65" t="s">
        <v>132</v>
      </c>
      <c r="F31" s="55">
        <v>32</v>
      </c>
      <c r="G31" s="53"/>
      <c r="H31" s="57"/>
      <c r="I31" s="56"/>
      <c r="J31" s="56"/>
      <c r="K31" s="36" t="s">
        <v>66</v>
      </c>
      <c r="L31" s="83">
        <v>31</v>
      </c>
      <c r="M31" s="83"/>
      <c r="N31" s="63"/>
      <c r="O31" s="86" t="s">
        <v>274</v>
      </c>
      <c r="P31" s="88">
        <v>43847.59813657407</v>
      </c>
      <c r="Q31" s="86" t="s">
        <v>280</v>
      </c>
      <c r="R31" s="86"/>
      <c r="S31" s="86"/>
      <c r="T31" s="86"/>
      <c r="U31" s="89" t="s">
        <v>322</v>
      </c>
      <c r="V31" s="89" t="s">
        <v>322</v>
      </c>
      <c r="W31" s="88">
        <v>43847.59813657407</v>
      </c>
      <c r="X31" s="92">
        <v>43847</v>
      </c>
      <c r="Y31" s="94" t="s">
        <v>346</v>
      </c>
      <c r="Z31" s="89" t="s">
        <v>371</v>
      </c>
      <c r="AA31" s="86"/>
      <c r="AB31" s="86"/>
      <c r="AC31" s="94" t="s">
        <v>394</v>
      </c>
      <c r="AD31" s="86"/>
      <c r="AE31" s="86" t="b">
        <v>0</v>
      </c>
      <c r="AF31" s="86">
        <v>19</v>
      </c>
      <c r="AG31" s="94" t="s">
        <v>414</v>
      </c>
      <c r="AH31" s="86" t="b">
        <v>0</v>
      </c>
      <c r="AI31" s="86" t="s">
        <v>416</v>
      </c>
      <c r="AJ31" s="86"/>
      <c r="AK31" s="94" t="s">
        <v>414</v>
      </c>
      <c r="AL31" s="86" t="b">
        <v>0</v>
      </c>
      <c r="AM31" s="86">
        <v>4</v>
      </c>
      <c r="AN31" s="94" t="s">
        <v>414</v>
      </c>
      <c r="AO31" s="86" t="s">
        <v>419</v>
      </c>
      <c r="AP31" s="86" t="b">
        <v>0</v>
      </c>
      <c r="AQ31" s="94" t="s">
        <v>394</v>
      </c>
      <c r="AR31" s="86" t="s">
        <v>209</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3</v>
      </c>
      <c r="BG31" s="52">
        <v>7.5</v>
      </c>
      <c r="BH31" s="51">
        <v>1</v>
      </c>
      <c r="BI31" s="52">
        <v>2.5</v>
      </c>
      <c r="BJ31" s="51">
        <v>0</v>
      </c>
      <c r="BK31" s="52">
        <v>0</v>
      </c>
      <c r="BL31" s="51">
        <v>36</v>
      </c>
      <c r="BM31" s="52">
        <v>90</v>
      </c>
      <c r="BN31" s="51">
        <v>40</v>
      </c>
    </row>
    <row r="32" spans="1:66" ht="15">
      <c r="A32" s="84" t="s">
        <v>253</v>
      </c>
      <c r="B32" s="84" t="s">
        <v>252</v>
      </c>
      <c r="C32" s="53" t="s">
        <v>984</v>
      </c>
      <c r="D32" s="54">
        <v>3</v>
      </c>
      <c r="E32" s="65" t="s">
        <v>132</v>
      </c>
      <c r="F32" s="55">
        <v>32</v>
      </c>
      <c r="G32" s="53"/>
      <c r="H32" s="57"/>
      <c r="I32" s="56"/>
      <c r="J32" s="56"/>
      <c r="K32" s="36" t="s">
        <v>66</v>
      </c>
      <c r="L32" s="83">
        <v>32</v>
      </c>
      <c r="M32" s="83"/>
      <c r="N32" s="63"/>
      <c r="O32" s="86" t="s">
        <v>276</v>
      </c>
      <c r="P32" s="88">
        <v>43848.64420138889</v>
      </c>
      <c r="Q32" s="86" t="s">
        <v>280</v>
      </c>
      <c r="R32" s="86"/>
      <c r="S32" s="86"/>
      <c r="T32" s="86"/>
      <c r="U32" s="86"/>
      <c r="V32" s="89" t="s">
        <v>332</v>
      </c>
      <c r="W32" s="88">
        <v>43848.64420138889</v>
      </c>
      <c r="X32" s="92">
        <v>43848</v>
      </c>
      <c r="Y32" s="94" t="s">
        <v>347</v>
      </c>
      <c r="Z32" s="89" t="s">
        <v>372</v>
      </c>
      <c r="AA32" s="86"/>
      <c r="AB32" s="86"/>
      <c r="AC32" s="94" t="s">
        <v>395</v>
      </c>
      <c r="AD32" s="86"/>
      <c r="AE32" s="86" t="b">
        <v>0</v>
      </c>
      <c r="AF32" s="86">
        <v>0</v>
      </c>
      <c r="AG32" s="94" t="s">
        <v>414</v>
      </c>
      <c r="AH32" s="86" t="b">
        <v>0</v>
      </c>
      <c r="AI32" s="86" t="s">
        <v>416</v>
      </c>
      <c r="AJ32" s="86"/>
      <c r="AK32" s="94" t="s">
        <v>414</v>
      </c>
      <c r="AL32" s="86" t="b">
        <v>0</v>
      </c>
      <c r="AM32" s="86">
        <v>4</v>
      </c>
      <c r="AN32" s="94" t="s">
        <v>394</v>
      </c>
      <c r="AO32" s="86" t="s">
        <v>421</v>
      </c>
      <c r="AP32" s="86" t="b">
        <v>0</v>
      </c>
      <c r="AQ32" s="94" t="s">
        <v>394</v>
      </c>
      <c r="AR32" s="86" t="s">
        <v>209</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3</v>
      </c>
      <c r="BG32" s="52">
        <v>7.5</v>
      </c>
      <c r="BH32" s="51">
        <v>1</v>
      </c>
      <c r="BI32" s="52">
        <v>2.5</v>
      </c>
      <c r="BJ32" s="51">
        <v>0</v>
      </c>
      <c r="BK32" s="52">
        <v>0</v>
      </c>
      <c r="BL32" s="51">
        <v>36</v>
      </c>
      <c r="BM32" s="52">
        <v>90</v>
      </c>
      <c r="BN32" s="51">
        <v>40</v>
      </c>
    </row>
    <row r="33" spans="1:66" ht="15">
      <c r="A33" s="84" t="s">
        <v>253</v>
      </c>
      <c r="B33" s="84" t="s">
        <v>263</v>
      </c>
      <c r="C33" s="53" t="s">
        <v>984</v>
      </c>
      <c r="D33" s="54">
        <v>3</v>
      </c>
      <c r="E33" s="65" t="s">
        <v>132</v>
      </c>
      <c r="F33" s="55">
        <v>32</v>
      </c>
      <c r="G33" s="53"/>
      <c r="H33" s="57"/>
      <c r="I33" s="56"/>
      <c r="J33" s="56"/>
      <c r="K33" s="36" t="s">
        <v>65</v>
      </c>
      <c r="L33" s="83">
        <v>33</v>
      </c>
      <c r="M33" s="83"/>
      <c r="N33" s="63"/>
      <c r="O33" s="86" t="s">
        <v>276</v>
      </c>
      <c r="P33" s="88">
        <v>43848.64420138889</v>
      </c>
      <c r="Q33" s="86" t="s">
        <v>280</v>
      </c>
      <c r="R33" s="86"/>
      <c r="S33" s="86"/>
      <c r="T33" s="86"/>
      <c r="U33" s="86"/>
      <c r="V33" s="89" t="s">
        <v>332</v>
      </c>
      <c r="W33" s="88">
        <v>43848.64420138889</v>
      </c>
      <c r="X33" s="92">
        <v>43848</v>
      </c>
      <c r="Y33" s="94" t="s">
        <v>347</v>
      </c>
      <c r="Z33" s="89" t="s">
        <v>372</v>
      </c>
      <c r="AA33" s="86"/>
      <c r="AB33" s="86"/>
      <c r="AC33" s="94" t="s">
        <v>395</v>
      </c>
      <c r="AD33" s="86"/>
      <c r="AE33" s="86" t="b">
        <v>0</v>
      </c>
      <c r="AF33" s="86">
        <v>0</v>
      </c>
      <c r="AG33" s="94" t="s">
        <v>414</v>
      </c>
      <c r="AH33" s="86" t="b">
        <v>0</v>
      </c>
      <c r="AI33" s="86" t="s">
        <v>416</v>
      </c>
      <c r="AJ33" s="86"/>
      <c r="AK33" s="94" t="s">
        <v>414</v>
      </c>
      <c r="AL33" s="86" t="b">
        <v>0</v>
      </c>
      <c r="AM33" s="86">
        <v>4</v>
      </c>
      <c r="AN33" s="94" t="s">
        <v>394</v>
      </c>
      <c r="AO33" s="86" t="s">
        <v>421</v>
      </c>
      <c r="AP33" s="86" t="b">
        <v>0</v>
      </c>
      <c r="AQ33" s="94" t="s">
        <v>394</v>
      </c>
      <c r="AR33" s="86" t="s">
        <v>209</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15">
      <c r="A34" s="84" t="s">
        <v>254</v>
      </c>
      <c r="B34" s="84" t="s">
        <v>263</v>
      </c>
      <c r="C34" s="53" t="s">
        <v>984</v>
      </c>
      <c r="D34" s="54">
        <v>3</v>
      </c>
      <c r="E34" s="65" t="s">
        <v>132</v>
      </c>
      <c r="F34" s="55">
        <v>32</v>
      </c>
      <c r="G34" s="53"/>
      <c r="H34" s="57"/>
      <c r="I34" s="56"/>
      <c r="J34" s="56"/>
      <c r="K34" s="36" t="s">
        <v>65</v>
      </c>
      <c r="L34" s="83">
        <v>34</v>
      </c>
      <c r="M34" s="83"/>
      <c r="N34" s="63"/>
      <c r="O34" s="86" t="s">
        <v>274</v>
      </c>
      <c r="P34" s="88">
        <v>43848.68090277778</v>
      </c>
      <c r="Q34" s="86" t="s">
        <v>282</v>
      </c>
      <c r="R34" s="86"/>
      <c r="S34" s="86"/>
      <c r="T34" s="86" t="s">
        <v>309</v>
      </c>
      <c r="U34" s="89" t="s">
        <v>323</v>
      </c>
      <c r="V34" s="89" t="s">
        <v>323</v>
      </c>
      <c r="W34" s="88">
        <v>43848.68090277778</v>
      </c>
      <c r="X34" s="92">
        <v>43848</v>
      </c>
      <c r="Y34" s="94" t="s">
        <v>348</v>
      </c>
      <c r="Z34" s="89" t="s">
        <v>373</v>
      </c>
      <c r="AA34" s="86"/>
      <c r="AB34" s="86"/>
      <c r="AC34" s="94" t="s">
        <v>396</v>
      </c>
      <c r="AD34" s="86"/>
      <c r="AE34" s="86" t="b">
        <v>0</v>
      </c>
      <c r="AF34" s="86">
        <v>4</v>
      </c>
      <c r="AG34" s="94" t="s">
        <v>414</v>
      </c>
      <c r="AH34" s="86" t="b">
        <v>0</v>
      </c>
      <c r="AI34" s="86" t="s">
        <v>416</v>
      </c>
      <c r="AJ34" s="86"/>
      <c r="AK34" s="94" t="s">
        <v>414</v>
      </c>
      <c r="AL34" s="86" t="b">
        <v>0</v>
      </c>
      <c r="AM34" s="86">
        <v>0</v>
      </c>
      <c r="AN34" s="94" t="s">
        <v>414</v>
      </c>
      <c r="AO34" s="86" t="s">
        <v>421</v>
      </c>
      <c r="AP34" s="86" t="b">
        <v>0</v>
      </c>
      <c r="AQ34" s="94" t="s">
        <v>396</v>
      </c>
      <c r="AR34" s="86" t="s">
        <v>209</v>
      </c>
      <c r="AS34" s="86">
        <v>0</v>
      </c>
      <c r="AT34" s="86">
        <v>0</v>
      </c>
      <c r="AU34" s="86" t="s">
        <v>424</v>
      </c>
      <c r="AV34" s="86" t="s">
        <v>426</v>
      </c>
      <c r="AW34" s="86" t="s">
        <v>427</v>
      </c>
      <c r="AX34" s="86" t="s">
        <v>429</v>
      </c>
      <c r="AY34" s="86" t="s">
        <v>432</v>
      </c>
      <c r="AZ34" s="86" t="s">
        <v>429</v>
      </c>
      <c r="BA34" s="86" t="s">
        <v>437</v>
      </c>
      <c r="BB34" s="89" t="s">
        <v>439</v>
      </c>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22</v>
      </c>
      <c r="BM34" s="52">
        <v>100</v>
      </c>
      <c r="BN34" s="51">
        <v>22</v>
      </c>
    </row>
    <row r="35" spans="1:66" ht="15">
      <c r="A35" s="84" t="s">
        <v>255</v>
      </c>
      <c r="B35" s="84" t="s">
        <v>255</v>
      </c>
      <c r="C35" s="53" t="s">
        <v>984</v>
      </c>
      <c r="D35" s="54">
        <v>3</v>
      </c>
      <c r="E35" s="65" t="s">
        <v>132</v>
      </c>
      <c r="F35" s="55">
        <v>32</v>
      </c>
      <c r="G35" s="53"/>
      <c r="H35" s="57"/>
      <c r="I35" s="56"/>
      <c r="J35" s="56"/>
      <c r="K35" s="36" t="s">
        <v>65</v>
      </c>
      <c r="L35" s="83">
        <v>35</v>
      </c>
      <c r="M35" s="83"/>
      <c r="N35" s="63"/>
      <c r="O35" s="86" t="s">
        <v>209</v>
      </c>
      <c r="P35" s="88">
        <v>43850.71810185185</v>
      </c>
      <c r="Q35" s="86" t="s">
        <v>283</v>
      </c>
      <c r="R35" s="89" t="s">
        <v>294</v>
      </c>
      <c r="S35" s="86" t="s">
        <v>303</v>
      </c>
      <c r="T35" s="86" t="s">
        <v>310</v>
      </c>
      <c r="U35" s="86"/>
      <c r="V35" s="89" t="s">
        <v>333</v>
      </c>
      <c r="W35" s="88">
        <v>43850.71810185185</v>
      </c>
      <c r="X35" s="92">
        <v>43850</v>
      </c>
      <c r="Y35" s="94" t="s">
        <v>349</v>
      </c>
      <c r="Z35" s="89" t="s">
        <v>374</v>
      </c>
      <c r="AA35" s="86"/>
      <c r="AB35" s="86"/>
      <c r="AC35" s="94" t="s">
        <v>397</v>
      </c>
      <c r="AD35" s="86"/>
      <c r="AE35" s="86" t="b">
        <v>0</v>
      </c>
      <c r="AF35" s="86">
        <v>10</v>
      </c>
      <c r="AG35" s="94" t="s">
        <v>414</v>
      </c>
      <c r="AH35" s="86" t="b">
        <v>1</v>
      </c>
      <c r="AI35" s="86" t="s">
        <v>416</v>
      </c>
      <c r="AJ35" s="86"/>
      <c r="AK35" s="94" t="s">
        <v>408</v>
      </c>
      <c r="AL35" s="86" t="b">
        <v>0</v>
      </c>
      <c r="AM35" s="86">
        <v>0</v>
      </c>
      <c r="AN35" s="94" t="s">
        <v>414</v>
      </c>
      <c r="AO35" s="86" t="s">
        <v>421</v>
      </c>
      <c r="AP35" s="86" t="b">
        <v>0</v>
      </c>
      <c r="AQ35" s="94" t="s">
        <v>397</v>
      </c>
      <c r="AR35" s="86" t="s">
        <v>209</v>
      </c>
      <c r="AS35" s="86">
        <v>0</v>
      </c>
      <c r="AT35" s="86">
        <v>0</v>
      </c>
      <c r="AU35" s="86"/>
      <c r="AV35" s="86"/>
      <c r="AW35" s="86"/>
      <c r="AX35" s="86"/>
      <c r="AY35" s="86"/>
      <c r="AZ35" s="86"/>
      <c r="BA35" s="86"/>
      <c r="BB35" s="86"/>
      <c r="BC35">
        <v>1</v>
      </c>
      <c r="BD35" s="85" t="str">
        <f>REPLACE(INDEX(GroupVertices[Group],MATCH(Edges[[#This Row],[Vertex 1]],GroupVertices[Vertex],0)),1,1,"")</f>
        <v>5</v>
      </c>
      <c r="BE35" s="85" t="str">
        <f>REPLACE(INDEX(GroupVertices[Group],MATCH(Edges[[#This Row],[Vertex 2]],GroupVertices[Vertex],0)),1,1,"")</f>
        <v>5</v>
      </c>
      <c r="BF35" s="51">
        <v>1</v>
      </c>
      <c r="BG35" s="52">
        <v>5.2631578947368425</v>
      </c>
      <c r="BH35" s="51">
        <v>0</v>
      </c>
      <c r="BI35" s="52">
        <v>0</v>
      </c>
      <c r="BJ35" s="51">
        <v>0</v>
      </c>
      <c r="BK35" s="52">
        <v>0</v>
      </c>
      <c r="BL35" s="51">
        <v>18</v>
      </c>
      <c r="BM35" s="52">
        <v>94.73684210526316</v>
      </c>
      <c r="BN35" s="51">
        <v>19</v>
      </c>
    </row>
    <row r="36" spans="1:66" ht="15">
      <c r="A36" s="84" t="s">
        <v>256</v>
      </c>
      <c r="B36" s="84" t="s">
        <v>265</v>
      </c>
      <c r="C36" s="53" t="s">
        <v>984</v>
      </c>
      <c r="D36" s="54">
        <v>3</v>
      </c>
      <c r="E36" s="65" t="s">
        <v>132</v>
      </c>
      <c r="F36" s="55">
        <v>32</v>
      </c>
      <c r="G36" s="53"/>
      <c r="H36" s="57"/>
      <c r="I36" s="56"/>
      <c r="J36" s="56"/>
      <c r="K36" s="36" t="s">
        <v>65</v>
      </c>
      <c r="L36" s="83">
        <v>36</v>
      </c>
      <c r="M36" s="83"/>
      <c r="N36" s="63"/>
      <c r="O36" s="86" t="s">
        <v>276</v>
      </c>
      <c r="P36" s="88">
        <v>43851.0696875</v>
      </c>
      <c r="Q36" s="86" t="s">
        <v>278</v>
      </c>
      <c r="R36" s="86"/>
      <c r="S36" s="86"/>
      <c r="T36" s="86"/>
      <c r="U36" s="86"/>
      <c r="V36" s="89" t="s">
        <v>334</v>
      </c>
      <c r="W36" s="88">
        <v>43851.0696875</v>
      </c>
      <c r="X36" s="92">
        <v>43851</v>
      </c>
      <c r="Y36" s="94" t="s">
        <v>350</v>
      </c>
      <c r="Z36" s="89" t="s">
        <v>375</v>
      </c>
      <c r="AA36" s="86"/>
      <c r="AB36" s="86"/>
      <c r="AC36" s="94" t="s">
        <v>398</v>
      </c>
      <c r="AD36" s="86"/>
      <c r="AE36" s="86" t="b">
        <v>0</v>
      </c>
      <c r="AF36" s="86">
        <v>0</v>
      </c>
      <c r="AG36" s="94" t="s">
        <v>414</v>
      </c>
      <c r="AH36" s="86" t="b">
        <v>0</v>
      </c>
      <c r="AI36" s="86" t="s">
        <v>416</v>
      </c>
      <c r="AJ36" s="86"/>
      <c r="AK36" s="94" t="s">
        <v>414</v>
      </c>
      <c r="AL36" s="86" t="b">
        <v>0</v>
      </c>
      <c r="AM36" s="86">
        <v>7</v>
      </c>
      <c r="AN36" s="94" t="s">
        <v>389</v>
      </c>
      <c r="AO36" s="86" t="s">
        <v>421</v>
      </c>
      <c r="AP36" s="86" t="b">
        <v>0</v>
      </c>
      <c r="AQ36" s="94" t="s">
        <v>389</v>
      </c>
      <c r="AR36" s="86" t="s">
        <v>209</v>
      </c>
      <c r="AS36" s="86">
        <v>0</v>
      </c>
      <c r="AT36" s="86">
        <v>0</v>
      </c>
      <c r="AU36" s="86"/>
      <c r="AV36" s="86"/>
      <c r="AW36" s="86"/>
      <c r="AX36" s="86"/>
      <c r="AY36" s="86"/>
      <c r="AZ36" s="86"/>
      <c r="BA36" s="86"/>
      <c r="BB36" s="86"/>
      <c r="BC36">
        <v>1</v>
      </c>
      <c r="BD36" s="85" t="str">
        <f>REPLACE(INDEX(GroupVertices[Group],MATCH(Edges[[#This Row],[Vertex 1]],GroupVertices[Vertex],0)),1,1,"")</f>
        <v>4</v>
      </c>
      <c r="BE36" s="85" t="str">
        <f>REPLACE(INDEX(GroupVertices[Group],MATCH(Edges[[#This Row],[Vertex 2]],GroupVertices[Vertex],0)),1,1,"")</f>
        <v>4</v>
      </c>
      <c r="BF36" s="51">
        <v>2</v>
      </c>
      <c r="BG36" s="52">
        <v>8.695652173913043</v>
      </c>
      <c r="BH36" s="51">
        <v>0</v>
      </c>
      <c r="BI36" s="52">
        <v>0</v>
      </c>
      <c r="BJ36" s="51">
        <v>0</v>
      </c>
      <c r="BK36" s="52">
        <v>0</v>
      </c>
      <c r="BL36" s="51">
        <v>21</v>
      </c>
      <c r="BM36" s="52">
        <v>91.30434782608695</v>
      </c>
      <c r="BN36" s="51">
        <v>23</v>
      </c>
    </row>
    <row r="37" spans="1:66" ht="15">
      <c r="A37" s="84" t="s">
        <v>257</v>
      </c>
      <c r="B37" s="84" t="s">
        <v>265</v>
      </c>
      <c r="C37" s="53" t="s">
        <v>984</v>
      </c>
      <c r="D37" s="54">
        <v>3</v>
      </c>
      <c r="E37" s="65" t="s">
        <v>132</v>
      </c>
      <c r="F37" s="55">
        <v>32</v>
      </c>
      <c r="G37" s="53"/>
      <c r="H37" s="57"/>
      <c r="I37" s="56"/>
      <c r="J37" s="56"/>
      <c r="K37" s="36" t="s">
        <v>65</v>
      </c>
      <c r="L37" s="83">
        <v>37</v>
      </c>
      <c r="M37" s="83"/>
      <c r="N37" s="63"/>
      <c r="O37" s="86" t="s">
        <v>276</v>
      </c>
      <c r="P37" s="88">
        <v>43851.441655092596</v>
      </c>
      <c r="Q37" s="86" t="s">
        <v>278</v>
      </c>
      <c r="R37" s="86"/>
      <c r="S37" s="86"/>
      <c r="T37" s="86"/>
      <c r="U37" s="86"/>
      <c r="V37" s="89" t="s">
        <v>335</v>
      </c>
      <c r="W37" s="88">
        <v>43851.441655092596</v>
      </c>
      <c r="X37" s="92">
        <v>43851</v>
      </c>
      <c r="Y37" s="94" t="s">
        <v>351</v>
      </c>
      <c r="Z37" s="89" t="s">
        <v>376</v>
      </c>
      <c r="AA37" s="86"/>
      <c r="AB37" s="86"/>
      <c r="AC37" s="94" t="s">
        <v>399</v>
      </c>
      <c r="AD37" s="86"/>
      <c r="AE37" s="86" t="b">
        <v>0</v>
      </c>
      <c r="AF37" s="86">
        <v>0</v>
      </c>
      <c r="AG37" s="94" t="s">
        <v>414</v>
      </c>
      <c r="AH37" s="86" t="b">
        <v>0</v>
      </c>
      <c r="AI37" s="86" t="s">
        <v>416</v>
      </c>
      <c r="AJ37" s="86"/>
      <c r="AK37" s="94" t="s">
        <v>414</v>
      </c>
      <c r="AL37" s="86" t="b">
        <v>0</v>
      </c>
      <c r="AM37" s="86">
        <v>7</v>
      </c>
      <c r="AN37" s="94" t="s">
        <v>389</v>
      </c>
      <c r="AO37" s="86" t="s">
        <v>421</v>
      </c>
      <c r="AP37" s="86" t="b">
        <v>0</v>
      </c>
      <c r="AQ37" s="94" t="s">
        <v>389</v>
      </c>
      <c r="AR37" s="86" t="s">
        <v>209</v>
      </c>
      <c r="AS37" s="86">
        <v>0</v>
      </c>
      <c r="AT37" s="86">
        <v>0</v>
      </c>
      <c r="AU37" s="86"/>
      <c r="AV37" s="86"/>
      <c r="AW37" s="86"/>
      <c r="AX37" s="86"/>
      <c r="AY37" s="86"/>
      <c r="AZ37" s="86"/>
      <c r="BA37" s="86"/>
      <c r="BB37" s="86"/>
      <c r="BC37">
        <v>1</v>
      </c>
      <c r="BD37" s="85" t="str">
        <f>REPLACE(INDEX(GroupVertices[Group],MATCH(Edges[[#This Row],[Vertex 1]],GroupVertices[Vertex],0)),1,1,"")</f>
        <v>4</v>
      </c>
      <c r="BE37" s="85" t="str">
        <f>REPLACE(INDEX(GroupVertices[Group],MATCH(Edges[[#This Row],[Vertex 2]],GroupVertices[Vertex],0)),1,1,"")</f>
        <v>4</v>
      </c>
      <c r="BF37" s="51">
        <v>2</v>
      </c>
      <c r="BG37" s="52">
        <v>8.695652173913043</v>
      </c>
      <c r="BH37" s="51">
        <v>0</v>
      </c>
      <c r="BI37" s="52">
        <v>0</v>
      </c>
      <c r="BJ37" s="51">
        <v>0</v>
      </c>
      <c r="BK37" s="52">
        <v>0</v>
      </c>
      <c r="BL37" s="51">
        <v>21</v>
      </c>
      <c r="BM37" s="52">
        <v>91.30434782608695</v>
      </c>
      <c r="BN37" s="51">
        <v>23</v>
      </c>
    </row>
    <row r="38" spans="1:66" ht="15">
      <c r="A38" s="84" t="s">
        <v>258</v>
      </c>
      <c r="B38" s="84" t="s">
        <v>265</v>
      </c>
      <c r="C38" s="53" t="s">
        <v>984</v>
      </c>
      <c r="D38" s="54">
        <v>3</v>
      </c>
      <c r="E38" s="65" t="s">
        <v>132</v>
      </c>
      <c r="F38" s="55">
        <v>32</v>
      </c>
      <c r="G38" s="53"/>
      <c r="H38" s="57"/>
      <c r="I38" s="56"/>
      <c r="J38" s="56"/>
      <c r="K38" s="36" t="s">
        <v>65</v>
      </c>
      <c r="L38" s="83">
        <v>38</v>
      </c>
      <c r="M38" s="83"/>
      <c r="N38" s="63"/>
      <c r="O38" s="86" t="s">
        <v>276</v>
      </c>
      <c r="P38" s="88">
        <v>43851.49722222222</v>
      </c>
      <c r="Q38" s="86" t="s">
        <v>278</v>
      </c>
      <c r="R38" s="86"/>
      <c r="S38" s="86"/>
      <c r="T38" s="86"/>
      <c r="U38" s="86"/>
      <c r="V38" s="89" t="s">
        <v>336</v>
      </c>
      <c r="W38" s="88">
        <v>43851.49722222222</v>
      </c>
      <c r="X38" s="92">
        <v>43851</v>
      </c>
      <c r="Y38" s="94" t="s">
        <v>352</v>
      </c>
      <c r="Z38" s="89" t="s">
        <v>377</v>
      </c>
      <c r="AA38" s="86"/>
      <c r="AB38" s="86"/>
      <c r="AC38" s="94" t="s">
        <v>400</v>
      </c>
      <c r="AD38" s="86"/>
      <c r="AE38" s="86" t="b">
        <v>0</v>
      </c>
      <c r="AF38" s="86">
        <v>0</v>
      </c>
      <c r="AG38" s="94" t="s">
        <v>414</v>
      </c>
      <c r="AH38" s="86" t="b">
        <v>0</v>
      </c>
      <c r="AI38" s="86" t="s">
        <v>416</v>
      </c>
      <c r="AJ38" s="86"/>
      <c r="AK38" s="94" t="s">
        <v>414</v>
      </c>
      <c r="AL38" s="86" t="b">
        <v>0</v>
      </c>
      <c r="AM38" s="86">
        <v>7</v>
      </c>
      <c r="AN38" s="94" t="s">
        <v>389</v>
      </c>
      <c r="AO38" s="86" t="s">
        <v>421</v>
      </c>
      <c r="AP38" s="86" t="b">
        <v>0</v>
      </c>
      <c r="AQ38" s="94" t="s">
        <v>389</v>
      </c>
      <c r="AR38" s="86" t="s">
        <v>209</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2</v>
      </c>
      <c r="BG38" s="52">
        <v>8.695652173913043</v>
      </c>
      <c r="BH38" s="51">
        <v>0</v>
      </c>
      <c r="BI38" s="52">
        <v>0</v>
      </c>
      <c r="BJ38" s="51">
        <v>0</v>
      </c>
      <c r="BK38" s="52">
        <v>0</v>
      </c>
      <c r="BL38" s="51">
        <v>21</v>
      </c>
      <c r="BM38" s="52">
        <v>91.30434782608695</v>
      </c>
      <c r="BN38" s="51">
        <v>23</v>
      </c>
    </row>
    <row r="39" spans="1:66" ht="15">
      <c r="A39" s="84" t="s">
        <v>259</v>
      </c>
      <c r="B39" s="84" t="s">
        <v>270</v>
      </c>
      <c r="C39" s="53" t="s">
        <v>984</v>
      </c>
      <c r="D39" s="54">
        <v>3</v>
      </c>
      <c r="E39" s="65" t="s">
        <v>132</v>
      </c>
      <c r="F39" s="55">
        <v>32</v>
      </c>
      <c r="G39" s="53"/>
      <c r="H39" s="57"/>
      <c r="I39" s="56"/>
      <c r="J39" s="56"/>
      <c r="K39" s="36" t="s">
        <v>65</v>
      </c>
      <c r="L39" s="83">
        <v>39</v>
      </c>
      <c r="M39" s="83"/>
      <c r="N39" s="63"/>
      <c r="O39" s="86" t="s">
        <v>274</v>
      </c>
      <c r="P39" s="88">
        <v>43852.9034375</v>
      </c>
      <c r="Q39" s="86" t="s">
        <v>284</v>
      </c>
      <c r="R39" s="86"/>
      <c r="S39" s="86"/>
      <c r="T39" s="86" t="s">
        <v>311</v>
      </c>
      <c r="U39" s="89" t="s">
        <v>324</v>
      </c>
      <c r="V39" s="89" t="s">
        <v>324</v>
      </c>
      <c r="W39" s="88">
        <v>43852.9034375</v>
      </c>
      <c r="X39" s="92">
        <v>43852</v>
      </c>
      <c r="Y39" s="94" t="s">
        <v>353</v>
      </c>
      <c r="Z39" s="89" t="s">
        <v>378</v>
      </c>
      <c r="AA39" s="86"/>
      <c r="AB39" s="86"/>
      <c r="AC39" s="94" t="s">
        <v>401</v>
      </c>
      <c r="AD39" s="86"/>
      <c r="AE39" s="86" t="b">
        <v>0</v>
      </c>
      <c r="AF39" s="86">
        <v>15</v>
      </c>
      <c r="AG39" s="94" t="s">
        <v>414</v>
      </c>
      <c r="AH39" s="86" t="b">
        <v>0</v>
      </c>
      <c r="AI39" s="86" t="s">
        <v>416</v>
      </c>
      <c r="AJ39" s="86"/>
      <c r="AK39" s="94" t="s">
        <v>414</v>
      </c>
      <c r="AL39" s="86" t="b">
        <v>0</v>
      </c>
      <c r="AM39" s="86">
        <v>1</v>
      </c>
      <c r="AN39" s="94" t="s">
        <v>414</v>
      </c>
      <c r="AO39" s="86" t="s">
        <v>421</v>
      </c>
      <c r="AP39" s="86" t="b">
        <v>0</v>
      </c>
      <c r="AQ39" s="94" t="s">
        <v>401</v>
      </c>
      <c r="AR39" s="86" t="s">
        <v>209</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c r="BG39" s="52"/>
      <c r="BH39" s="51"/>
      <c r="BI39" s="52"/>
      <c r="BJ39" s="51"/>
      <c r="BK39" s="52"/>
      <c r="BL39" s="51"/>
      <c r="BM39" s="52"/>
      <c r="BN39" s="51"/>
    </row>
    <row r="40" spans="1:66" ht="15">
      <c r="A40" s="84" t="s">
        <v>259</v>
      </c>
      <c r="B40" s="84" t="s">
        <v>263</v>
      </c>
      <c r="C40" s="53" t="s">
        <v>984</v>
      </c>
      <c r="D40" s="54">
        <v>3</v>
      </c>
      <c r="E40" s="65" t="s">
        <v>132</v>
      </c>
      <c r="F40" s="55">
        <v>32</v>
      </c>
      <c r="G40" s="53"/>
      <c r="H40" s="57"/>
      <c r="I40" s="56"/>
      <c r="J40" s="56"/>
      <c r="K40" s="36" t="s">
        <v>65</v>
      </c>
      <c r="L40" s="83">
        <v>40</v>
      </c>
      <c r="M40" s="83"/>
      <c r="N40" s="63"/>
      <c r="O40" s="86" t="s">
        <v>274</v>
      </c>
      <c r="P40" s="88">
        <v>43852.9034375</v>
      </c>
      <c r="Q40" s="86" t="s">
        <v>284</v>
      </c>
      <c r="R40" s="86"/>
      <c r="S40" s="86"/>
      <c r="T40" s="86" t="s">
        <v>311</v>
      </c>
      <c r="U40" s="89" t="s">
        <v>324</v>
      </c>
      <c r="V40" s="89" t="s">
        <v>324</v>
      </c>
      <c r="W40" s="88">
        <v>43852.9034375</v>
      </c>
      <c r="X40" s="92">
        <v>43852</v>
      </c>
      <c r="Y40" s="94" t="s">
        <v>353</v>
      </c>
      <c r="Z40" s="89" t="s">
        <v>378</v>
      </c>
      <c r="AA40" s="86"/>
      <c r="AB40" s="86"/>
      <c r="AC40" s="94" t="s">
        <v>401</v>
      </c>
      <c r="AD40" s="86"/>
      <c r="AE40" s="86" t="b">
        <v>0</v>
      </c>
      <c r="AF40" s="86">
        <v>15</v>
      </c>
      <c r="AG40" s="94" t="s">
        <v>414</v>
      </c>
      <c r="AH40" s="86" t="b">
        <v>0</v>
      </c>
      <c r="AI40" s="86" t="s">
        <v>416</v>
      </c>
      <c r="AJ40" s="86"/>
      <c r="AK40" s="94" t="s">
        <v>414</v>
      </c>
      <c r="AL40" s="86" t="b">
        <v>0</v>
      </c>
      <c r="AM40" s="86">
        <v>1</v>
      </c>
      <c r="AN40" s="94" t="s">
        <v>414</v>
      </c>
      <c r="AO40" s="86" t="s">
        <v>421</v>
      </c>
      <c r="AP40" s="86" t="b">
        <v>0</v>
      </c>
      <c r="AQ40" s="94" t="s">
        <v>401</v>
      </c>
      <c r="AR40" s="86" t="s">
        <v>209</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1</v>
      </c>
      <c r="BF40" s="51"/>
      <c r="BG40" s="52"/>
      <c r="BH40" s="51"/>
      <c r="BI40" s="52"/>
      <c r="BJ40" s="51"/>
      <c r="BK40" s="52"/>
      <c r="BL40" s="51"/>
      <c r="BM40" s="52"/>
      <c r="BN40" s="51"/>
    </row>
    <row r="41" spans="1:66" ht="15">
      <c r="A41" s="84" t="s">
        <v>259</v>
      </c>
      <c r="B41" s="84" t="s">
        <v>271</v>
      </c>
      <c r="C41" s="53" t="s">
        <v>984</v>
      </c>
      <c r="D41" s="54">
        <v>3</v>
      </c>
      <c r="E41" s="65" t="s">
        <v>132</v>
      </c>
      <c r="F41" s="55">
        <v>32</v>
      </c>
      <c r="G41" s="53"/>
      <c r="H41" s="57"/>
      <c r="I41" s="56"/>
      <c r="J41" s="56"/>
      <c r="K41" s="36" t="s">
        <v>65</v>
      </c>
      <c r="L41" s="83">
        <v>41</v>
      </c>
      <c r="M41" s="83"/>
      <c r="N41" s="63"/>
      <c r="O41" s="86" t="s">
        <v>274</v>
      </c>
      <c r="P41" s="88">
        <v>43852.9034375</v>
      </c>
      <c r="Q41" s="86" t="s">
        <v>284</v>
      </c>
      <c r="R41" s="86"/>
      <c r="S41" s="86"/>
      <c r="T41" s="86" t="s">
        <v>311</v>
      </c>
      <c r="U41" s="89" t="s">
        <v>324</v>
      </c>
      <c r="V41" s="89" t="s">
        <v>324</v>
      </c>
      <c r="W41" s="88">
        <v>43852.9034375</v>
      </c>
      <c r="X41" s="92">
        <v>43852</v>
      </c>
      <c r="Y41" s="94" t="s">
        <v>353</v>
      </c>
      <c r="Z41" s="89" t="s">
        <v>378</v>
      </c>
      <c r="AA41" s="86"/>
      <c r="AB41" s="86"/>
      <c r="AC41" s="94" t="s">
        <v>401</v>
      </c>
      <c r="AD41" s="86"/>
      <c r="AE41" s="86" t="b">
        <v>0</v>
      </c>
      <c r="AF41" s="86">
        <v>15</v>
      </c>
      <c r="AG41" s="94" t="s">
        <v>414</v>
      </c>
      <c r="AH41" s="86" t="b">
        <v>0</v>
      </c>
      <c r="AI41" s="86" t="s">
        <v>416</v>
      </c>
      <c r="AJ41" s="86"/>
      <c r="AK41" s="94" t="s">
        <v>414</v>
      </c>
      <c r="AL41" s="86" t="b">
        <v>0</v>
      </c>
      <c r="AM41" s="86">
        <v>1</v>
      </c>
      <c r="AN41" s="94" t="s">
        <v>414</v>
      </c>
      <c r="AO41" s="86" t="s">
        <v>421</v>
      </c>
      <c r="AP41" s="86" t="b">
        <v>0</v>
      </c>
      <c r="AQ41" s="94" t="s">
        <v>401</v>
      </c>
      <c r="AR41" s="86" t="s">
        <v>209</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15">
      <c r="A42" s="84" t="s">
        <v>259</v>
      </c>
      <c r="B42" s="84" t="s">
        <v>272</v>
      </c>
      <c r="C42" s="53" t="s">
        <v>984</v>
      </c>
      <c r="D42" s="54">
        <v>3</v>
      </c>
      <c r="E42" s="65" t="s">
        <v>132</v>
      </c>
      <c r="F42" s="55">
        <v>32</v>
      </c>
      <c r="G42" s="53"/>
      <c r="H42" s="57"/>
      <c r="I42" s="56"/>
      <c r="J42" s="56"/>
      <c r="K42" s="36" t="s">
        <v>65</v>
      </c>
      <c r="L42" s="83">
        <v>42</v>
      </c>
      <c r="M42" s="83"/>
      <c r="N42" s="63"/>
      <c r="O42" s="86" t="s">
        <v>274</v>
      </c>
      <c r="P42" s="88">
        <v>43852.9034375</v>
      </c>
      <c r="Q42" s="86" t="s">
        <v>284</v>
      </c>
      <c r="R42" s="86"/>
      <c r="S42" s="86"/>
      <c r="T42" s="86" t="s">
        <v>311</v>
      </c>
      <c r="U42" s="89" t="s">
        <v>324</v>
      </c>
      <c r="V42" s="89" t="s">
        <v>324</v>
      </c>
      <c r="W42" s="88">
        <v>43852.9034375</v>
      </c>
      <c r="X42" s="92">
        <v>43852</v>
      </c>
      <c r="Y42" s="94" t="s">
        <v>353</v>
      </c>
      <c r="Z42" s="89" t="s">
        <v>378</v>
      </c>
      <c r="AA42" s="86"/>
      <c r="AB42" s="86"/>
      <c r="AC42" s="94" t="s">
        <v>401</v>
      </c>
      <c r="AD42" s="86"/>
      <c r="AE42" s="86" t="b">
        <v>0</v>
      </c>
      <c r="AF42" s="86">
        <v>15</v>
      </c>
      <c r="AG42" s="94" t="s">
        <v>414</v>
      </c>
      <c r="AH42" s="86" t="b">
        <v>0</v>
      </c>
      <c r="AI42" s="86" t="s">
        <v>416</v>
      </c>
      <c r="AJ42" s="86"/>
      <c r="AK42" s="94" t="s">
        <v>414</v>
      </c>
      <c r="AL42" s="86" t="b">
        <v>0</v>
      </c>
      <c r="AM42" s="86">
        <v>1</v>
      </c>
      <c r="AN42" s="94" t="s">
        <v>414</v>
      </c>
      <c r="AO42" s="86" t="s">
        <v>421</v>
      </c>
      <c r="AP42" s="86" t="b">
        <v>0</v>
      </c>
      <c r="AQ42" s="94" t="s">
        <v>401</v>
      </c>
      <c r="AR42" s="86" t="s">
        <v>209</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v>5</v>
      </c>
      <c r="BG42" s="52">
        <v>16.666666666666668</v>
      </c>
      <c r="BH42" s="51">
        <v>0</v>
      </c>
      <c r="BI42" s="52">
        <v>0</v>
      </c>
      <c r="BJ42" s="51">
        <v>0</v>
      </c>
      <c r="BK42" s="52">
        <v>0</v>
      </c>
      <c r="BL42" s="51">
        <v>25</v>
      </c>
      <c r="BM42" s="52">
        <v>83.33333333333333</v>
      </c>
      <c r="BN42" s="51">
        <v>30</v>
      </c>
    </row>
    <row r="43" spans="1:66" ht="15">
      <c r="A43" s="84" t="s">
        <v>260</v>
      </c>
      <c r="B43" s="84" t="s">
        <v>270</v>
      </c>
      <c r="C43" s="53" t="s">
        <v>984</v>
      </c>
      <c r="D43" s="54">
        <v>3</v>
      </c>
      <c r="E43" s="65" t="s">
        <v>132</v>
      </c>
      <c r="F43" s="55">
        <v>32</v>
      </c>
      <c r="G43" s="53"/>
      <c r="H43" s="57"/>
      <c r="I43" s="56"/>
      <c r="J43" s="56"/>
      <c r="K43" s="36" t="s">
        <v>65</v>
      </c>
      <c r="L43" s="83">
        <v>43</v>
      </c>
      <c r="M43" s="83"/>
      <c r="N43" s="63"/>
      <c r="O43" s="86" t="s">
        <v>276</v>
      </c>
      <c r="P43" s="88">
        <v>43852.917719907404</v>
      </c>
      <c r="Q43" s="86" t="s">
        <v>284</v>
      </c>
      <c r="R43" s="86"/>
      <c r="S43" s="86"/>
      <c r="T43" s="86" t="s">
        <v>311</v>
      </c>
      <c r="U43" s="86"/>
      <c r="V43" s="89" t="s">
        <v>337</v>
      </c>
      <c r="W43" s="88">
        <v>43852.917719907404</v>
      </c>
      <c r="X43" s="92">
        <v>43852</v>
      </c>
      <c r="Y43" s="94" t="s">
        <v>354</v>
      </c>
      <c r="Z43" s="89" t="s">
        <v>379</v>
      </c>
      <c r="AA43" s="86"/>
      <c r="AB43" s="86"/>
      <c r="AC43" s="94" t="s">
        <v>402</v>
      </c>
      <c r="AD43" s="86"/>
      <c r="AE43" s="86" t="b">
        <v>0</v>
      </c>
      <c r="AF43" s="86">
        <v>0</v>
      </c>
      <c r="AG43" s="94" t="s">
        <v>414</v>
      </c>
      <c r="AH43" s="86" t="b">
        <v>0</v>
      </c>
      <c r="AI43" s="86" t="s">
        <v>416</v>
      </c>
      <c r="AJ43" s="86"/>
      <c r="AK43" s="94" t="s">
        <v>414</v>
      </c>
      <c r="AL43" s="86" t="b">
        <v>0</v>
      </c>
      <c r="AM43" s="86">
        <v>1</v>
      </c>
      <c r="AN43" s="94" t="s">
        <v>401</v>
      </c>
      <c r="AO43" s="86" t="s">
        <v>421</v>
      </c>
      <c r="AP43" s="86" t="b">
        <v>0</v>
      </c>
      <c r="AQ43" s="94" t="s">
        <v>401</v>
      </c>
      <c r="AR43" s="86" t="s">
        <v>209</v>
      </c>
      <c r="AS43" s="86">
        <v>0</v>
      </c>
      <c r="AT43" s="86">
        <v>0</v>
      </c>
      <c r="AU43" s="86"/>
      <c r="AV43" s="86"/>
      <c r="AW43" s="86"/>
      <c r="AX43" s="86"/>
      <c r="AY43" s="86"/>
      <c r="AZ43" s="86"/>
      <c r="BA43" s="86"/>
      <c r="BB43" s="86"/>
      <c r="BC43">
        <v>1</v>
      </c>
      <c r="BD43" s="85" t="str">
        <f>REPLACE(INDEX(GroupVertices[Group],MATCH(Edges[[#This Row],[Vertex 1]],GroupVertices[Vertex],0)),1,1,"")</f>
        <v>3</v>
      </c>
      <c r="BE43" s="85" t="str">
        <f>REPLACE(INDEX(GroupVertices[Group],MATCH(Edges[[#This Row],[Vertex 2]],GroupVertices[Vertex],0)),1,1,"")</f>
        <v>3</v>
      </c>
      <c r="BF43" s="51"/>
      <c r="BG43" s="52"/>
      <c r="BH43" s="51"/>
      <c r="BI43" s="52"/>
      <c r="BJ43" s="51"/>
      <c r="BK43" s="52"/>
      <c r="BL43" s="51"/>
      <c r="BM43" s="52"/>
      <c r="BN43" s="51"/>
    </row>
    <row r="44" spans="1:66" ht="15">
      <c r="A44" s="84" t="s">
        <v>260</v>
      </c>
      <c r="B44" s="84" t="s">
        <v>271</v>
      </c>
      <c r="C44" s="53" t="s">
        <v>984</v>
      </c>
      <c r="D44" s="54">
        <v>3</v>
      </c>
      <c r="E44" s="65" t="s">
        <v>132</v>
      </c>
      <c r="F44" s="55">
        <v>32</v>
      </c>
      <c r="G44" s="53"/>
      <c r="H44" s="57"/>
      <c r="I44" s="56"/>
      <c r="J44" s="56"/>
      <c r="K44" s="36" t="s">
        <v>65</v>
      </c>
      <c r="L44" s="83">
        <v>44</v>
      </c>
      <c r="M44" s="83"/>
      <c r="N44" s="63"/>
      <c r="O44" s="86" t="s">
        <v>276</v>
      </c>
      <c r="P44" s="88">
        <v>43852.917719907404</v>
      </c>
      <c r="Q44" s="86" t="s">
        <v>284</v>
      </c>
      <c r="R44" s="86"/>
      <c r="S44" s="86"/>
      <c r="T44" s="86" t="s">
        <v>311</v>
      </c>
      <c r="U44" s="86"/>
      <c r="V44" s="89" t="s">
        <v>337</v>
      </c>
      <c r="W44" s="88">
        <v>43852.917719907404</v>
      </c>
      <c r="X44" s="92">
        <v>43852</v>
      </c>
      <c r="Y44" s="94" t="s">
        <v>354</v>
      </c>
      <c r="Z44" s="89" t="s">
        <v>379</v>
      </c>
      <c r="AA44" s="86"/>
      <c r="AB44" s="86"/>
      <c r="AC44" s="94" t="s">
        <v>402</v>
      </c>
      <c r="AD44" s="86"/>
      <c r="AE44" s="86" t="b">
        <v>0</v>
      </c>
      <c r="AF44" s="86">
        <v>0</v>
      </c>
      <c r="AG44" s="94" t="s">
        <v>414</v>
      </c>
      <c r="AH44" s="86" t="b">
        <v>0</v>
      </c>
      <c r="AI44" s="86" t="s">
        <v>416</v>
      </c>
      <c r="AJ44" s="86"/>
      <c r="AK44" s="94" t="s">
        <v>414</v>
      </c>
      <c r="AL44" s="86" t="b">
        <v>0</v>
      </c>
      <c r="AM44" s="86">
        <v>1</v>
      </c>
      <c r="AN44" s="94" t="s">
        <v>401</v>
      </c>
      <c r="AO44" s="86" t="s">
        <v>421</v>
      </c>
      <c r="AP44" s="86" t="b">
        <v>0</v>
      </c>
      <c r="AQ44" s="94" t="s">
        <v>401</v>
      </c>
      <c r="AR44" s="86" t="s">
        <v>209</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3</v>
      </c>
      <c r="BF44" s="51"/>
      <c r="BG44" s="52"/>
      <c r="BH44" s="51"/>
      <c r="BI44" s="52"/>
      <c r="BJ44" s="51"/>
      <c r="BK44" s="52"/>
      <c r="BL44" s="51"/>
      <c r="BM44" s="52"/>
      <c r="BN44" s="51"/>
    </row>
    <row r="45" spans="1:66" ht="15">
      <c r="A45" s="84" t="s">
        <v>260</v>
      </c>
      <c r="B45" s="84" t="s">
        <v>272</v>
      </c>
      <c r="C45" s="53" t="s">
        <v>984</v>
      </c>
      <c r="D45" s="54">
        <v>3</v>
      </c>
      <c r="E45" s="65" t="s">
        <v>132</v>
      </c>
      <c r="F45" s="55">
        <v>32</v>
      </c>
      <c r="G45" s="53"/>
      <c r="H45" s="57"/>
      <c r="I45" s="56"/>
      <c r="J45" s="56"/>
      <c r="K45" s="36" t="s">
        <v>65</v>
      </c>
      <c r="L45" s="83">
        <v>45</v>
      </c>
      <c r="M45" s="83"/>
      <c r="N45" s="63"/>
      <c r="O45" s="86" t="s">
        <v>276</v>
      </c>
      <c r="P45" s="88">
        <v>43852.917719907404</v>
      </c>
      <c r="Q45" s="86" t="s">
        <v>284</v>
      </c>
      <c r="R45" s="86"/>
      <c r="S45" s="86"/>
      <c r="T45" s="86" t="s">
        <v>311</v>
      </c>
      <c r="U45" s="86"/>
      <c r="V45" s="89" t="s">
        <v>337</v>
      </c>
      <c r="W45" s="88">
        <v>43852.917719907404</v>
      </c>
      <c r="X45" s="92">
        <v>43852</v>
      </c>
      <c r="Y45" s="94" t="s">
        <v>354</v>
      </c>
      <c r="Z45" s="89" t="s">
        <v>379</v>
      </c>
      <c r="AA45" s="86"/>
      <c r="AB45" s="86"/>
      <c r="AC45" s="94" t="s">
        <v>402</v>
      </c>
      <c r="AD45" s="86"/>
      <c r="AE45" s="86" t="b">
        <v>0</v>
      </c>
      <c r="AF45" s="86">
        <v>0</v>
      </c>
      <c r="AG45" s="94" t="s">
        <v>414</v>
      </c>
      <c r="AH45" s="86" t="b">
        <v>0</v>
      </c>
      <c r="AI45" s="86" t="s">
        <v>416</v>
      </c>
      <c r="AJ45" s="86"/>
      <c r="AK45" s="94" t="s">
        <v>414</v>
      </c>
      <c r="AL45" s="86" t="b">
        <v>0</v>
      </c>
      <c r="AM45" s="86">
        <v>1</v>
      </c>
      <c r="AN45" s="94" t="s">
        <v>401</v>
      </c>
      <c r="AO45" s="86" t="s">
        <v>421</v>
      </c>
      <c r="AP45" s="86" t="b">
        <v>0</v>
      </c>
      <c r="AQ45" s="94" t="s">
        <v>401</v>
      </c>
      <c r="AR45" s="86" t="s">
        <v>209</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3</v>
      </c>
      <c r="BF45" s="51"/>
      <c r="BG45" s="52"/>
      <c r="BH45" s="51"/>
      <c r="BI45" s="52"/>
      <c r="BJ45" s="51"/>
      <c r="BK45" s="52"/>
      <c r="BL45" s="51"/>
      <c r="BM45" s="52"/>
      <c r="BN45" s="51"/>
    </row>
    <row r="46" spans="1:66" ht="15">
      <c r="A46" s="84" t="s">
        <v>260</v>
      </c>
      <c r="B46" s="84" t="s">
        <v>263</v>
      </c>
      <c r="C46" s="53" t="s">
        <v>984</v>
      </c>
      <c r="D46" s="54">
        <v>3</v>
      </c>
      <c r="E46" s="65" t="s">
        <v>132</v>
      </c>
      <c r="F46" s="55">
        <v>32</v>
      </c>
      <c r="G46" s="53"/>
      <c r="H46" s="57"/>
      <c r="I46" s="56"/>
      <c r="J46" s="56"/>
      <c r="K46" s="36" t="s">
        <v>65</v>
      </c>
      <c r="L46" s="83">
        <v>46</v>
      </c>
      <c r="M46" s="83"/>
      <c r="N46" s="63"/>
      <c r="O46" s="86" t="s">
        <v>276</v>
      </c>
      <c r="P46" s="88">
        <v>43852.917719907404</v>
      </c>
      <c r="Q46" s="86" t="s">
        <v>284</v>
      </c>
      <c r="R46" s="86"/>
      <c r="S46" s="86"/>
      <c r="T46" s="86" t="s">
        <v>311</v>
      </c>
      <c r="U46" s="86"/>
      <c r="V46" s="89" t="s">
        <v>337</v>
      </c>
      <c r="W46" s="88">
        <v>43852.917719907404</v>
      </c>
      <c r="X46" s="92">
        <v>43852</v>
      </c>
      <c r="Y46" s="94" t="s">
        <v>354</v>
      </c>
      <c r="Z46" s="89" t="s">
        <v>379</v>
      </c>
      <c r="AA46" s="86"/>
      <c r="AB46" s="86"/>
      <c r="AC46" s="94" t="s">
        <v>402</v>
      </c>
      <c r="AD46" s="86"/>
      <c r="AE46" s="86" t="b">
        <v>0</v>
      </c>
      <c r="AF46" s="86">
        <v>0</v>
      </c>
      <c r="AG46" s="94" t="s">
        <v>414</v>
      </c>
      <c r="AH46" s="86" t="b">
        <v>0</v>
      </c>
      <c r="AI46" s="86" t="s">
        <v>416</v>
      </c>
      <c r="AJ46" s="86"/>
      <c r="AK46" s="94" t="s">
        <v>414</v>
      </c>
      <c r="AL46" s="86" t="b">
        <v>0</v>
      </c>
      <c r="AM46" s="86">
        <v>1</v>
      </c>
      <c r="AN46" s="94" t="s">
        <v>401</v>
      </c>
      <c r="AO46" s="86" t="s">
        <v>421</v>
      </c>
      <c r="AP46" s="86" t="b">
        <v>0</v>
      </c>
      <c r="AQ46" s="94" t="s">
        <v>401</v>
      </c>
      <c r="AR46" s="86" t="s">
        <v>209</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1</v>
      </c>
      <c r="BF46" s="51">
        <v>5</v>
      </c>
      <c r="BG46" s="52">
        <v>16.666666666666668</v>
      </c>
      <c r="BH46" s="51">
        <v>0</v>
      </c>
      <c r="BI46" s="52">
        <v>0</v>
      </c>
      <c r="BJ46" s="51">
        <v>0</v>
      </c>
      <c r="BK46" s="52">
        <v>0</v>
      </c>
      <c r="BL46" s="51">
        <v>25</v>
      </c>
      <c r="BM46" s="52">
        <v>83.33333333333333</v>
      </c>
      <c r="BN46" s="51">
        <v>30</v>
      </c>
    </row>
    <row r="47" spans="1:66" ht="15">
      <c r="A47" s="84" t="s">
        <v>261</v>
      </c>
      <c r="B47" s="84" t="s">
        <v>263</v>
      </c>
      <c r="C47" s="53" t="s">
        <v>984</v>
      </c>
      <c r="D47" s="54">
        <v>3</v>
      </c>
      <c r="E47" s="65" t="s">
        <v>132</v>
      </c>
      <c r="F47" s="55">
        <v>32</v>
      </c>
      <c r="G47" s="53"/>
      <c r="H47" s="57"/>
      <c r="I47" s="56"/>
      <c r="J47" s="56"/>
      <c r="K47" s="36" t="s">
        <v>65</v>
      </c>
      <c r="L47" s="83">
        <v>47</v>
      </c>
      <c r="M47" s="83"/>
      <c r="N47" s="63"/>
      <c r="O47" s="86" t="s">
        <v>274</v>
      </c>
      <c r="P47" s="88">
        <v>43853.95332175926</v>
      </c>
      <c r="Q47" s="86" t="s">
        <v>285</v>
      </c>
      <c r="R47" s="86"/>
      <c r="S47" s="86"/>
      <c r="T47" s="86"/>
      <c r="U47" s="89" t="s">
        <v>325</v>
      </c>
      <c r="V47" s="89" t="s">
        <v>325</v>
      </c>
      <c r="W47" s="88">
        <v>43853.95332175926</v>
      </c>
      <c r="X47" s="92">
        <v>43853</v>
      </c>
      <c r="Y47" s="94" t="s">
        <v>355</v>
      </c>
      <c r="Z47" s="89" t="s">
        <v>380</v>
      </c>
      <c r="AA47" s="86"/>
      <c r="AB47" s="86"/>
      <c r="AC47" s="94" t="s">
        <v>403</v>
      </c>
      <c r="AD47" s="86"/>
      <c r="AE47" s="86" t="b">
        <v>0</v>
      </c>
      <c r="AF47" s="86">
        <v>6</v>
      </c>
      <c r="AG47" s="94" t="s">
        <v>414</v>
      </c>
      <c r="AH47" s="86" t="b">
        <v>0</v>
      </c>
      <c r="AI47" s="86" t="s">
        <v>416</v>
      </c>
      <c r="AJ47" s="86"/>
      <c r="AK47" s="94" t="s">
        <v>414</v>
      </c>
      <c r="AL47" s="86" t="b">
        <v>0</v>
      </c>
      <c r="AM47" s="86">
        <v>1</v>
      </c>
      <c r="AN47" s="94" t="s">
        <v>414</v>
      </c>
      <c r="AO47" s="86" t="s">
        <v>421</v>
      </c>
      <c r="AP47" s="86" t="b">
        <v>0</v>
      </c>
      <c r="AQ47" s="94" t="s">
        <v>403</v>
      </c>
      <c r="AR47" s="86" t="s">
        <v>209</v>
      </c>
      <c r="AS47" s="86">
        <v>0</v>
      </c>
      <c r="AT47" s="86">
        <v>0</v>
      </c>
      <c r="AU47" s="86" t="s">
        <v>425</v>
      </c>
      <c r="AV47" s="86" t="s">
        <v>426</v>
      </c>
      <c r="AW47" s="86" t="s">
        <v>427</v>
      </c>
      <c r="AX47" s="86" t="s">
        <v>430</v>
      </c>
      <c r="AY47" s="86" t="s">
        <v>433</v>
      </c>
      <c r="AZ47" s="86" t="s">
        <v>435</v>
      </c>
      <c r="BA47" s="86" t="s">
        <v>436</v>
      </c>
      <c r="BB47" s="89" t="s">
        <v>440</v>
      </c>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261</v>
      </c>
      <c r="B48" s="84" t="s">
        <v>273</v>
      </c>
      <c r="C48" s="53" t="s">
        <v>984</v>
      </c>
      <c r="D48" s="54">
        <v>3</v>
      </c>
      <c r="E48" s="65" t="s">
        <v>132</v>
      </c>
      <c r="F48" s="55">
        <v>32</v>
      </c>
      <c r="G48" s="53"/>
      <c r="H48" s="57"/>
      <c r="I48" s="56"/>
      <c r="J48" s="56"/>
      <c r="K48" s="36" t="s">
        <v>65</v>
      </c>
      <c r="L48" s="83">
        <v>48</v>
      </c>
      <c r="M48" s="83"/>
      <c r="N48" s="63"/>
      <c r="O48" s="86" t="s">
        <v>274</v>
      </c>
      <c r="P48" s="88">
        <v>43853.95332175926</v>
      </c>
      <c r="Q48" s="86" t="s">
        <v>285</v>
      </c>
      <c r="R48" s="86"/>
      <c r="S48" s="86"/>
      <c r="T48" s="86"/>
      <c r="U48" s="89" t="s">
        <v>325</v>
      </c>
      <c r="V48" s="89" t="s">
        <v>325</v>
      </c>
      <c r="W48" s="88">
        <v>43853.95332175926</v>
      </c>
      <c r="X48" s="92">
        <v>43853</v>
      </c>
      <c r="Y48" s="94" t="s">
        <v>355</v>
      </c>
      <c r="Z48" s="89" t="s">
        <v>380</v>
      </c>
      <c r="AA48" s="86"/>
      <c r="AB48" s="86"/>
      <c r="AC48" s="94" t="s">
        <v>403</v>
      </c>
      <c r="AD48" s="86"/>
      <c r="AE48" s="86" t="b">
        <v>0</v>
      </c>
      <c r="AF48" s="86">
        <v>6</v>
      </c>
      <c r="AG48" s="94" t="s">
        <v>414</v>
      </c>
      <c r="AH48" s="86" t="b">
        <v>0</v>
      </c>
      <c r="AI48" s="86" t="s">
        <v>416</v>
      </c>
      <c r="AJ48" s="86"/>
      <c r="AK48" s="94" t="s">
        <v>414</v>
      </c>
      <c r="AL48" s="86" t="b">
        <v>0</v>
      </c>
      <c r="AM48" s="86">
        <v>1</v>
      </c>
      <c r="AN48" s="94" t="s">
        <v>414</v>
      </c>
      <c r="AO48" s="86" t="s">
        <v>421</v>
      </c>
      <c r="AP48" s="86" t="b">
        <v>0</v>
      </c>
      <c r="AQ48" s="94" t="s">
        <v>403</v>
      </c>
      <c r="AR48" s="86" t="s">
        <v>209</v>
      </c>
      <c r="AS48" s="86">
        <v>0</v>
      </c>
      <c r="AT48" s="86">
        <v>0</v>
      </c>
      <c r="AU48" s="86" t="s">
        <v>425</v>
      </c>
      <c r="AV48" s="86" t="s">
        <v>426</v>
      </c>
      <c r="AW48" s="86" t="s">
        <v>427</v>
      </c>
      <c r="AX48" s="86" t="s">
        <v>430</v>
      </c>
      <c r="AY48" s="86" t="s">
        <v>433</v>
      </c>
      <c r="AZ48" s="86" t="s">
        <v>435</v>
      </c>
      <c r="BA48" s="86" t="s">
        <v>436</v>
      </c>
      <c r="BB48" s="89" t="s">
        <v>440</v>
      </c>
      <c r="BC48">
        <v>1</v>
      </c>
      <c r="BD48" s="85" t="str">
        <f>REPLACE(INDEX(GroupVertices[Group],MATCH(Edges[[#This Row],[Vertex 1]],GroupVertices[Vertex],0)),1,1,"")</f>
        <v>1</v>
      </c>
      <c r="BE48" s="85" t="str">
        <f>REPLACE(INDEX(GroupVertices[Group],MATCH(Edges[[#This Row],[Vertex 2]],GroupVertices[Vertex],0)),1,1,"")</f>
        <v>1</v>
      </c>
      <c r="BF48" s="51">
        <v>3</v>
      </c>
      <c r="BG48" s="52">
        <v>6.976744186046512</v>
      </c>
      <c r="BH48" s="51">
        <v>0</v>
      </c>
      <c r="BI48" s="52">
        <v>0</v>
      </c>
      <c r="BJ48" s="51">
        <v>0</v>
      </c>
      <c r="BK48" s="52">
        <v>0</v>
      </c>
      <c r="BL48" s="51">
        <v>40</v>
      </c>
      <c r="BM48" s="52">
        <v>93.02325581395348</v>
      </c>
      <c r="BN48" s="51">
        <v>43</v>
      </c>
    </row>
    <row r="49" spans="1:66" ht="15">
      <c r="A49" s="84" t="s">
        <v>262</v>
      </c>
      <c r="B49" s="84" t="s">
        <v>273</v>
      </c>
      <c r="C49" s="53" t="s">
        <v>984</v>
      </c>
      <c r="D49" s="54">
        <v>3</v>
      </c>
      <c r="E49" s="65" t="s">
        <v>132</v>
      </c>
      <c r="F49" s="55">
        <v>32</v>
      </c>
      <c r="G49" s="53"/>
      <c r="H49" s="57"/>
      <c r="I49" s="56"/>
      <c r="J49" s="56"/>
      <c r="K49" s="36" t="s">
        <v>65</v>
      </c>
      <c r="L49" s="83">
        <v>49</v>
      </c>
      <c r="M49" s="83"/>
      <c r="N49" s="63"/>
      <c r="O49" s="86" t="s">
        <v>276</v>
      </c>
      <c r="P49" s="88">
        <v>43854.15200231481</v>
      </c>
      <c r="Q49" s="86" t="s">
        <v>285</v>
      </c>
      <c r="R49" s="86"/>
      <c r="S49" s="86"/>
      <c r="T49" s="86"/>
      <c r="U49" s="86"/>
      <c r="V49" s="89" t="s">
        <v>338</v>
      </c>
      <c r="W49" s="88">
        <v>43854.15200231481</v>
      </c>
      <c r="X49" s="92">
        <v>43854</v>
      </c>
      <c r="Y49" s="94" t="s">
        <v>356</v>
      </c>
      <c r="Z49" s="89" t="s">
        <v>381</v>
      </c>
      <c r="AA49" s="86"/>
      <c r="AB49" s="86"/>
      <c r="AC49" s="94" t="s">
        <v>404</v>
      </c>
      <c r="AD49" s="86"/>
      <c r="AE49" s="86" t="b">
        <v>0</v>
      </c>
      <c r="AF49" s="86">
        <v>0</v>
      </c>
      <c r="AG49" s="94" t="s">
        <v>414</v>
      </c>
      <c r="AH49" s="86" t="b">
        <v>0</v>
      </c>
      <c r="AI49" s="86" t="s">
        <v>416</v>
      </c>
      <c r="AJ49" s="86"/>
      <c r="AK49" s="94" t="s">
        <v>414</v>
      </c>
      <c r="AL49" s="86" t="b">
        <v>0</v>
      </c>
      <c r="AM49" s="86">
        <v>1</v>
      </c>
      <c r="AN49" s="94" t="s">
        <v>403</v>
      </c>
      <c r="AO49" s="86" t="s">
        <v>419</v>
      </c>
      <c r="AP49" s="86" t="b">
        <v>0</v>
      </c>
      <c r="AQ49" s="94" t="s">
        <v>403</v>
      </c>
      <c r="AR49" s="86" t="s">
        <v>209</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262</v>
      </c>
      <c r="B50" s="84" t="s">
        <v>263</v>
      </c>
      <c r="C50" s="53" t="s">
        <v>984</v>
      </c>
      <c r="D50" s="54">
        <v>3</v>
      </c>
      <c r="E50" s="65" t="s">
        <v>132</v>
      </c>
      <c r="F50" s="55">
        <v>32</v>
      </c>
      <c r="G50" s="53"/>
      <c r="H50" s="57"/>
      <c r="I50" s="56"/>
      <c r="J50" s="56"/>
      <c r="K50" s="36" t="s">
        <v>65</v>
      </c>
      <c r="L50" s="83">
        <v>50</v>
      </c>
      <c r="M50" s="83"/>
      <c r="N50" s="63"/>
      <c r="O50" s="86" t="s">
        <v>276</v>
      </c>
      <c r="P50" s="88">
        <v>43854.15200231481</v>
      </c>
      <c r="Q50" s="86" t="s">
        <v>285</v>
      </c>
      <c r="R50" s="86"/>
      <c r="S50" s="86"/>
      <c r="T50" s="86"/>
      <c r="U50" s="86"/>
      <c r="V50" s="89" t="s">
        <v>338</v>
      </c>
      <c r="W50" s="88">
        <v>43854.15200231481</v>
      </c>
      <c r="X50" s="92">
        <v>43854</v>
      </c>
      <c r="Y50" s="94" t="s">
        <v>356</v>
      </c>
      <c r="Z50" s="89" t="s">
        <v>381</v>
      </c>
      <c r="AA50" s="86"/>
      <c r="AB50" s="86"/>
      <c r="AC50" s="94" t="s">
        <v>404</v>
      </c>
      <c r="AD50" s="86"/>
      <c r="AE50" s="86" t="b">
        <v>0</v>
      </c>
      <c r="AF50" s="86">
        <v>0</v>
      </c>
      <c r="AG50" s="94" t="s">
        <v>414</v>
      </c>
      <c r="AH50" s="86" t="b">
        <v>0</v>
      </c>
      <c r="AI50" s="86" t="s">
        <v>416</v>
      </c>
      <c r="AJ50" s="86"/>
      <c r="AK50" s="94" t="s">
        <v>414</v>
      </c>
      <c r="AL50" s="86" t="b">
        <v>0</v>
      </c>
      <c r="AM50" s="86">
        <v>1</v>
      </c>
      <c r="AN50" s="94" t="s">
        <v>403</v>
      </c>
      <c r="AO50" s="86" t="s">
        <v>419</v>
      </c>
      <c r="AP50" s="86" t="b">
        <v>0</v>
      </c>
      <c r="AQ50" s="94" t="s">
        <v>403</v>
      </c>
      <c r="AR50" s="86" t="s">
        <v>209</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3</v>
      </c>
      <c r="BG50" s="52">
        <v>6.976744186046512</v>
      </c>
      <c r="BH50" s="51">
        <v>0</v>
      </c>
      <c r="BI50" s="52">
        <v>0</v>
      </c>
      <c r="BJ50" s="51">
        <v>0</v>
      </c>
      <c r="BK50" s="52">
        <v>0</v>
      </c>
      <c r="BL50" s="51">
        <v>40</v>
      </c>
      <c r="BM50" s="52">
        <v>93.02325581395348</v>
      </c>
      <c r="BN50" s="51">
        <v>43</v>
      </c>
    </row>
    <row r="51" spans="1:66" ht="28.8">
      <c r="A51" s="84" t="s">
        <v>263</v>
      </c>
      <c r="B51" s="84" t="s">
        <v>263</v>
      </c>
      <c r="C51" s="53" t="s">
        <v>985</v>
      </c>
      <c r="D51" s="54">
        <v>3</v>
      </c>
      <c r="E51" s="65" t="s">
        <v>136</v>
      </c>
      <c r="F51" s="55">
        <v>6</v>
      </c>
      <c r="G51" s="53"/>
      <c r="H51" s="57"/>
      <c r="I51" s="56"/>
      <c r="J51" s="56"/>
      <c r="K51" s="36" t="s">
        <v>65</v>
      </c>
      <c r="L51" s="83">
        <v>51</v>
      </c>
      <c r="M51" s="83"/>
      <c r="N51" s="63"/>
      <c r="O51" s="86" t="s">
        <v>209</v>
      </c>
      <c r="P51" s="88">
        <v>43847.835752314815</v>
      </c>
      <c r="Q51" s="86" t="s">
        <v>286</v>
      </c>
      <c r="R51" s="89" t="s">
        <v>295</v>
      </c>
      <c r="S51" s="86" t="s">
        <v>303</v>
      </c>
      <c r="T51" s="86" t="s">
        <v>312</v>
      </c>
      <c r="U51" s="86"/>
      <c r="V51" s="89" t="s">
        <v>339</v>
      </c>
      <c r="W51" s="88">
        <v>43847.835752314815</v>
      </c>
      <c r="X51" s="92">
        <v>43847</v>
      </c>
      <c r="Y51" s="94" t="s">
        <v>357</v>
      </c>
      <c r="Z51" s="89" t="s">
        <v>382</v>
      </c>
      <c r="AA51" s="86"/>
      <c r="AB51" s="86"/>
      <c r="AC51" s="94" t="s">
        <v>405</v>
      </c>
      <c r="AD51" s="86"/>
      <c r="AE51" s="86" t="b">
        <v>0</v>
      </c>
      <c r="AF51" s="86">
        <v>1</v>
      </c>
      <c r="AG51" s="94" t="s">
        <v>414</v>
      </c>
      <c r="AH51" s="86" t="b">
        <v>1</v>
      </c>
      <c r="AI51" s="86" t="s">
        <v>418</v>
      </c>
      <c r="AJ51" s="86"/>
      <c r="AK51" s="94" t="s">
        <v>394</v>
      </c>
      <c r="AL51" s="86" t="b">
        <v>0</v>
      </c>
      <c r="AM51" s="86">
        <v>0</v>
      </c>
      <c r="AN51" s="94" t="s">
        <v>414</v>
      </c>
      <c r="AO51" s="86" t="s">
        <v>420</v>
      </c>
      <c r="AP51" s="86" t="b">
        <v>0</v>
      </c>
      <c r="AQ51" s="94" t="s">
        <v>405</v>
      </c>
      <c r="AR51" s="86" t="s">
        <v>209</v>
      </c>
      <c r="AS51" s="86">
        <v>0</v>
      </c>
      <c r="AT51" s="86">
        <v>0</v>
      </c>
      <c r="AU51" s="86"/>
      <c r="AV51" s="86"/>
      <c r="AW51" s="86"/>
      <c r="AX51" s="86"/>
      <c r="AY51" s="86"/>
      <c r="AZ51" s="86"/>
      <c r="BA51" s="86"/>
      <c r="BB51" s="86"/>
      <c r="BC51">
        <v>7</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3</v>
      </c>
      <c r="BM51" s="52">
        <v>100</v>
      </c>
      <c r="BN51" s="51">
        <v>3</v>
      </c>
    </row>
    <row r="52" spans="1:66" ht="28.8">
      <c r="A52" s="84" t="s">
        <v>263</v>
      </c>
      <c r="B52" s="84" t="s">
        <v>263</v>
      </c>
      <c r="C52" s="53" t="s">
        <v>985</v>
      </c>
      <c r="D52" s="54">
        <v>3</v>
      </c>
      <c r="E52" s="65" t="s">
        <v>136</v>
      </c>
      <c r="F52" s="55">
        <v>6</v>
      </c>
      <c r="G52" s="53"/>
      <c r="H52" s="57"/>
      <c r="I52" s="56"/>
      <c r="J52" s="56"/>
      <c r="K52" s="36" t="s">
        <v>65</v>
      </c>
      <c r="L52" s="83">
        <v>52</v>
      </c>
      <c r="M52" s="83"/>
      <c r="N52" s="63"/>
      <c r="O52" s="86" t="s">
        <v>209</v>
      </c>
      <c r="P52" s="88">
        <v>43847.83775462963</v>
      </c>
      <c r="Q52" s="86" t="s">
        <v>287</v>
      </c>
      <c r="R52" s="89" t="s">
        <v>296</v>
      </c>
      <c r="S52" s="86" t="s">
        <v>304</v>
      </c>
      <c r="T52" s="86" t="s">
        <v>313</v>
      </c>
      <c r="U52" s="89" t="s">
        <v>326</v>
      </c>
      <c r="V52" s="89" t="s">
        <v>326</v>
      </c>
      <c r="W52" s="88">
        <v>43847.83775462963</v>
      </c>
      <c r="X52" s="92">
        <v>43847</v>
      </c>
      <c r="Y52" s="94" t="s">
        <v>358</v>
      </c>
      <c r="Z52" s="89" t="s">
        <v>383</v>
      </c>
      <c r="AA52" s="86"/>
      <c r="AB52" s="86"/>
      <c r="AC52" s="94" t="s">
        <v>406</v>
      </c>
      <c r="AD52" s="86"/>
      <c r="AE52" s="86" t="b">
        <v>0</v>
      </c>
      <c r="AF52" s="86">
        <v>2</v>
      </c>
      <c r="AG52" s="94" t="s">
        <v>414</v>
      </c>
      <c r="AH52" s="86" t="b">
        <v>0</v>
      </c>
      <c r="AI52" s="86" t="s">
        <v>416</v>
      </c>
      <c r="AJ52" s="86"/>
      <c r="AK52" s="94" t="s">
        <v>414</v>
      </c>
      <c r="AL52" s="86" t="b">
        <v>0</v>
      </c>
      <c r="AM52" s="86">
        <v>0</v>
      </c>
      <c r="AN52" s="94" t="s">
        <v>414</v>
      </c>
      <c r="AO52" s="86" t="s">
        <v>420</v>
      </c>
      <c r="AP52" s="86" t="b">
        <v>0</v>
      </c>
      <c r="AQ52" s="94" t="s">
        <v>406</v>
      </c>
      <c r="AR52" s="86" t="s">
        <v>209</v>
      </c>
      <c r="AS52" s="86">
        <v>0</v>
      </c>
      <c r="AT52" s="86">
        <v>0</v>
      </c>
      <c r="AU52" s="86"/>
      <c r="AV52" s="86"/>
      <c r="AW52" s="86"/>
      <c r="AX52" s="86"/>
      <c r="AY52" s="86"/>
      <c r="AZ52" s="86"/>
      <c r="BA52" s="86"/>
      <c r="BB52" s="86"/>
      <c r="BC52">
        <v>7</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17</v>
      </c>
      <c r="BM52" s="52">
        <v>100</v>
      </c>
      <c r="BN52" s="51">
        <v>17</v>
      </c>
    </row>
    <row r="53" spans="1:66" ht="28.8">
      <c r="A53" s="84" t="s">
        <v>263</v>
      </c>
      <c r="B53" s="84" t="s">
        <v>263</v>
      </c>
      <c r="C53" s="53" t="s">
        <v>985</v>
      </c>
      <c r="D53" s="54">
        <v>3</v>
      </c>
      <c r="E53" s="65" t="s">
        <v>136</v>
      </c>
      <c r="F53" s="55">
        <v>6</v>
      </c>
      <c r="G53" s="53"/>
      <c r="H53" s="57"/>
      <c r="I53" s="56"/>
      <c r="J53" s="56"/>
      <c r="K53" s="36" t="s">
        <v>65</v>
      </c>
      <c r="L53" s="83">
        <v>53</v>
      </c>
      <c r="M53" s="83"/>
      <c r="N53" s="63"/>
      <c r="O53" s="86" t="s">
        <v>209</v>
      </c>
      <c r="P53" s="88">
        <v>43848.5847337963</v>
      </c>
      <c r="Q53" s="86" t="s">
        <v>288</v>
      </c>
      <c r="R53" s="86" t="s">
        <v>297</v>
      </c>
      <c r="S53" s="86" t="s">
        <v>305</v>
      </c>
      <c r="T53" s="86" t="s">
        <v>314</v>
      </c>
      <c r="U53" s="86"/>
      <c r="V53" s="89" t="s">
        <v>339</v>
      </c>
      <c r="W53" s="88">
        <v>43848.5847337963</v>
      </c>
      <c r="X53" s="92">
        <v>43848</v>
      </c>
      <c r="Y53" s="94" t="s">
        <v>359</v>
      </c>
      <c r="Z53" s="89" t="s">
        <v>384</v>
      </c>
      <c r="AA53" s="86"/>
      <c r="AB53" s="86"/>
      <c r="AC53" s="94" t="s">
        <v>407</v>
      </c>
      <c r="AD53" s="86"/>
      <c r="AE53" s="86" t="b">
        <v>0</v>
      </c>
      <c r="AF53" s="86">
        <v>4</v>
      </c>
      <c r="AG53" s="94" t="s">
        <v>414</v>
      </c>
      <c r="AH53" s="86" t="b">
        <v>0</v>
      </c>
      <c r="AI53" s="86" t="s">
        <v>416</v>
      </c>
      <c r="AJ53" s="86"/>
      <c r="AK53" s="94" t="s">
        <v>414</v>
      </c>
      <c r="AL53" s="86" t="b">
        <v>0</v>
      </c>
      <c r="AM53" s="86">
        <v>1</v>
      </c>
      <c r="AN53" s="94" t="s">
        <v>414</v>
      </c>
      <c r="AO53" s="86" t="s">
        <v>422</v>
      </c>
      <c r="AP53" s="86" t="b">
        <v>0</v>
      </c>
      <c r="AQ53" s="94" t="s">
        <v>407</v>
      </c>
      <c r="AR53" s="86" t="s">
        <v>209</v>
      </c>
      <c r="AS53" s="86">
        <v>0</v>
      </c>
      <c r="AT53" s="86">
        <v>0</v>
      </c>
      <c r="AU53" s="86"/>
      <c r="AV53" s="86"/>
      <c r="AW53" s="86"/>
      <c r="AX53" s="86"/>
      <c r="AY53" s="86"/>
      <c r="AZ53" s="86"/>
      <c r="BA53" s="86"/>
      <c r="BB53" s="86"/>
      <c r="BC53">
        <v>7</v>
      </c>
      <c r="BD53" s="85" t="str">
        <f>REPLACE(INDEX(GroupVertices[Group],MATCH(Edges[[#This Row],[Vertex 1]],GroupVertices[Vertex],0)),1,1,"")</f>
        <v>1</v>
      </c>
      <c r="BE53" s="85" t="str">
        <f>REPLACE(INDEX(GroupVertices[Group],MATCH(Edges[[#This Row],[Vertex 2]],GroupVertices[Vertex],0)),1,1,"")</f>
        <v>1</v>
      </c>
      <c r="BF53" s="51">
        <v>1</v>
      </c>
      <c r="BG53" s="52">
        <v>2.857142857142857</v>
      </c>
      <c r="BH53" s="51">
        <v>0</v>
      </c>
      <c r="BI53" s="52">
        <v>0</v>
      </c>
      <c r="BJ53" s="51">
        <v>0</v>
      </c>
      <c r="BK53" s="52">
        <v>0</v>
      </c>
      <c r="BL53" s="51">
        <v>34</v>
      </c>
      <c r="BM53" s="52">
        <v>97.14285714285714</v>
      </c>
      <c r="BN53" s="51">
        <v>35</v>
      </c>
    </row>
    <row r="54" spans="1:66" ht="28.8">
      <c r="A54" s="84" t="s">
        <v>263</v>
      </c>
      <c r="B54" s="84" t="s">
        <v>263</v>
      </c>
      <c r="C54" s="53" t="s">
        <v>985</v>
      </c>
      <c r="D54" s="54">
        <v>3</v>
      </c>
      <c r="E54" s="65" t="s">
        <v>136</v>
      </c>
      <c r="F54" s="55">
        <v>6</v>
      </c>
      <c r="G54" s="53"/>
      <c r="H54" s="57"/>
      <c r="I54" s="56"/>
      <c r="J54" s="56"/>
      <c r="K54" s="36" t="s">
        <v>65</v>
      </c>
      <c r="L54" s="83">
        <v>54</v>
      </c>
      <c r="M54" s="83"/>
      <c r="N54" s="63"/>
      <c r="O54" s="86" t="s">
        <v>209</v>
      </c>
      <c r="P54" s="88">
        <v>43850.56263888889</v>
      </c>
      <c r="Q54" s="86" t="s">
        <v>289</v>
      </c>
      <c r="R54" s="89" t="s">
        <v>298</v>
      </c>
      <c r="S54" s="86" t="s">
        <v>306</v>
      </c>
      <c r="T54" s="86" t="s">
        <v>315</v>
      </c>
      <c r="U54" s="89" t="s">
        <v>327</v>
      </c>
      <c r="V54" s="89" t="s">
        <v>327</v>
      </c>
      <c r="W54" s="88">
        <v>43850.56263888889</v>
      </c>
      <c r="X54" s="92">
        <v>43850</v>
      </c>
      <c r="Y54" s="94" t="s">
        <v>360</v>
      </c>
      <c r="Z54" s="89" t="s">
        <v>294</v>
      </c>
      <c r="AA54" s="86"/>
      <c r="AB54" s="86"/>
      <c r="AC54" s="94" t="s">
        <v>408</v>
      </c>
      <c r="AD54" s="86"/>
      <c r="AE54" s="86" t="b">
        <v>0</v>
      </c>
      <c r="AF54" s="86">
        <v>3</v>
      </c>
      <c r="AG54" s="94" t="s">
        <v>414</v>
      </c>
      <c r="AH54" s="86" t="b">
        <v>0</v>
      </c>
      <c r="AI54" s="86" t="s">
        <v>416</v>
      </c>
      <c r="AJ54" s="86"/>
      <c r="AK54" s="94" t="s">
        <v>414</v>
      </c>
      <c r="AL54" s="86" t="b">
        <v>0</v>
      </c>
      <c r="AM54" s="86">
        <v>0</v>
      </c>
      <c r="AN54" s="94" t="s">
        <v>414</v>
      </c>
      <c r="AO54" s="86" t="s">
        <v>422</v>
      </c>
      <c r="AP54" s="86" t="b">
        <v>0</v>
      </c>
      <c r="AQ54" s="94" t="s">
        <v>408</v>
      </c>
      <c r="AR54" s="86" t="s">
        <v>209</v>
      </c>
      <c r="AS54" s="86">
        <v>0</v>
      </c>
      <c r="AT54" s="86">
        <v>0</v>
      </c>
      <c r="AU54" s="86"/>
      <c r="AV54" s="86"/>
      <c r="AW54" s="86"/>
      <c r="AX54" s="86"/>
      <c r="AY54" s="86"/>
      <c r="AZ54" s="86"/>
      <c r="BA54" s="86"/>
      <c r="BB54" s="86"/>
      <c r="BC54">
        <v>7</v>
      </c>
      <c r="BD54" s="85" t="str">
        <f>REPLACE(INDEX(GroupVertices[Group],MATCH(Edges[[#This Row],[Vertex 1]],GroupVertices[Vertex],0)),1,1,"")</f>
        <v>1</v>
      </c>
      <c r="BE54" s="85" t="str">
        <f>REPLACE(INDEX(GroupVertices[Group],MATCH(Edges[[#This Row],[Vertex 2]],GroupVertices[Vertex],0)),1,1,"")</f>
        <v>1</v>
      </c>
      <c r="BF54" s="51">
        <v>4</v>
      </c>
      <c r="BG54" s="52">
        <v>11.764705882352942</v>
      </c>
      <c r="BH54" s="51">
        <v>0</v>
      </c>
      <c r="BI54" s="52">
        <v>0</v>
      </c>
      <c r="BJ54" s="51">
        <v>0</v>
      </c>
      <c r="BK54" s="52">
        <v>0</v>
      </c>
      <c r="BL54" s="51">
        <v>30</v>
      </c>
      <c r="BM54" s="52">
        <v>88.23529411764706</v>
      </c>
      <c r="BN54" s="51">
        <v>34</v>
      </c>
    </row>
    <row r="55" spans="1:66" ht="28.8">
      <c r="A55" s="84" t="s">
        <v>263</v>
      </c>
      <c r="B55" s="84" t="s">
        <v>263</v>
      </c>
      <c r="C55" s="53" t="s">
        <v>985</v>
      </c>
      <c r="D55" s="54">
        <v>3</v>
      </c>
      <c r="E55" s="65" t="s">
        <v>136</v>
      </c>
      <c r="F55" s="55">
        <v>6</v>
      </c>
      <c r="G55" s="53"/>
      <c r="H55" s="57"/>
      <c r="I55" s="56"/>
      <c r="J55" s="56"/>
      <c r="K55" s="36" t="s">
        <v>65</v>
      </c>
      <c r="L55" s="83">
        <v>55</v>
      </c>
      <c r="M55" s="83"/>
      <c r="N55" s="63"/>
      <c r="O55" s="86" t="s">
        <v>209</v>
      </c>
      <c r="P55" s="88">
        <v>43852.78949074074</v>
      </c>
      <c r="Q55" s="86" t="s">
        <v>290</v>
      </c>
      <c r="R55" s="89" t="s">
        <v>299</v>
      </c>
      <c r="S55" s="86" t="s">
        <v>304</v>
      </c>
      <c r="T55" s="86" t="s">
        <v>316</v>
      </c>
      <c r="U55" s="89" t="s">
        <v>328</v>
      </c>
      <c r="V55" s="89" t="s">
        <v>328</v>
      </c>
      <c r="W55" s="88">
        <v>43852.78949074074</v>
      </c>
      <c r="X55" s="92">
        <v>43852</v>
      </c>
      <c r="Y55" s="94" t="s">
        <v>361</v>
      </c>
      <c r="Z55" s="89" t="s">
        <v>385</v>
      </c>
      <c r="AA55" s="86"/>
      <c r="AB55" s="86"/>
      <c r="AC55" s="94" t="s">
        <v>409</v>
      </c>
      <c r="AD55" s="86"/>
      <c r="AE55" s="86" t="b">
        <v>0</v>
      </c>
      <c r="AF55" s="86">
        <v>3</v>
      </c>
      <c r="AG55" s="94" t="s">
        <v>414</v>
      </c>
      <c r="AH55" s="86" t="b">
        <v>0</v>
      </c>
      <c r="AI55" s="86" t="s">
        <v>416</v>
      </c>
      <c r="AJ55" s="86"/>
      <c r="AK55" s="94" t="s">
        <v>414</v>
      </c>
      <c r="AL55" s="86" t="b">
        <v>0</v>
      </c>
      <c r="AM55" s="86">
        <v>0</v>
      </c>
      <c r="AN55" s="94" t="s">
        <v>414</v>
      </c>
      <c r="AO55" s="86" t="s">
        <v>420</v>
      </c>
      <c r="AP55" s="86" t="b">
        <v>0</v>
      </c>
      <c r="AQ55" s="94" t="s">
        <v>409</v>
      </c>
      <c r="AR55" s="86" t="s">
        <v>209</v>
      </c>
      <c r="AS55" s="86">
        <v>0</v>
      </c>
      <c r="AT55" s="86">
        <v>0</v>
      </c>
      <c r="AU55" s="86"/>
      <c r="AV55" s="86"/>
      <c r="AW55" s="86"/>
      <c r="AX55" s="86"/>
      <c r="AY55" s="86"/>
      <c r="AZ55" s="86"/>
      <c r="BA55" s="86"/>
      <c r="BB55" s="86"/>
      <c r="BC55">
        <v>7</v>
      </c>
      <c r="BD55" s="85" t="str">
        <f>REPLACE(INDEX(GroupVertices[Group],MATCH(Edges[[#This Row],[Vertex 1]],GroupVertices[Vertex],0)),1,1,"")</f>
        <v>1</v>
      </c>
      <c r="BE55" s="85"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28.8">
      <c r="A56" s="84" t="s">
        <v>263</v>
      </c>
      <c r="B56" s="84" t="s">
        <v>263</v>
      </c>
      <c r="C56" s="53" t="s">
        <v>985</v>
      </c>
      <c r="D56" s="54">
        <v>3</v>
      </c>
      <c r="E56" s="65" t="s">
        <v>136</v>
      </c>
      <c r="F56" s="55">
        <v>6</v>
      </c>
      <c r="G56" s="53"/>
      <c r="H56" s="57"/>
      <c r="I56" s="56"/>
      <c r="J56" s="56"/>
      <c r="K56" s="36" t="s">
        <v>65</v>
      </c>
      <c r="L56" s="83">
        <v>56</v>
      </c>
      <c r="M56" s="83"/>
      <c r="N56" s="63"/>
      <c r="O56" s="86" t="s">
        <v>209</v>
      </c>
      <c r="P56" s="88">
        <v>43853.64079861111</v>
      </c>
      <c r="Q56" s="86" t="s">
        <v>291</v>
      </c>
      <c r="R56" s="86" t="s">
        <v>300</v>
      </c>
      <c r="S56" s="86" t="s">
        <v>307</v>
      </c>
      <c r="T56" s="86"/>
      <c r="U56" s="86"/>
      <c r="V56" s="89" t="s">
        <v>339</v>
      </c>
      <c r="W56" s="88">
        <v>43853.64079861111</v>
      </c>
      <c r="X56" s="92">
        <v>43853</v>
      </c>
      <c r="Y56" s="94" t="s">
        <v>362</v>
      </c>
      <c r="Z56" s="89" t="s">
        <v>386</v>
      </c>
      <c r="AA56" s="86"/>
      <c r="AB56" s="86"/>
      <c r="AC56" s="94" t="s">
        <v>410</v>
      </c>
      <c r="AD56" s="86"/>
      <c r="AE56" s="86" t="b">
        <v>0</v>
      </c>
      <c r="AF56" s="86">
        <v>1</v>
      </c>
      <c r="AG56" s="94" t="s">
        <v>414</v>
      </c>
      <c r="AH56" s="86" t="b">
        <v>0</v>
      </c>
      <c r="AI56" s="86" t="s">
        <v>416</v>
      </c>
      <c r="AJ56" s="86"/>
      <c r="AK56" s="94" t="s">
        <v>414</v>
      </c>
      <c r="AL56" s="86" t="b">
        <v>0</v>
      </c>
      <c r="AM56" s="86">
        <v>0</v>
      </c>
      <c r="AN56" s="94" t="s">
        <v>414</v>
      </c>
      <c r="AO56" s="86" t="s">
        <v>420</v>
      </c>
      <c r="AP56" s="86" t="b">
        <v>0</v>
      </c>
      <c r="AQ56" s="94" t="s">
        <v>410</v>
      </c>
      <c r="AR56" s="86" t="s">
        <v>209</v>
      </c>
      <c r="AS56" s="86">
        <v>0</v>
      </c>
      <c r="AT56" s="86">
        <v>0</v>
      </c>
      <c r="AU56" s="86"/>
      <c r="AV56" s="86"/>
      <c r="AW56" s="86"/>
      <c r="AX56" s="86"/>
      <c r="AY56" s="86"/>
      <c r="AZ56" s="86"/>
      <c r="BA56" s="86"/>
      <c r="BB56" s="86"/>
      <c r="BC56">
        <v>7</v>
      </c>
      <c r="BD56" s="85" t="str">
        <f>REPLACE(INDEX(GroupVertices[Group],MATCH(Edges[[#This Row],[Vertex 1]],GroupVertices[Vertex],0)),1,1,"")</f>
        <v>1</v>
      </c>
      <c r="BE56" s="85" t="str">
        <f>REPLACE(INDEX(GroupVertices[Group],MATCH(Edges[[#This Row],[Vertex 2]],GroupVertices[Vertex],0)),1,1,"")</f>
        <v>1</v>
      </c>
      <c r="BF56" s="51">
        <v>2</v>
      </c>
      <c r="BG56" s="52">
        <v>5.128205128205129</v>
      </c>
      <c r="BH56" s="51">
        <v>4</v>
      </c>
      <c r="BI56" s="52">
        <v>10.256410256410257</v>
      </c>
      <c r="BJ56" s="51">
        <v>0</v>
      </c>
      <c r="BK56" s="52">
        <v>0</v>
      </c>
      <c r="BL56" s="51">
        <v>33</v>
      </c>
      <c r="BM56" s="52">
        <v>84.61538461538461</v>
      </c>
      <c r="BN56" s="51">
        <v>39</v>
      </c>
    </row>
    <row r="57" spans="1:66" ht="28.8">
      <c r="A57" s="84" t="s">
        <v>263</v>
      </c>
      <c r="B57" s="84" t="s">
        <v>263</v>
      </c>
      <c r="C57" s="53" t="s">
        <v>985</v>
      </c>
      <c r="D57" s="54">
        <v>3</v>
      </c>
      <c r="E57" s="65" t="s">
        <v>136</v>
      </c>
      <c r="F57" s="55">
        <v>6</v>
      </c>
      <c r="G57" s="53"/>
      <c r="H57" s="57"/>
      <c r="I57" s="56"/>
      <c r="J57" s="56"/>
      <c r="K57" s="36" t="s">
        <v>65</v>
      </c>
      <c r="L57" s="83">
        <v>57</v>
      </c>
      <c r="M57" s="83"/>
      <c r="N57" s="63"/>
      <c r="O57" s="86" t="s">
        <v>209</v>
      </c>
      <c r="P57" s="88">
        <v>43854.681493055556</v>
      </c>
      <c r="Q57" s="86" t="s">
        <v>292</v>
      </c>
      <c r="R57" s="89" t="s">
        <v>301</v>
      </c>
      <c r="S57" s="86" t="s">
        <v>304</v>
      </c>
      <c r="T57" s="86" t="s">
        <v>317</v>
      </c>
      <c r="U57" s="89" t="s">
        <v>329</v>
      </c>
      <c r="V57" s="89" t="s">
        <v>329</v>
      </c>
      <c r="W57" s="88">
        <v>43854.681493055556</v>
      </c>
      <c r="X57" s="92">
        <v>43854</v>
      </c>
      <c r="Y57" s="94" t="s">
        <v>363</v>
      </c>
      <c r="Z57" s="89" t="s">
        <v>302</v>
      </c>
      <c r="AA57" s="86"/>
      <c r="AB57" s="86"/>
      <c r="AC57" s="94" t="s">
        <v>411</v>
      </c>
      <c r="AD57" s="86"/>
      <c r="AE57" s="86" t="b">
        <v>0</v>
      </c>
      <c r="AF57" s="86">
        <v>1</v>
      </c>
      <c r="AG57" s="94" t="s">
        <v>414</v>
      </c>
      <c r="AH57" s="86" t="b">
        <v>0</v>
      </c>
      <c r="AI57" s="86" t="s">
        <v>416</v>
      </c>
      <c r="AJ57" s="86"/>
      <c r="AK57" s="94" t="s">
        <v>414</v>
      </c>
      <c r="AL57" s="86" t="b">
        <v>0</v>
      </c>
      <c r="AM57" s="86">
        <v>1</v>
      </c>
      <c r="AN57" s="94" t="s">
        <v>414</v>
      </c>
      <c r="AO57" s="86" t="s">
        <v>420</v>
      </c>
      <c r="AP57" s="86" t="b">
        <v>0</v>
      </c>
      <c r="AQ57" s="94" t="s">
        <v>411</v>
      </c>
      <c r="AR57" s="86" t="s">
        <v>209</v>
      </c>
      <c r="AS57" s="86">
        <v>0</v>
      </c>
      <c r="AT57" s="86">
        <v>0</v>
      </c>
      <c r="AU57" s="86"/>
      <c r="AV57" s="86"/>
      <c r="AW57" s="86"/>
      <c r="AX57" s="86"/>
      <c r="AY57" s="86"/>
      <c r="AZ57" s="86"/>
      <c r="BA57" s="86"/>
      <c r="BB57" s="86"/>
      <c r="BC57">
        <v>7</v>
      </c>
      <c r="BD57" s="85" t="str">
        <f>REPLACE(INDEX(GroupVertices[Group],MATCH(Edges[[#This Row],[Vertex 1]],GroupVertices[Vertex],0)),1,1,"")</f>
        <v>1</v>
      </c>
      <c r="BE57" s="85" t="str">
        <f>REPLACE(INDEX(GroupVertices[Group],MATCH(Edges[[#This Row],[Vertex 2]],GroupVertices[Vertex],0)),1,1,"")</f>
        <v>1</v>
      </c>
      <c r="BF57" s="51">
        <v>1</v>
      </c>
      <c r="BG57" s="52">
        <v>3.8461538461538463</v>
      </c>
      <c r="BH57" s="51">
        <v>0</v>
      </c>
      <c r="BI57" s="52">
        <v>0</v>
      </c>
      <c r="BJ57" s="51">
        <v>0</v>
      </c>
      <c r="BK57" s="52">
        <v>0</v>
      </c>
      <c r="BL57" s="51">
        <v>25</v>
      </c>
      <c r="BM57" s="52">
        <v>96.15384615384616</v>
      </c>
      <c r="BN57" s="51">
        <v>26</v>
      </c>
    </row>
    <row r="58" spans="1:66" ht="15">
      <c r="A58" s="84" t="s">
        <v>264</v>
      </c>
      <c r="B58" s="84" t="s">
        <v>263</v>
      </c>
      <c r="C58" s="53" t="s">
        <v>984</v>
      </c>
      <c r="D58" s="54">
        <v>3</v>
      </c>
      <c r="E58" s="65" t="s">
        <v>132</v>
      </c>
      <c r="F58" s="55">
        <v>32</v>
      </c>
      <c r="G58" s="53"/>
      <c r="H58" s="57"/>
      <c r="I58" s="56"/>
      <c r="J58" s="56"/>
      <c r="K58" s="36" t="s">
        <v>65</v>
      </c>
      <c r="L58" s="83">
        <v>58</v>
      </c>
      <c r="M58" s="83"/>
      <c r="N58" s="63"/>
      <c r="O58" s="86" t="s">
        <v>277</v>
      </c>
      <c r="P58" s="88">
        <v>43854.69540509259</v>
      </c>
      <c r="Q58" s="86" t="s">
        <v>292</v>
      </c>
      <c r="R58" s="86"/>
      <c r="S58" s="86"/>
      <c r="T58" s="86"/>
      <c r="U58" s="86"/>
      <c r="V58" s="89" t="s">
        <v>340</v>
      </c>
      <c r="W58" s="88">
        <v>43854.69540509259</v>
      </c>
      <c r="X58" s="92">
        <v>43854</v>
      </c>
      <c r="Y58" s="94" t="s">
        <v>364</v>
      </c>
      <c r="Z58" s="89" t="s">
        <v>387</v>
      </c>
      <c r="AA58" s="86"/>
      <c r="AB58" s="86"/>
      <c r="AC58" s="94" t="s">
        <v>412</v>
      </c>
      <c r="AD58" s="86"/>
      <c r="AE58" s="86" t="b">
        <v>0</v>
      </c>
      <c r="AF58" s="86">
        <v>0</v>
      </c>
      <c r="AG58" s="94" t="s">
        <v>414</v>
      </c>
      <c r="AH58" s="86" t="b">
        <v>0</v>
      </c>
      <c r="AI58" s="86" t="s">
        <v>416</v>
      </c>
      <c r="AJ58" s="86"/>
      <c r="AK58" s="94" t="s">
        <v>414</v>
      </c>
      <c r="AL58" s="86" t="b">
        <v>0</v>
      </c>
      <c r="AM58" s="86">
        <v>1</v>
      </c>
      <c r="AN58" s="94" t="s">
        <v>411</v>
      </c>
      <c r="AO58" s="86" t="s">
        <v>421</v>
      </c>
      <c r="AP58" s="86" t="b">
        <v>0</v>
      </c>
      <c r="AQ58" s="94" t="s">
        <v>411</v>
      </c>
      <c r="AR58" s="86" t="s">
        <v>209</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1</v>
      </c>
      <c r="BG58" s="52">
        <v>3.8461538461538463</v>
      </c>
      <c r="BH58" s="51">
        <v>0</v>
      </c>
      <c r="BI58" s="52">
        <v>0</v>
      </c>
      <c r="BJ58" s="51">
        <v>0</v>
      </c>
      <c r="BK58" s="52">
        <v>0</v>
      </c>
      <c r="BL58" s="51">
        <v>25</v>
      </c>
      <c r="BM58" s="52">
        <v>96.15384615384616</v>
      </c>
      <c r="BN58" s="51">
        <v>26</v>
      </c>
    </row>
    <row r="59" spans="1:66" ht="15">
      <c r="A59" s="84" t="s">
        <v>264</v>
      </c>
      <c r="B59" s="84" t="s">
        <v>264</v>
      </c>
      <c r="C59" s="53" t="s">
        <v>984</v>
      </c>
      <c r="D59" s="54">
        <v>3</v>
      </c>
      <c r="E59" s="65" t="s">
        <v>132</v>
      </c>
      <c r="F59" s="55">
        <v>32</v>
      </c>
      <c r="G59" s="53"/>
      <c r="H59" s="57"/>
      <c r="I59" s="56"/>
      <c r="J59" s="56"/>
      <c r="K59" s="36" t="s">
        <v>65</v>
      </c>
      <c r="L59" s="83">
        <v>59</v>
      </c>
      <c r="M59" s="83"/>
      <c r="N59" s="63"/>
      <c r="O59" s="86" t="s">
        <v>209</v>
      </c>
      <c r="P59" s="88">
        <v>43854.69578703704</v>
      </c>
      <c r="Q59" s="86" t="s">
        <v>293</v>
      </c>
      <c r="R59" s="89" t="s">
        <v>302</v>
      </c>
      <c r="S59" s="86" t="s">
        <v>303</v>
      </c>
      <c r="T59" s="86" t="s">
        <v>318</v>
      </c>
      <c r="U59" s="86"/>
      <c r="V59" s="89" t="s">
        <v>340</v>
      </c>
      <c r="W59" s="88">
        <v>43854.69578703704</v>
      </c>
      <c r="X59" s="92">
        <v>43854</v>
      </c>
      <c r="Y59" s="94" t="s">
        <v>365</v>
      </c>
      <c r="Z59" s="89" t="s">
        <v>388</v>
      </c>
      <c r="AA59" s="86"/>
      <c r="AB59" s="86"/>
      <c r="AC59" s="94" t="s">
        <v>413</v>
      </c>
      <c r="AD59" s="86"/>
      <c r="AE59" s="86" t="b">
        <v>0</v>
      </c>
      <c r="AF59" s="86">
        <v>2</v>
      </c>
      <c r="AG59" s="94" t="s">
        <v>414</v>
      </c>
      <c r="AH59" s="86" t="b">
        <v>1</v>
      </c>
      <c r="AI59" s="86" t="s">
        <v>417</v>
      </c>
      <c r="AJ59" s="86"/>
      <c r="AK59" s="94" t="s">
        <v>411</v>
      </c>
      <c r="AL59" s="86" t="b">
        <v>0</v>
      </c>
      <c r="AM59" s="86">
        <v>0</v>
      </c>
      <c r="AN59" s="94" t="s">
        <v>414</v>
      </c>
      <c r="AO59" s="86" t="s">
        <v>421</v>
      </c>
      <c r="AP59" s="86" t="b">
        <v>0</v>
      </c>
      <c r="AQ59" s="94" t="s">
        <v>413</v>
      </c>
      <c r="AR59" s="86" t="s">
        <v>209</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2</v>
      </c>
      <c r="BM59" s="52">
        <v>100</v>
      </c>
      <c r="BN59"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35" r:id="rId1" display="https://twitter.com/exchangeclub/status/1219250778294145024"/>
    <hyperlink ref="R51" r:id="rId2" display="https://twitter.com/WolfpackIreland/status/1218176478430535680"/>
    <hyperlink ref="R52" r:id="rId3" display="http://buyexchange.org/childabuseprevention.aspx"/>
    <hyperlink ref="R54" r:id="rId4" display="https://www.nationalservice.gov/serve-your-community/mlk-day-service"/>
    <hyperlink ref="R55" r:id="rId5" display="http://buyexchange.org/conventionmerchandise.aspx"/>
    <hyperlink ref="R57" r:id="rId6" display="http://buyexchange.org/"/>
    <hyperlink ref="R59" r:id="rId7" display="https://twitter.com/exchangeclub/status/1220743398249914371"/>
    <hyperlink ref="U3" r:id="rId8" display="https://pbs.twimg.com/media/EOclX8xWoAAskOi.jpg"/>
    <hyperlink ref="U4" r:id="rId9" display="https://pbs.twimg.com/tweet_video_thumb/EOfYHX-XkAAMLFB.jpg"/>
    <hyperlink ref="U5" r:id="rId10" display="https://pbs.twimg.com/tweet_video_thumb/EOfYHX-XkAAMLFB.jpg"/>
    <hyperlink ref="U6" r:id="rId11" display="https://pbs.twimg.com/tweet_video_thumb/EOfYHX-XkAAMLFB.jpg"/>
    <hyperlink ref="U7" r:id="rId12" display="https://pbs.twimg.com/tweet_video_thumb/EOfYHX-XkAAMLFB.jpg"/>
    <hyperlink ref="U8" r:id="rId13" display="https://pbs.twimg.com/tweet_video_thumb/EOfYHX-XkAAMLFB.jpg"/>
    <hyperlink ref="U9" r:id="rId14" display="https://pbs.twimg.com/tweet_video_thumb/EOfYHX-XkAAMLFB.jpg"/>
    <hyperlink ref="U16" r:id="rId15" display="https://pbs.twimg.com/media/EOf-sdzX4AArlsf.jpg"/>
    <hyperlink ref="U17" r:id="rId16" display="https://pbs.twimg.com/media/EOf-sdzX4AArlsf.jpg"/>
    <hyperlink ref="U24" r:id="rId17" display="https://pbs.twimg.com/media/EOfVC5TWkAAPZBi.jpg"/>
    <hyperlink ref="U26" r:id="rId18" display="https://pbs.twimg.com/media/EOfVC5TWkAAPZBi.jpg"/>
    <hyperlink ref="U28" r:id="rId19" display="https://pbs.twimg.com/media/EOfVC5TWkAAPZBi.jpg"/>
    <hyperlink ref="U30" r:id="rId20" display="https://pbs.twimg.com/media/EOfVC5TWkAAPZBi.jpg"/>
    <hyperlink ref="U31" r:id="rId21" display="https://pbs.twimg.com/media/EOfVC5TWkAAPZBi.jpg"/>
    <hyperlink ref="U34" r:id="rId22" display="https://pbs.twimg.com/media/EOk56uGWoAMN5TR.jpg"/>
    <hyperlink ref="U39" r:id="rId23" display="https://pbs.twimg.com/media/EO6plHrUwAAvgRZ.jpg"/>
    <hyperlink ref="U40" r:id="rId24" display="https://pbs.twimg.com/media/EO6plHrUwAAvgRZ.jpg"/>
    <hyperlink ref="U41" r:id="rId25" display="https://pbs.twimg.com/media/EO6plHrUwAAvgRZ.jpg"/>
    <hyperlink ref="U42" r:id="rId26" display="https://pbs.twimg.com/media/EO6plHrUwAAvgRZ.jpg"/>
    <hyperlink ref="U47" r:id="rId27" display="https://pbs.twimg.com/media/EPADpl8WAAE_GFt.jpg"/>
    <hyperlink ref="U48" r:id="rId28" display="https://pbs.twimg.com/media/EPADpl8WAAE_GFt.jpg"/>
    <hyperlink ref="U52" r:id="rId29" display="https://pbs.twimg.com/ext_tw_video_thumb/1218263118721224705/pu/img/uaGFrH3pLGI2Hvy2.jpg"/>
    <hyperlink ref="U54" r:id="rId30" display="https://pbs.twimg.com/media/EOumHxjWsAEz_58.jpg"/>
    <hyperlink ref="U55" r:id="rId31" display="https://pbs.twimg.com/media/EO6EDsVXsAc5rIx.png"/>
    <hyperlink ref="U57" r:id="rId32" display="https://pbs.twimg.com/media/EPDzo2AWoAAef5y.png"/>
    <hyperlink ref="V3" r:id="rId33" display="https://pbs.twimg.com/media/EOclX8xWoAAskOi.jpg"/>
    <hyperlink ref="V4" r:id="rId34" display="https://pbs.twimg.com/tweet_video_thumb/EOfYHX-XkAAMLFB.jpg"/>
    <hyperlink ref="V5" r:id="rId35" display="https://pbs.twimg.com/tweet_video_thumb/EOfYHX-XkAAMLFB.jpg"/>
    <hyperlink ref="V6" r:id="rId36" display="https://pbs.twimg.com/tweet_video_thumb/EOfYHX-XkAAMLFB.jpg"/>
    <hyperlink ref="V7" r:id="rId37" display="https://pbs.twimg.com/tweet_video_thumb/EOfYHX-XkAAMLFB.jpg"/>
    <hyperlink ref="V8" r:id="rId38" display="https://pbs.twimg.com/tweet_video_thumb/EOfYHX-XkAAMLFB.jpg"/>
    <hyperlink ref="V9" r:id="rId39" display="https://pbs.twimg.com/tweet_video_thumb/EOfYHX-XkAAMLFB.jpg"/>
    <hyperlink ref="V10" r:id="rId40" display="http://pbs.twimg.com/profile_images/865210022418014208/HH4PIwBH_normal.jpg"/>
    <hyperlink ref="V11" r:id="rId41" display="http://pbs.twimg.com/profile_images/865210022418014208/HH4PIwBH_normal.jpg"/>
    <hyperlink ref="V12" r:id="rId42" display="http://pbs.twimg.com/profile_images/865210022418014208/HH4PIwBH_normal.jpg"/>
    <hyperlink ref="V13" r:id="rId43" display="http://pbs.twimg.com/profile_images/865210022418014208/HH4PIwBH_normal.jpg"/>
    <hyperlink ref="V14" r:id="rId44" display="http://pbs.twimg.com/profile_images/865210022418014208/HH4PIwBH_normal.jpg"/>
    <hyperlink ref="V15" r:id="rId45" display="http://pbs.twimg.com/profile_images/865210022418014208/HH4PIwBH_normal.jpg"/>
    <hyperlink ref="V16" r:id="rId46" display="https://pbs.twimg.com/media/EOf-sdzX4AArlsf.jpg"/>
    <hyperlink ref="V17" r:id="rId47" display="https://pbs.twimg.com/media/EOf-sdzX4AArlsf.jpg"/>
    <hyperlink ref="V18" r:id="rId48" display="http://pbs.twimg.com/profile_images/1190082296008851456/I2Qu4ZFk_normal.jpg"/>
    <hyperlink ref="V19" r:id="rId49" display="http://pbs.twimg.com/profile_images/1190082296008851456/I2Qu4ZFk_normal.jpg"/>
    <hyperlink ref="V20" r:id="rId50" display="http://pbs.twimg.com/profile_images/1190082296008851456/I2Qu4ZFk_normal.jpg"/>
    <hyperlink ref="V21" r:id="rId51" display="http://pbs.twimg.com/profile_images/1190082296008851456/I2Qu4ZFk_normal.jpg"/>
    <hyperlink ref="V22" r:id="rId52" display="http://pbs.twimg.com/profile_images/1190082296008851456/I2Qu4ZFk_normal.jpg"/>
    <hyperlink ref="V23" r:id="rId53" display="http://pbs.twimg.com/profile_images/1190082296008851456/I2Qu4ZFk_normal.jpg"/>
    <hyperlink ref="V24" r:id="rId54" display="https://pbs.twimg.com/media/EOfVC5TWkAAPZBi.jpg"/>
    <hyperlink ref="V25" r:id="rId55" display="http://pbs.twimg.com/profile_images/3588977754/de6ff2084eab149b746a8b7025b2a292_normal.jpeg"/>
    <hyperlink ref="V26" r:id="rId56" display="https://pbs.twimg.com/media/EOfVC5TWkAAPZBi.jpg"/>
    <hyperlink ref="V27" r:id="rId57" display="http://pbs.twimg.com/profile_images/3588977754/de6ff2084eab149b746a8b7025b2a292_normal.jpeg"/>
    <hyperlink ref="V28" r:id="rId58" display="https://pbs.twimg.com/media/EOfVC5TWkAAPZBi.jpg"/>
    <hyperlink ref="V29" r:id="rId59" display="http://pbs.twimg.com/profile_images/3588977754/de6ff2084eab149b746a8b7025b2a292_normal.jpeg"/>
    <hyperlink ref="V30" r:id="rId60" display="https://pbs.twimg.com/media/EOfVC5TWkAAPZBi.jpg"/>
    <hyperlink ref="V31" r:id="rId61" display="https://pbs.twimg.com/media/EOfVC5TWkAAPZBi.jpg"/>
    <hyperlink ref="V32" r:id="rId62" display="http://pbs.twimg.com/profile_images/3588977754/de6ff2084eab149b746a8b7025b2a292_normal.jpeg"/>
    <hyperlink ref="V33" r:id="rId63" display="http://pbs.twimg.com/profile_images/3588977754/de6ff2084eab149b746a8b7025b2a292_normal.jpeg"/>
    <hyperlink ref="V34" r:id="rId64" display="https://pbs.twimg.com/media/EOk56uGWoAMN5TR.jpg"/>
    <hyperlink ref="V35" r:id="rId65" display="http://pbs.twimg.com/profile_images/859094363015663617/WFhz0keD_normal.jpg"/>
    <hyperlink ref="V36" r:id="rId66" display="http://pbs.twimg.com/profile_images/972535985144610816/ANnuMD7q_normal.jpg"/>
    <hyperlink ref="V37" r:id="rId67" display="http://pbs.twimg.com/profile_images/954827919959961605/6wjWGJDO_normal.jpg"/>
    <hyperlink ref="V38" r:id="rId68" display="http://pbs.twimg.com/profile_images/841809235793088513/iQIdE5sg_normal.jpg"/>
    <hyperlink ref="V39" r:id="rId69" display="https://pbs.twimg.com/media/EO6plHrUwAAvgRZ.jpg"/>
    <hyperlink ref="V40" r:id="rId70" display="https://pbs.twimg.com/media/EO6plHrUwAAvgRZ.jpg"/>
    <hyperlink ref="V41" r:id="rId71" display="https://pbs.twimg.com/media/EO6plHrUwAAvgRZ.jpg"/>
    <hyperlink ref="V42" r:id="rId72" display="https://pbs.twimg.com/media/EO6plHrUwAAvgRZ.jpg"/>
    <hyperlink ref="V43" r:id="rId73" display="http://pbs.twimg.com/profile_images/1130555987163664384/BAgLHc60_normal.jpg"/>
    <hyperlink ref="V44" r:id="rId74" display="http://pbs.twimg.com/profile_images/1130555987163664384/BAgLHc60_normal.jpg"/>
    <hyperlink ref="V45" r:id="rId75" display="http://pbs.twimg.com/profile_images/1130555987163664384/BAgLHc60_normal.jpg"/>
    <hyperlink ref="V46" r:id="rId76" display="http://pbs.twimg.com/profile_images/1130555987163664384/BAgLHc60_normal.jpg"/>
    <hyperlink ref="V47" r:id="rId77" display="https://pbs.twimg.com/media/EPADpl8WAAE_GFt.jpg"/>
    <hyperlink ref="V48" r:id="rId78" display="https://pbs.twimg.com/media/EPADpl8WAAE_GFt.jpg"/>
    <hyperlink ref="V49" r:id="rId79" display="http://pbs.twimg.com/profile_images/3540437423/73c16a6047e73d4081b2aa624f73cdda_normal.jpeg"/>
    <hyperlink ref="V50" r:id="rId80" display="http://pbs.twimg.com/profile_images/3540437423/73c16a6047e73d4081b2aa624f73cdda_normal.jpeg"/>
    <hyperlink ref="V51" r:id="rId81" display="http://pbs.twimg.com/profile_images/1214260015336431617/pJ7OKcrh_normal.jpg"/>
    <hyperlink ref="V52" r:id="rId82" display="https://pbs.twimg.com/ext_tw_video_thumb/1218263118721224705/pu/img/uaGFrH3pLGI2Hvy2.jpg"/>
    <hyperlink ref="V53" r:id="rId83" display="http://pbs.twimg.com/profile_images/1214260015336431617/pJ7OKcrh_normal.jpg"/>
    <hyperlink ref="V54" r:id="rId84" display="https://pbs.twimg.com/media/EOumHxjWsAEz_58.jpg"/>
    <hyperlink ref="V55" r:id="rId85" display="https://pbs.twimg.com/media/EO6EDsVXsAc5rIx.png"/>
    <hyperlink ref="V56" r:id="rId86" display="http://pbs.twimg.com/profile_images/1214260015336431617/pJ7OKcrh_normal.jpg"/>
    <hyperlink ref="V57" r:id="rId87" display="https://pbs.twimg.com/media/EPDzo2AWoAAef5y.png"/>
    <hyperlink ref="V58" r:id="rId88" display="http://pbs.twimg.com/profile_images/1106532626532319232/BiRESKrF_normal.jpg"/>
    <hyperlink ref="V59" r:id="rId89" display="http://pbs.twimg.com/profile_images/1106532626532319232/BiRESKrF_normal.jpg"/>
    <hyperlink ref="Z3" r:id="rId90" display="https://twitter.com/henryabbotttech/status/1217983336611708928"/>
    <hyperlink ref="Z4" r:id="rId91" display="https://twitter.com/austinnakeisha/status/1218179852853030914"/>
    <hyperlink ref="Z5" r:id="rId92" display="https://twitter.com/austinnakeisha/status/1218179852853030914"/>
    <hyperlink ref="Z6" r:id="rId93" display="https://twitter.com/austinnakeisha/status/1218179852853030914"/>
    <hyperlink ref="Z7" r:id="rId94" display="https://twitter.com/austinnakeisha/status/1218179852853030914"/>
    <hyperlink ref="Z8" r:id="rId95" display="https://twitter.com/austinnakeisha/status/1218179852853030914"/>
    <hyperlink ref="Z9" r:id="rId96" display="https://twitter.com/austinnakeisha/status/1218179852853030914"/>
    <hyperlink ref="Z10" r:id="rId97" display="https://twitter.com/halfpricebooks/status/1218187375882461185"/>
    <hyperlink ref="Z11" r:id="rId98" display="https://twitter.com/halfpricebooks/status/1218187375882461185"/>
    <hyperlink ref="Z12" r:id="rId99" display="https://twitter.com/halfpricebooks/status/1218187375882461185"/>
    <hyperlink ref="Z13" r:id="rId100" display="https://twitter.com/halfpricebooks/status/1218187375882461185"/>
    <hyperlink ref="Z14" r:id="rId101" display="https://twitter.com/halfpricebooks/status/1218187375882461185"/>
    <hyperlink ref="Z15" r:id="rId102" display="https://twitter.com/halfpricebooks/status/1218187375882461185"/>
    <hyperlink ref="Z16" r:id="rId103" display="https://twitter.com/chrislieboldoh/status/1218222284172931072"/>
    <hyperlink ref="Z17" r:id="rId104" display="https://twitter.com/chrislieboldoh/status/1218222284172931072"/>
    <hyperlink ref="Z18" r:id="rId105" display="https://twitter.com/drawbridgep/status/1218238843578699777"/>
    <hyperlink ref="Z19" r:id="rId106" display="https://twitter.com/drawbridgep/status/1218238843578699777"/>
    <hyperlink ref="Z20" r:id="rId107" display="https://twitter.com/drawbridgep/status/1218238843578699777"/>
    <hyperlink ref="Z21" r:id="rId108" display="https://twitter.com/drawbridgep/status/1218238843578699777"/>
    <hyperlink ref="Z22" r:id="rId109" display="https://twitter.com/drawbridgep/status/1218238843578699777"/>
    <hyperlink ref="Z23" r:id="rId110" display="https://twitter.com/drawbridgep/status/1218238843578699777"/>
    <hyperlink ref="Z24" r:id="rId111" display="https://twitter.com/wolfpackireland/status/1218176478430535680"/>
    <hyperlink ref="Z25" r:id="rId112" display="https://twitter.com/disd_libraries/status/1218555556601966595"/>
    <hyperlink ref="Z26" r:id="rId113" display="https://twitter.com/wolfpackireland/status/1218176478430535680"/>
    <hyperlink ref="Z27" r:id="rId114" display="https://twitter.com/disd_libraries/status/1218555556601966595"/>
    <hyperlink ref="Z28" r:id="rId115" display="https://twitter.com/wolfpackireland/status/1218176478430535680"/>
    <hyperlink ref="Z29" r:id="rId116" display="https://twitter.com/disd_libraries/status/1218555556601966595"/>
    <hyperlink ref="Z30" r:id="rId117" display="https://twitter.com/wolfpackireland/status/1218176478430535680"/>
    <hyperlink ref="Z31" r:id="rId118" display="https://twitter.com/wolfpackireland/status/1218176478430535680"/>
    <hyperlink ref="Z32" r:id="rId119" display="https://twitter.com/disd_libraries/status/1218555556601966595"/>
    <hyperlink ref="Z33" r:id="rId120" display="https://twitter.com/disd_libraries/status/1218555556601966595"/>
    <hyperlink ref="Z34" r:id="rId121" display="https://twitter.com/annemwhalen/status/1218568860510625792"/>
    <hyperlink ref="Z35" r:id="rId122" display="https://twitter.com/exchangeclublh/status/1219307114511978498"/>
    <hyperlink ref="Z36" r:id="rId123" display="https://twitter.com/abbottathletics/status/1219434526209908736"/>
    <hyperlink ref="Z37" r:id="rId124" display="https://twitter.com/tech_abbott/status/1219569322537955329"/>
    <hyperlink ref="Z38" r:id="rId125" display="https://twitter.com/marbova/status/1219589460268142594"/>
    <hyperlink ref="Z39" r:id="rId126" display="https://twitter.com/chiefmikebrown/status/1220099055671361536"/>
    <hyperlink ref="Z40" r:id="rId127" display="https://twitter.com/chiefmikebrown/status/1220099055671361536"/>
    <hyperlink ref="Z41" r:id="rId128" display="https://twitter.com/chiefmikebrown/status/1220099055671361536"/>
    <hyperlink ref="Z42" r:id="rId129" display="https://twitter.com/chiefmikebrown/status/1220099055671361536"/>
    <hyperlink ref="Z43" r:id="rId130" display="https://twitter.com/marcomunozut/status/1220104228351307776"/>
    <hyperlink ref="Z44" r:id="rId131" display="https://twitter.com/marcomunozut/status/1220104228351307776"/>
    <hyperlink ref="Z45" r:id="rId132" display="https://twitter.com/marcomunozut/status/1220104228351307776"/>
    <hyperlink ref="Z46" r:id="rId133" display="https://twitter.com/marcomunozut/status/1220104228351307776"/>
    <hyperlink ref="Z47" r:id="rId134" display="https://twitter.com/covingtonmayor/status/1220479517665480705"/>
    <hyperlink ref="Z48" r:id="rId135" display="https://twitter.com/covingtonmayor/status/1220479517665480705"/>
    <hyperlink ref="Z49" r:id="rId136" display="https://twitter.com/jeffireland47/status/1220551519612915712"/>
    <hyperlink ref="Z50" r:id="rId137" display="https://twitter.com/jeffireland47/status/1220551519612915712"/>
    <hyperlink ref="Z51" r:id="rId138" display="https://twitter.com/exchangeclub/status/1218262586816376832"/>
    <hyperlink ref="Z52" r:id="rId139" display="https://twitter.com/exchangeclub/status/1218263311713816578"/>
    <hyperlink ref="Z53" r:id="rId140" display="https://twitter.com/exchangeclub/status/1218534008268763136"/>
    <hyperlink ref="Z54" r:id="rId141" display="https://twitter.com/exchangeclub/status/1219250778294145024"/>
    <hyperlink ref="Z55" r:id="rId142" display="https://twitter.com/exchangeclub/status/1220057761616211969"/>
    <hyperlink ref="Z56" r:id="rId143" display="https://twitter.com/exchangeclub/status/1220366265916841984"/>
    <hyperlink ref="Z57" r:id="rId144" display="https://twitter.com/exchangeclub/status/1220743398249914371"/>
    <hyperlink ref="Z58" r:id="rId145" display="https://twitter.com/tracey_edwards/status/1220748441887834113"/>
    <hyperlink ref="Z59" r:id="rId146" display="https://twitter.com/tracey_edwards/status/1220748581755289600"/>
    <hyperlink ref="BB16" r:id="rId147" display="https://api.twitter.com/1.1/geo/id/30c497f2ec73b2c7.json"/>
    <hyperlink ref="BB17" r:id="rId148" display="https://api.twitter.com/1.1/geo/id/30c497f2ec73b2c7.json"/>
    <hyperlink ref="BB34" r:id="rId149" display="https://api.twitter.com/1.1/geo/id/07d9dafd44880002.json"/>
    <hyperlink ref="BB47" r:id="rId150" display="https://api.twitter.com/1.1/geo/id/8903102df644ad68.json"/>
    <hyperlink ref="BB48" r:id="rId151" display="https://api.twitter.com/1.1/geo/id/8903102df644ad68.json"/>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0239A-B1ED-4A27-8B96-7D13FD0E74AC}">
  <dimension ref="A1:L1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927</v>
      </c>
      <c r="B1" s="13" t="s">
        <v>928</v>
      </c>
      <c r="C1" s="13" t="s">
        <v>921</v>
      </c>
      <c r="D1" s="13" t="s">
        <v>922</v>
      </c>
      <c r="E1" s="13" t="s">
        <v>929</v>
      </c>
      <c r="F1" s="13" t="s">
        <v>144</v>
      </c>
      <c r="G1" s="13" t="s">
        <v>930</v>
      </c>
      <c r="H1" s="13" t="s">
        <v>931</v>
      </c>
      <c r="I1" s="13" t="s">
        <v>932</v>
      </c>
      <c r="J1" s="13" t="s">
        <v>933</v>
      </c>
      <c r="K1" s="13" t="s">
        <v>934</v>
      </c>
      <c r="L1" s="13" t="s">
        <v>935</v>
      </c>
    </row>
    <row r="2" spans="1:12" ht="15">
      <c r="A2" s="93" t="s">
        <v>718</v>
      </c>
      <c r="B2" s="93" t="s">
        <v>719</v>
      </c>
      <c r="C2" s="93">
        <v>10</v>
      </c>
      <c r="D2" s="132">
        <v>0.009520095901244918</v>
      </c>
      <c r="E2" s="132">
        <v>1.4390565129103647</v>
      </c>
      <c r="F2" s="93" t="s">
        <v>923</v>
      </c>
      <c r="G2" s="93" t="b">
        <v>0</v>
      </c>
      <c r="H2" s="93" t="b">
        <v>0</v>
      </c>
      <c r="I2" s="93" t="b">
        <v>0</v>
      </c>
      <c r="J2" s="93" t="b">
        <v>0</v>
      </c>
      <c r="K2" s="93" t="b">
        <v>0</v>
      </c>
      <c r="L2" s="93" t="b">
        <v>0</v>
      </c>
    </row>
    <row r="3" spans="1:12" ht="15">
      <c r="A3" s="93" t="s">
        <v>252</v>
      </c>
      <c r="B3" s="93" t="s">
        <v>268</v>
      </c>
      <c r="C3" s="93">
        <v>5</v>
      </c>
      <c r="D3" s="132">
        <v>0.008360885219330368</v>
      </c>
      <c r="E3" s="132">
        <v>1.8954225460394079</v>
      </c>
      <c r="F3" s="93" t="s">
        <v>923</v>
      </c>
      <c r="G3" s="93" t="b">
        <v>0</v>
      </c>
      <c r="H3" s="93" t="b">
        <v>0</v>
      </c>
      <c r="I3" s="93" t="b">
        <v>0</v>
      </c>
      <c r="J3" s="93" t="b">
        <v>0</v>
      </c>
      <c r="K3" s="93" t="b">
        <v>0</v>
      </c>
      <c r="L3" s="93" t="b">
        <v>0</v>
      </c>
    </row>
    <row r="4" spans="1:12" ht="15">
      <c r="A4" s="93" t="s">
        <v>268</v>
      </c>
      <c r="B4" s="93" t="s">
        <v>253</v>
      </c>
      <c r="C4" s="93">
        <v>5</v>
      </c>
      <c r="D4" s="132">
        <v>0.008360885219330368</v>
      </c>
      <c r="E4" s="132">
        <v>1.8954225460394079</v>
      </c>
      <c r="F4" s="93" t="s">
        <v>923</v>
      </c>
      <c r="G4" s="93" t="b">
        <v>0</v>
      </c>
      <c r="H4" s="93" t="b">
        <v>0</v>
      </c>
      <c r="I4" s="93" t="b">
        <v>0</v>
      </c>
      <c r="J4" s="93" t="b">
        <v>0</v>
      </c>
      <c r="K4" s="93" t="b">
        <v>0</v>
      </c>
      <c r="L4" s="93" t="b">
        <v>0</v>
      </c>
    </row>
    <row r="5" spans="1:12" ht="15">
      <c r="A5" s="93" t="s">
        <v>253</v>
      </c>
      <c r="B5" s="93" t="s">
        <v>263</v>
      </c>
      <c r="C5" s="93">
        <v>5</v>
      </c>
      <c r="D5" s="132">
        <v>0.008360885219330368</v>
      </c>
      <c r="E5" s="132">
        <v>1.5529998652172017</v>
      </c>
      <c r="F5" s="93" t="s">
        <v>923</v>
      </c>
      <c r="G5" s="93" t="b">
        <v>0</v>
      </c>
      <c r="H5" s="93" t="b">
        <v>0</v>
      </c>
      <c r="I5" s="93" t="b">
        <v>0</v>
      </c>
      <c r="J5" s="93" t="b">
        <v>0</v>
      </c>
      <c r="K5" s="93" t="b">
        <v>0</v>
      </c>
      <c r="L5" s="93" t="b">
        <v>0</v>
      </c>
    </row>
    <row r="6" spans="1:12" ht="15">
      <c r="A6" s="93" t="s">
        <v>263</v>
      </c>
      <c r="B6" s="93" t="s">
        <v>267</v>
      </c>
      <c r="C6" s="93">
        <v>5</v>
      </c>
      <c r="D6" s="132">
        <v>0.008360885219330368</v>
      </c>
      <c r="E6" s="132">
        <v>1.5529998652172017</v>
      </c>
      <c r="F6" s="93" t="s">
        <v>923</v>
      </c>
      <c r="G6" s="93" t="b">
        <v>0</v>
      </c>
      <c r="H6" s="93" t="b">
        <v>0</v>
      </c>
      <c r="I6" s="93" t="b">
        <v>0</v>
      </c>
      <c r="J6" s="93" t="b">
        <v>0</v>
      </c>
      <c r="K6" s="93" t="b">
        <v>0</v>
      </c>
      <c r="L6" s="93" t="b">
        <v>0</v>
      </c>
    </row>
    <row r="7" spans="1:12" ht="15">
      <c r="A7" s="93" t="s">
        <v>267</v>
      </c>
      <c r="B7" s="93" t="s">
        <v>266</v>
      </c>
      <c r="C7" s="93">
        <v>5</v>
      </c>
      <c r="D7" s="132">
        <v>0.008360885219330368</v>
      </c>
      <c r="E7" s="132">
        <v>1.8954225460394079</v>
      </c>
      <c r="F7" s="93" t="s">
        <v>923</v>
      </c>
      <c r="G7" s="93" t="b">
        <v>0</v>
      </c>
      <c r="H7" s="93" t="b">
        <v>0</v>
      </c>
      <c r="I7" s="93" t="b">
        <v>0</v>
      </c>
      <c r="J7" s="93" t="b">
        <v>0</v>
      </c>
      <c r="K7" s="93" t="b">
        <v>0</v>
      </c>
      <c r="L7" s="93" t="b">
        <v>0</v>
      </c>
    </row>
    <row r="8" spans="1:12" ht="15">
      <c r="A8" s="93" t="s">
        <v>724</v>
      </c>
      <c r="B8" s="93" t="s">
        <v>725</v>
      </c>
      <c r="C8" s="93">
        <v>4</v>
      </c>
      <c r="D8" s="132">
        <v>0.010496746535962262</v>
      </c>
      <c r="E8" s="132">
        <v>1.9923325590474643</v>
      </c>
      <c r="F8" s="93" t="s">
        <v>923</v>
      </c>
      <c r="G8" s="93" t="b">
        <v>0</v>
      </c>
      <c r="H8" s="93" t="b">
        <v>0</v>
      </c>
      <c r="I8" s="93" t="b">
        <v>0</v>
      </c>
      <c r="J8" s="93" t="b">
        <v>0</v>
      </c>
      <c r="K8" s="93" t="b">
        <v>0</v>
      </c>
      <c r="L8" s="93" t="b">
        <v>0</v>
      </c>
    </row>
    <row r="9" spans="1:12" ht="15">
      <c r="A9" s="93" t="s">
        <v>744</v>
      </c>
      <c r="B9" s="93" t="s">
        <v>745</v>
      </c>
      <c r="C9" s="93">
        <v>4</v>
      </c>
      <c r="D9" s="132">
        <v>0.007616076720995935</v>
      </c>
      <c r="E9" s="132">
        <v>1.9923325590474643</v>
      </c>
      <c r="F9" s="93" t="s">
        <v>923</v>
      </c>
      <c r="G9" s="93" t="b">
        <v>0</v>
      </c>
      <c r="H9" s="93" t="b">
        <v>0</v>
      </c>
      <c r="I9" s="93" t="b">
        <v>0</v>
      </c>
      <c r="J9" s="93" t="b">
        <v>1</v>
      </c>
      <c r="K9" s="93" t="b">
        <v>0</v>
      </c>
      <c r="L9" s="93" t="b">
        <v>0</v>
      </c>
    </row>
    <row r="10" spans="1:12" ht="15">
      <c r="A10" s="93" t="s">
        <v>745</v>
      </c>
      <c r="B10" s="93" t="s">
        <v>746</v>
      </c>
      <c r="C10" s="93">
        <v>4</v>
      </c>
      <c r="D10" s="132">
        <v>0.007616076720995935</v>
      </c>
      <c r="E10" s="132">
        <v>1.9923325590474643</v>
      </c>
      <c r="F10" s="93" t="s">
        <v>923</v>
      </c>
      <c r="G10" s="93" t="b">
        <v>1</v>
      </c>
      <c r="H10" s="93" t="b">
        <v>0</v>
      </c>
      <c r="I10" s="93" t="b">
        <v>0</v>
      </c>
      <c r="J10" s="93" t="b">
        <v>0</v>
      </c>
      <c r="K10" s="93" t="b">
        <v>0</v>
      </c>
      <c r="L10" s="93" t="b">
        <v>0</v>
      </c>
    </row>
    <row r="11" spans="1:12" ht="15">
      <c r="A11" s="93" t="s">
        <v>746</v>
      </c>
      <c r="B11" s="93" t="s">
        <v>747</v>
      </c>
      <c r="C11" s="93">
        <v>4</v>
      </c>
      <c r="D11" s="132">
        <v>0.007616076720995935</v>
      </c>
      <c r="E11" s="132">
        <v>1.9923325590474643</v>
      </c>
      <c r="F11" s="93" t="s">
        <v>923</v>
      </c>
      <c r="G11" s="93" t="b">
        <v>0</v>
      </c>
      <c r="H11" s="93" t="b">
        <v>0</v>
      </c>
      <c r="I11" s="93" t="b">
        <v>0</v>
      </c>
      <c r="J11" s="93" t="b">
        <v>0</v>
      </c>
      <c r="K11" s="93" t="b">
        <v>0</v>
      </c>
      <c r="L11" s="93" t="b">
        <v>0</v>
      </c>
    </row>
    <row r="12" spans="1:12" ht="15">
      <c r="A12" s="93" t="s">
        <v>747</v>
      </c>
      <c r="B12" s="93" t="s">
        <v>721</v>
      </c>
      <c r="C12" s="93">
        <v>4</v>
      </c>
      <c r="D12" s="132">
        <v>0.007616076720995935</v>
      </c>
      <c r="E12" s="132">
        <v>1.816241299991783</v>
      </c>
      <c r="F12" s="93" t="s">
        <v>923</v>
      </c>
      <c r="G12" s="93" t="b">
        <v>0</v>
      </c>
      <c r="H12" s="93" t="b">
        <v>0</v>
      </c>
      <c r="I12" s="93" t="b">
        <v>0</v>
      </c>
      <c r="J12" s="93" t="b">
        <v>0</v>
      </c>
      <c r="K12" s="93" t="b">
        <v>0</v>
      </c>
      <c r="L12" s="93" t="b">
        <v>0</v>
      </c>
    </row>
    <row r="13" spans="1:12" ht="15">
      <c r="A13" s="93" t="s">
        <v>721</v>
      </c>
      <c r="B13" s="93" t="s">
        <v>739</v>
      </c>
      <c r="C13" s="93">
        <v>4</v>
      </c>
      <c r="D13" s="132">
        <v>0.007616076720995935</v>
      </c>
      <c r="E13" s="132">
        <v>1.6401500409361018</v>
      </c>
      <c r="F13" s="93" t="s">
        <v>923</v>
      </c>
      <c r="G13" s="93" t="b">
        <v>0</v>
      </c>
      <c r="H13" s="93" t="b">
        <v>0</v>
      </c>
      <c r="I13" s="93" t="b">
        <v>0</v>
      </c>
      <c r="J13" s="93" t="b">
        <v>1</v>
      </c>
      <c r="K13" s="93" t="b">
        <v>0</v>
      </c>
      <c r="L13" s="93" t="b">
        <v>0</v>
      </c>
    </row>
    <row r="14" spans="1:12" ht="15">
      <c r="A14" s="93" t="s">
        <v>739</v>
      </c>
      <c r="B14" s="93" t="s">
        <v>718</v>
      </c>
      <c r="C14" s="93">
        <v>4</v>
      </c>
      <c r="D14" s="132">
        <v>0.007616076720995935</v>
      </c>
      <c r="E14" s="132">
        <v>1.3043579390129088</v>
      </c>
      <c r="F14" s="93" t="s">
        <v>923</v>
      </c>
      <c r="G14" s="93" t="b">
        <v>1</v>
      </c>
      <c r="H14" s="93" t="b">
        <v>0</v>
      </c>
      <c r="I14" s="93" t="b">
        <v>0</v>
      </c>
      <c r="J14" s="93" t="b">
        <v>0</v>
      </c>
      <c r="K14" s="93" t="b">
        <v>0</v>
      </c>
      <c r="L14" s="93" t="b">
        <v>0</v>
      </c>
    </row>
    <row r="15" spans="1:12" ht="15">
      <c r="A15" s="93" t="s">
        <v>719</v>
      </c>
      <c r="B15" s="93" t="s">
        <v>748</v>
      </c>
      <c r="C15" s="93">
        <v>4</v>
      </c>
      <c r="D15" s="132">
        <v>0.007616076720995935</v>
      </c>
      <c r="E15" s="132">
        <v>1.515211304327802</v>
      </c>
      <c r="F15" s="93" t="s">
        <v>923</v>
      </c>
      <c r="G15" s="93" t="b">
        <v>0</v>
      </c>
      <c r="H15" s="93" t="b">
        <v>0</v>
      </c>
      <c r="I15" s="93" t="b">
        <v>0</v>
      </c>
      <c r="J15" s="93" t="b">
        <v>0</v>
      </c>
      <c r="K15" s="93" t="b">
        <v>0</v>
      </c>
      <c r="L15" s="93" t="b">
        <v>0</v>
      </c>
    </row>
    <row r="16" spans="1:12" ht="15">
      <c r="A16" s="93" t="s">
        <v>748</v>
      </c>
      <c r="B16" s="93" t="s">
        <v>749</v>
      </c>
      <c r="C16" s="93">
        <v>4</v>
      </c>
      <c r="D16" s="132">
        <v>0.007616076720995935</v>
      </c>
      <c r="E16" s="132">
        <v>1.9923325590474643</v>
      </c>
      <c r="F16" s="93" t="s">
        <v>923</v>
      </c>
      <c r="G16" s="93" t="b">
        <v>0</v>
      </c>
      <c r="H16" s="93" t="b">
        <v>0</v>
      </c>
      <c r="I16" s="93" t="b">
        <v>0</v>
      </c>
      <c r="J16" s="93" t="b">
        <v>0</v>
      </c>
      <c r="K16" s="93" t="b">
        <v>0</v>
      </c>
      <c r="L16" s="93" t="b">
        <v>0</v>
      </c>
    </row>
    <row r="17" spans="1:12" ht="15">
      <c r="A17" s="93" t="s">
        <v>749</v>
      </c>
      <c r="B17" s="93" t="s">
        <v>865</v>
      </c>
      <c r="C17" s="93">
        <v>4</v>
      </c>
      <c r="D17" s="132">
        <v>0.007616076720995935</v>
      </c>
      <c r="E17" s="132">
        <v>1.8954225460394079</v>
      </c>
      <c r="F17" s="93" t="s">
        <v>923</v>
      </c>
      <c r="G17" s="93" t="b">
        <v>0</v>
      </c>
      <c r="H17" s="93" t="b">
        <v>0</v>
      </c>
      <c r="I17" s="93" t="b">
        <v>0</v>
      </c>
      <c r="J17" s="93" t="b">
        <v>0</v>
      </c>
      <c r="K17" s="93" t="b">
        <v>0</v>
      </c>
      <c r="L17" s="93" t="b">
        <v>0</v>
      </c>
    </row>
    <row r="18" spans="1:12" ht="15">
      <c r="A18" s="93" t="s">
        <v>865</v>
      </c>
      <c r="B18" s="93" t="s">
        <v>265</v>
      </c>
      <c r="C18" s="93">
        <v>4</v>
      </c>
      <c r="D18" s="132">
        <v>0.007616076720995935</v>
      </c>
      <c r="E18" s="132">
        <v>1.8954225460394079</v>
      </c>
      <c r="F18" s="93" t="s">
        <v>923</v>
      </c>
      <c r="G18" s="93" t="b">
        <v>0</v>
      </c>
      <c r="H18" s="93" t="b">
        <v>0</v>
      </c>
      <c r="I18" s="93" t="b">
        <v>0</v>
      </c>
      <c r="J18" s="93" t="b">
        <v>0</v>
      </c>
      <c r="K18" s="93" t="b">
        <v>0</v>
      </c>
      <c r="L18" s="93" t="b">
        <v>0</v>
      </c>
    </row>
    <row r="19" spans="1:12" ht="15">
      <c r="A19" s="93" t="s">
        <v>265</v>
      </c>
      <c r="B19" s="93" t="s">
        <v>868</v>
      </c>
      <c r="C19" s="93">
        <v>4</v>
      </c>
      <c r="D19" s="132">
        <v>0.007616076720995935</v>
      </c>
      <c r="E19" s="132">
        <v>1.9923325590474643</v>
      </c>
      <c r="F19" s="93" t="s">
        <v>923</v>
      </c>
      <c r="G19" s="93" t="b">
        <v>0</v>
      </c>
      <c r="H19" s="93" t="b">
        <v>0</v>
      </c>
      <c r="I19" s="93" t="b">
        <v>0</v>
      </c>
      <c r="J19" s="93" t="b">
        <v>0</v>
      </c>
      <c r="K19" s="93" t="b">
        <v>0</v>
      </c>
      <c r="L19" s="93" t="b">
        <v>0</v>
      </c>
    </row>
    <row r="20" spans="1:12" ht="15">
      <c r="A20" s="93" t="s">
        <v>868</v>
      </c>
      <c r="B20" s="93" t="s">
        <v>869</v>
      </c>
      <c r="C20" s="93">
        <v>4</v>
      </c>
      <c r="D20" s="132">
        <v>0.007616076720995935</v>
      </c>
      <c r="E20" s="132">
        <v>1.9923325590474643</v>
      </c>
      <c r="F20" s="93" t="s">
        <v>923</v>
      </c>
      <c r="G20" s="93" t="b">
        <v>0</v>
      </c>
      <c r="H20" s="93" t="b">
        <v>0</v>
      </c>
      <c r="I20" s="93" t="b">
        <v>0</v>
      </c>
      <c r="J20" s="93" t="b">
        <v>0</v>
      </c>
      <c r="K20" s="93" t="b">
        <v>0</v>
      </c>
      <c r="L20" s="93" t="b">
        <v>0</v>
      </c>
    </row>
    <row r="21" spans="1:12" ht="15">
      <c r="A21" s="93" t="s">
        <v>869</v>
      </c>
      <c r="B21" s="93" t="s">
        <v>870</v>
      </c>
      <c r="C21" s="93">
        <v>4</v>
      </c>
      <c r="D21" s="132">
        <v>0.007616076720995935</v>
      </c>
      <c r="E21" s="132">
        <v>1.9923325590474643</v>
      </c>
      <c r="F21" s="93" t="s">
        <v>923</v>
      </c>
      <c r="G21" s="93" t="b">
        <v>0</v>
      </c>
      <c r="H21" s="93" t="b">
        <v>0</v>
      </c>
      <c r="I21" s="93" t="b">
        <v>0</v>
      </c>
      <c r="J21" s="93" t="b">
        <v>0</v>
      </c>
      <c r="K21" s="93" t="b">
        <v>0</v>
      </c>
      <c r="L21" s="93" t="b">
        <v>0</v>
      </c>
    </row>
    <row r="22" spans="1:12" ht="15">
      <c r="A22" s="93" t="s">
        <v>733</v>
      </c>
      <c r="B22" s="93" t="s">
        <v>734</v>
      </c>
      <c r="C22" s="93">
        <v>4</v>
      </c>
      <c r="D22" s="132">
        <v>0.007616076720995935</v>
      </c>
      <c r="E22" s="132">
        <v>1.9923325590474643</v>
      </c>
      <c r="F22" s="93" t="s">
        <v>923</v>
      </c>
      <c r="G22" s="93" t="b">
        <v>0</v>
      </c>
      <c r="H22" s="93" t="b">
        <v>1</v>
      </c>
      <c r="I22" s="93" t="b">
        <v>0</v>
      </c>
      <c r="J22" s="93" t="b">
        <v>1</v>
      </c>
      <c r="K22" s="93" t="b">
        <v>0</v>
      </c>
      <c r="L22" s="93" t="b">
        <v>0</v>
      </c>
    </row>
    <row r="23" spans="1:12" ht="15">
      <c r="A23" s="93" t="s">
        <v>734</v>
      </c>
      <c r="B23" s="93" t="s">
        <v>718</v>
      </c>
      <c r="C23" s="93">
        <v>4</v>
      </c>
      <c r="D23" s="132">
        <v>0.007616076720995935</v>
      </c>
      <c r="E23" s="132">
        <v>1.4804491980685899</v>
      </c>
      <c r="F23" s="93" t="s">
        <v>923</v>
      </c>
      <c r="G23" s="93" t="b">
        <v>1</v>
      </c>
      <c r="H23" s="93" t="b">
        <v>0</v>
      </c>
      <c r="I23" s="93" t="b">
        <v>0</v>
      </c>
      <c r="J23" s="93" t="b">
        <v>0</v>
      </c>
      <c r="K23" s="93" t="b">
        <v>0</v>
      </c>
      <c r="L23" s="93" t="b">
        <v>0</v>
      </c>
    </row>
    <row r="24" spans="1:12" ht="15">
      <c r="A24" s="93" t="s">
        <v>719</v>
      </c>
      <c r="B24" s="93" t="s">
        <v>871</v>
      </c>
      <c r="C24" s="93">
        <v>4</v>
      </c>
      <c r="D24" s="132">
        <v>0.007616076720995935</v>
      </c>
      <c r="E24" s="132">
        <v>1.515211304327802</v>
      </c>
      <c r="F24" s="93" t="s">
        <v>923</v>
      </c>
      <c r="G24" s="93" t="b">
        <v>0</v>
      </c>
      <c r="H24" s="93" t="b">
        <v>0</v>
      </c>
      <c r="I24" s="93" t="b">
        <v>0</v>
      </c>
      <c r="J24" s="93" t="b">
        <v>0</v>
      </c>
      <c r="K24" s="93" t="b">
        <v>0</v>
      </c>
      <c r="L24" s="93" t="b">
        <v>0</v>
      </c>
    </row>
    <row r="25" spans="1:12" ht="15">
      <c r="A25" s="93" t="s">
        <v>871</v>
      </c>
      <c r="B25" s="93" t="s">
        <v>866</v>
      </c>
      <c r="C25" s="93">
        <v>4</v>
      </c>
      <c r="D25" s="132">
        <v>0.007616076720995935</v>
      </c>
      <c r="E25" s="132">
        <v>1.8954225460394079</v>
      </c>
      <c r="F25" s="93" t="s">
        <v>923</v>
      </c>
      <c r="G25" s="93" t="b">
        <v>0</v>
      </c>
      <c r="H25" s="93" t="b">
        <v>0</v>
      </c>
      <c r="I25" s="93" t="b">
        <v>0</v>
      </c>
      <c r="J25" s="93" t="b">
        <v>0</v>
      </c>
      <c r="K25" s="93" t="b">
        <v>0</v>
      </c>
      <c r="L25" s="93" t="b">
        <v>0</v>
      </c>
    </row>
    <row r="26" spans="1:12" ht="15">
      <c r="A26" s="93" t="s">
        <v>866</v>
      </c>
      <c r="B26" s="93" t="s">
        <v>872</v>
      </c>
      <c r="C26" s="93">
        <v>4</v>
      </c>
      <c r="D26" s="132">
        <v>0.007616076720995935</v>
      </c>
      <c r="E26" s="132">
        <v>1.9923325590474643</v>
      </c>
      <c r="F26" s="93" t="s">
        <v>923</v>
      </c>
      <c r="G26" s="93" t="b">
        <v>0</v>
      </c>
      <c r="H26" s="93" t="b">
        <v>0</v>
      </c>
      <c r="I26" s="93" t="b">
        <v>0</v>
      </c>
      <c r="J26" s="93" t="b">
        <v>0</v>
      </c>
      <c r="K26" s="93" t="b">
        <v>0</v>
      </c>
      <c r="L26" s="93" t="b">
        <v>0</v>
      </c>
    </row>
    <row r="27" spans="1:12" ht="15">
      <c r="A27" s="93" t="s">
        <v>872</v>
      </c>
      <c r="B27" s="93" t="s">
        <v>873</v>
      </c>
      <c r="C27" s="93">
        <v>4</v>
      </c>
      <c r="D27" s="132">
        <v>0.007616076720995935</v>
      </c>
      <c r="E27" s="132">
        <v>1.9923325590474643</v>
      </c>
      <c r="F27" s="93" t="s">
        <v>923</v>
      </c>
      <c r="G27" s="93" t="b">
        <v>0</v>
      </c>
      <c r="H27" s="93" t="b">
        <v>0</v>
      </c>
      <c r="I27" s="93" t="b">
        <v>0</v>
      </c>
      <c r="J27" s="93" t="b">
        <v>0</v>
      </c>
      <c r="K27" s="93" t="b">
        <v>0</v>
      </c>
      <c r="L27" s="93" t="b">
        <v>0</v>
      </c>
    </row>
    <row r="28" spans="1:12" ht="15">
      <c r="A28" s="93" t="s">
        <v>873</v>
      </c>
      <c r="B28" s="93" t="s">
        <v>874</v>
      </c>
      <c r="C28" s="93">
        <v>4</v>
      </c>
      <c r="D28" s="132">
        <v>0.007616076720995935</v>
      </c>
      <c r="E28" s="132">
        <v>1.9923325590474643</v>
      </c>
      <c r="F28" s="93" t="s">
        <v>923</v>
      </c>
      <c r="G28" s="93" t="b">
        <v>0</v>
      </c>
      <c r="H28" s="93" t="b">
        <v>0</v>
      </c>
      <c r="I28" s="93" t="b">
        <v>0</v>
      </c>
      <c r="J28" s="93" t="b">
        <v>0</v>
      </c>
      <c r="K28" s="93" t="b">
        <v>0</v>
      </c>
      <c r="L28" s="93" t="b">
        <v>0</v>
      </c>
    </row>
    <row r="29" spans="1:12" ht="15">
      <c r="A29" s="93" t="s">
        <v>874</v>
      </c>
      <c r="B29" s="93" t="s">
        <v>875</v>
      </c>
      <c r="C29" s="93">
        <v>4</v>
      </c>
      <c r="D29" s="132">
        <v>0.007616076720995935</v>
      </c>
      <c r="E29" s="132">
        <v>1.9923325590474643</v>
      </c>
      <c r="F29" s="93" t="s">
        <v>923</v>
      </c>
      <c r="G29" s="93" t="b">
        <v>0</v>
      </c>
      <c r="H29" s="93" t="b">
        <v>0</v>
      </c>
      <c r="I29" s="93" t="b">
        <v>0</v>
      </c>
      <c r="J29" s="93" t="b">
        <v>0</v>
      </c>
      <c r="K29" s="93" t="b">
        <v>0</v>
      </c>
      <c r="L29" s="93" t="b">
        <v>0</v>
      </c>
    </row>
    <row r="30" spans="1:12" ht="15">
      <c r="A30" s="93" t="s">
        <v>875</v>
      </c>
      <c r="B30" s="93" t="s">
        <v>720</v>
      </c>
      <c r="C30" s="93">
        <v>4</v>
      </c>
      <c r="D30" s="132">
        <v>0.007616076720995935</v>
      </c>
      <c r="E30" s="132">
        <v>1.691302563383483</v>
      </c>
      <c r="F30" s="93" t="s">
        <v>923</v>
      </c>
      <c r="G30" s="93" t="b">
        <v>0</v>
      </c>
      <c r="H30" s="93" t="b">
        <v>0</v>
      </c>
      <c r="I30" s="93" t="b">
        <v>0</v>
      </c>
      <c r="J30" s="93" t="b">
        <v>0</v>
      </c>
      <c r="K30" s="93" t="b">
        <v>0</v>
      </c>
      <c r="L30" s="93" t="b">
        <v>0</v>
      </c>
    </row>
    <row r="31" spans="1:12" ht="15">
      <c r="A31" s="93" t="s">
        <v>720</v>
      </c>
      <c r="B31" s="93" t="s">
        <v>876</v>
      </c>
      <c r="C31" s="93">
        <v>4</v>
      </c>
      <c r="D31" s="132">
        <v>0.007616076720995935</v>
      </c>
      <c r="E31" s="132">
        <v>1.691302563383483</v>
      </c>
      <c r="F31" s="93" t="s">
        <v>923</v>
      </c>
      <c r="G31" s="93" t="b">
        <v>0</v>
      </c>
      <c r="H31" s="93" t="b">
        <v>0</v>
      </c>
      <c r="I31" s="93" t="b">
        <v>0</v>
      </c>
      <c r="J31" s="93" t="b">
        <v>0</v>
      </c>
      <c r="K31" s="93" t="b">
        <v>0</v>
      </c>
      <c r="L31" s="93" t="b">
        <v>0</v>
      </c>
    </row>
    <row r="32" spans="1:12" ht="15">
      <c r="A32" s="93" t="s">
        <v>876</v>
      </c>
      <c r="B32" s="93" t="s">
        <v>877</v>
      </c>
      <c r="C32" s="93">
        <v>4</v>
      </c>
      <c r="D32" s="132">
        <v>0.007616076720995935</v>
      </c>
      <c r="E32" s="132">
        <v>1.9923325590474643</v>
      </c>
      <c r="F32" s="93" t="s">
        <v>923</v>
      </c>
      <c r="G32" s="93" t="b">
        <v>0</v>
      </c>
      <c r="H32" s="93" t="b">
        <v>0</v>
      </c>
      <c r="I32" s="93" t="b">
        <v>0</v>
      </c>
      <c r="J32" s="93" t="b">
        <v>0</v>
      </c>
      <c r="K32" s="93" t="b">
        <v>0</v>
      </c>
      <c r="L32" s="93" t="b">
        <v>0</v>
      </c>
    </row>
    <row r="33" spans="1:12" ht="15">
      <c r="A33" s="93" t="s">
        <v>877</v>
      </c>
      <c r="B33" s="93" t="s">
        <v>878</v>
      </c>
      <c r="C33" s="93">
        <v>4</v>
      </c>
      <c r="D33" s="132">
        <v>0.007616076720995935</v>
      </c>
      <c r="E33" s="132">
        <v>1.9923325590474643</v>
      </c>
      <c r="F33" s="93" t="s">
        <v>923</v>
      </c>
      <c r="G33" s="93" t="b">
        <v>0</v>
      </c>
      <c r="H33" s="93" t="b">
        <v>0</v>
      </c>
      <c r="I33" s="93" t="b">
        <v>0</v>
      </c>
      <c r="J33" s="93" t="b">
        <v>0</v>
      </c>
      <c r="K33" s="93" t="b">
        <v>0</v>
      </c>
      <c r="L33" s="93" t="b">
        <v>0</v>
      </c>
    </row>
    <row r="34" spans="1:12" ht="15">
      <c r="A34" s="93" t="s">
        <v>878</v>
      </c>
      <c r="B34" s="93" t="s">
        <v>720</v>
      </c>
      <c r="C34" s="93">
        <v>4</v>
      </c>
      <c r="D34" s="132">
        <v>0.007616076720995935</v>
      </c>
      <c r="E34" s="132">
        <v>1.691302563383483</v>
      </c>
      <c r="F34" s="93" t="s">
        <v>923</v>
      </c>
      <c r="G34" s="93" t="b">
        <v>0</v>
      </c>
      <c r="H34" s="93" t="b">
        <v>0</v>
      </c>
      <c r="I34" s="93" t="b">
        <v>0</v>
      </c>
      <c r="J34" s="93" t="b">
        <v>0</v>
      </c>
      <c r="K34" s="93" t="b">
        <v>0</v>
      </c>
      <c r="L34" s="93" t="b">
        <v>0</v>
      </c>
    </row>
    <row r="35" spans="1:12" ht="15">
      <c r="A35" s="93" t="s">
        <v>720</v>
      </c>
      <c r="B35" s="93" t="s">
        <v>867</v>
      </c>
      <c r="C35" s="93">
        <v>4</v>
      </c>
      <c r="D35" s="132">
        <v>0.007616076720995935</v>
      </c>
      <c r="E35" s="132">
        <v>1.5943925503754268</v>
      </c>
      <c r="F35" s="93" t="s">
        <v>923</v>
      </c>
      <c r="G35" s="93" t="b">
        <v>0</v>
      </c>
      <c r="H35" s="93" t="b">
        <v>0</v>
      </c>
      <c r="I35" s="93" t="b">
        <v>0</v>
      </c>
      <c r="J35" s="93" t="b">
        <v>0</v>
      </c>
      <c r="K35" s="93" t="b">
        <v>0</v>
      </c>
      <c r="L35" s="93" t="b">
        <v>0</v>
      </c>
    </row>
    <row r="36" spans="1:12" ht="15">
      <c r="A36" s="93" t="s">
        <v>867</v>
      </c>
      <c r="B36" s="93" t="s">
        <v>864</v>
      </c>
      <c r="C36" s="93">
        <v>4</v>
      </c>
      <c r="D36" s="132">
        <v>0.007616076720995935</v>
      </c>
      <c r="E36" s="132">
        <v>1.7193312869837267</v>
      </c>
      <c r="F36" s="93" t="s">
        <v>923</v>
      </c>
      <c r="G36" s="93" t="b">
        <v>0</v>
      </c>
      <c r="H36" s="93" t="b">
        <v>0</v>
      </c>
      <c r="I36" s="93" t="b">
        <v>0</v>
      </c>
      <c r="J36" s="93" t="b">
        <v>1</v>
      </c>
      <c r="K36" s="93" t="b">
        <v>0</v>
      </c>
      <c r="L36" s="93" t="b">
        <v>0</v>
      </c>
    </row>
    <row r="37" spans="1:12" ht="15">
      <c r="A37" s="93" t="s">
        <v>864</v>
      </c>
      <c r="B37" s="93" t="s">
        <v>863</v>
      </c>
      <c r="C37" s="93">
        <v>4</v>
      </c>
      <c r="D37" s="132">
        <v>0.007616076720995935</v>
      </c>
      <c r="E37" s="132">
        <v>1.6401500409361018</v>
      </c>
      <c r="F37" s="93" t="s">
        <v>923</v>
      </c>
      <c r="G37" s="93" t="b">
        <v>1</v>
      </c>
      <c r="H37" s="93" t="b">
        <v>0</v>
      </c>
      <c r="I37" s="93" t="b">
        <v>0</v>
      </c>
      <c r="J37" s="93" t="b">
        <v>1</v>
      </c>
      <c r="K37" s="93" t="b">
        <v>0</v>
      </c>
      <c r="L37" s="93" t="b">
        <v>0</v>
      </c>
    </row>
    <row r="38" spans="1:12" ht="15">
      <c r="A38" s="93" t="s">
        <v>863</v>
      </c>
      <c r="B38" s="93" t="s">
        <v>879</v>
      </c>
      <c r="C38" s="93">
        <v>4</v>
      </c>
      <c r="D38" s="132">
        <v>0.007616076720995935</v>
      </c>
      <c r="E38" s="132">
        <v>1.816241299991783</v>
      </c>
      <c r="F38" s="93" t="s">
        <v>923</v>
      </c>
      <c r="G38" s="93" t="b">
        <v>1</v>
      </c>
      <c r="H38" s="93" t="b">
        <v>0</v>
      </c>
      <c r="I38" s="93" t="b">
        <v>0</v>
      </c>
      <c r="J38" s="93" t="b">
        <v>0</v>
      </c>
      <c r="K38" s="93" t="b">
        <v>0</v>
      </c>
      <c r="L38" s="93" t="b">
        <v>0</v>
      </c>
    </row>
    <row r="39" spans="1:12" ht="15">
      <c r="A39" s="93" t="s">
        <v>879</v>
      </c>
      <c r="B39" s="93" t="s">
        <v>252</v>
      </c>
      <c r="C39" s="93">
        <v>4</v>
      </c>
      <c r="D39" s="132">
        <v>0.007616076720995935</v>
      </c>
      <c r="E39" s="132">
        <v>1.9923325590474643</v>
      </c>
      <c r="F39" s="93" t="s">
        <v>923</v>
      </c>
      <c r="G39" s="93" t="b">
        <v>0</v>
      </c>
      <c r="H39" s="93" t="b">
        <v>0</v>
      </c>
      <c r="I39" s="93" t="b">
        <v>0</v>
      </c>
      <c r="J39" s="93" t="b">
        <v>0</v>
      </c>
      <c r="K39" s="93" t="b">
        <v>0</v>
      </c>
      <c r="L39" s="93" t="b">
        <v>0</v>
      </c>
    </row>
    <row r="40" spans="1:12" ht="15">
      <c r="A40" s="93" t="s">
        <v>731</v>
      </c>
      <c r="B40" s="93" t="s">
        <v>724</v>
      </c>
      <c r="C40" s="93">
        <v>2</v>
      </c>
      <c r="D40" s="132">
        <v>0.005248373267981131</v>
      </c>
      <c r="E40" s="132">
        <v>1.9923325590474643</v>
      </c>
      <c r="F40" s="93" t="s">
        <v>923</v>
      </c>
      <c r="G40" s="93" t="b">
        <v>0</v>
      </c>
      <c r="H40" s="93" t="b">
        <v>0</v>
      </c>
      <c r="I40" s="93" t="b">
        <v>0</v>
      </c>
      <c r="J40" s="93" t="b">
        <v>0</v>
      </c>
      <c r="K40" s="93" t="b">
        <v>0</v>
      </c>
      <c r="L40" s="93" t="b">
        <v>0</v>
      </c>
    </row>
    <row r="41" spans="1:12" ht="15">
      <c r="A41" s="93" t="s">
        <v>725</v>
      </c>
      <c r="B41" s="93" t="s">
        <v>882</v>
      </c>
      <c r="C41" s="93">
        <v>2</v>
      </c>
      <c r="D41" s="132">
        <v>0.005248373267981131</v>
      </c>
      <c r="E41" s="132">
        <v>1.9923325590474643</v>
      </c>
      <c r="F41" s="93" t="s">
        <v>923</v>
      </c>
      <c r="G41" s="93" t="b">
        <v>0</v>
      </c>
      <c r="H41" s="93" t="b">
        <v>0</v>
      </c>
      <c r="I41" s="93" t="b">
        <v>0</v>
      </c>
      <c r="J41" s="93" t="b">
        <v>0</v>
      </c>
      <c r="K41" s="93" t="b">
        <v>0</v>
      </c>
      <c r="L41" s="93" t="b">
        <v>0</v>
      </c>
    </row>
    <row r="42" spans="1:12" ht="15">
      <c r="A42" s="93" t="s">
        <v>882</v>
      </c>
      <c r="B42" s="93" t="s">
        <v>727</v>
      </c>
      <c r="C42" s="93">
        <v>2</v>
      </c>
      <c r="D42" s="132">
        <v>0.005248373267981131</v>
      </c>
      <c r="E42" s="132">
        <v>2.1172712956557644</v>
      </c>
      <c r="F42" s="93" t="s">
        <v>923</v>
      </c>
      <c r="G42" s="93" t="b">
        <v>0</v>
      </c>
      <c r="H42" s="93" t="b">
        <v>0</v>
      </c>
      <c r="I42" s="93" t="b">
        <v>0</v>
      </c>
      <c r="J42" s="93" t="b">
        <v>0</v>
      </c>
      <c r="K42" s="93" t="b">
        <v>0</v>
      </c>
      <c r="L42" s="93" t="b">
        <v>0</v>
      </c>
    </row>
    <row r="43" spans="1:12" ht="15">
      <c r="A43" s="93" t="s">
        <v>727</v>
      </c>
      <c r="B43" s="93" t="s">
        <v>883</v>
      </c>
      <c r="C43" s="93">
        <v>2</v>
      </c>
      <c r="D43" s="132">
        <v>0.005248373267981131</v>
      </c>
      <c r="E43" s="132">
        <v>2.1172712956557644</v>
      </c>
      <c r="F43" s="93" t="s">
        <v>923</v>
      </c>
      <c r="G43" s="93" t="b">
        <v>0</v>
      </c>
      <c r="H43" s="93" t="b">
        <v>0</v>
      </c>
      <c r="I43" s="93" t="b">
        <v>0</v>
      </c>
      <c r="J43" s="93" t="b">
        <v>1</v>
      </c>
      <c r="K43" s="93" t="b">
        <v>0</v>
      </c>
      <c r="L43" s="93" t="b">
        <v>0</v>
      </c>
    </row>
    <row r="44" spans="1:12" ht="15">
      <c r="A44" s="93" t="s">
        <v>883</v>
      </c>
      <c r="B44" s="93" t="s">
        <v>884</v>
      </c>
      <c r="C44" s="93">
        <v>2</v>
      </c>
      <c r="D44" s="132">
        <v>0.005248373267981131</v>
      </c>
      <c r="E44" s="132">
        <v>2.2933625547114453</v>
      </c>
      <c r="F44" s="93" t="s">
        <v>923</v>
      </c>
      <c r="G44" s="93" t="b">
        <v>1</v>
      </c>
      <c r="H44" s="93" t="b">
        <v>0</v>
      </c>
      <c r="I44" s="93" t="b">
        <v>0</v>
      </c>
      <c r="J44" s="93" t="b">
        <v>0</v>
      </c>
      <c r="K44" s="93" t="b">
        <v>0</v>
      </c>
      <c r="L44" s="93" t="b">
        <v>0</v>
      </c>
    </row>
    <row r="45" spans="1:12" ht="15">
      <c r="A45" s="93" t="s">
        <v>884</v>
      </c>
      <c r="B45" s="93" t="s">
        <v>885</v>
      </c>
      <c r="C45" s="93">
        <v>2</v>
      </c>
      <c r="D45" s="132">
        <v>0.005248373267981131</v>
      </c>
      <c r="E45" s="132">
        <v>2.2933625547114453</v>
      </c>
      <c r="F45" s="93" t="s">
        <v>923</v>
      </c>
      <c r="G45" s="93" t="b">
        <v>0</v>
      </c>
      <c r="H45" s="93" t="b">
        <v>0</v>
      </c>
      <c r="I45" s="93" t="b">
        <v>0</v>
      </c>
      <c r="J45" s="93" t="b">
        <v>0</v>
      </c>
      <c r="K45" s="93" t="b">
        <v>0</v>
      </c>
      <c r="L45" s="93" t="b">
        <v>0</v>
      </c>
    </row>
    <row r="46" spans="1:12" ht="15">
      <c r="A46" s="93" t="s">
        <v>885</v>
      </c>
      <c r="B46" s="93" t="s">
        <v>886</v>
      </c>
      <c r="C46" s="93">
        <v>2</v>
      </c>
      <c r="D46" s="132">
        <v>0.005248373267981131</v>
      </c>
      <c r="E46" s="132">
        <v>2.2933625547114453</v>
      </c>
      <c r="F46" s="93" t="s">
        <v>923</v>
      </c>
      <c r="G46" s="93" t="b">
        <v>0</v>
      </c>
      <c r="H46" s="93" t="b">
        <v>0</v>
      </c>
      <c r="I46" s="93" t="b">
        <v>0</v>
      </c>
      <c r="J46" s="93" t="b">
        <v>0</v>
      </c>
      <c r="K46" s="93" t="b">
        <v>0</v>
      </c>
      <c r="L46" s="93" t="b">
        <v>0</v>
      </c>
    </row>
    <row r="47" spans="1:12" ht="15">
      <c r="A47" s="93" t="s">
        <v>886</v>
      </c>
      <c r="B47" s="93" t="s">
        <v>887</v>
      </c>
      <c r="C47" s="93">
        <v>2</v>
      </c>
      <c r="D47" s="132">
        <v>0.005248373267981131</v>
      </c>
      <c r="E47" s="132">
        <v>2.2933625547114453</v>
      </c>
      <c r="F47" s="93" t="s">
        <v>923</v>
      </c>
      <c r="G47" s="93" t="b">
        <v>0</v>
      </c>
      <c r="H47" s="93" t="b">
        <v>0</v>
      </c>
      <c r="I47" s="93" t="b">
        <v>0</v>
      </c>
      <c r="J47" s="93" t="b">
        <v>0</v>
      </c>
      <c r="K47" s="93" t="b">
        <v>0</v>
      </c>
      <c r="L47" s="93" t="b">
        <v>0</v>
      </c>
    </row>
    <row r="48" spans="1:12" ht="15">
      <c r="A48" s="93" t="s">
        <v>887</v>
      </c>
      <c r="B48" s="93" t="s">
        <v>888</v>
      </c>
      <c r="C48" s="93">
        <v>2</v>
      </c>
      <c r="D48" s="132">
        <v>0.005248373267981131</v>
      </c>
      <c r="E48" s="132">
        <v>2.2933625547114453</v>
      </c>
      <c r="F48" s="93" t="s">
        <v>923</v>
      </c>
      <c r="G48" s="93" t="b">
        <v>0</v>
      </c>
      <c r="H48" s="93" t="b">
        <v>0</v>
      </c>
      <c r="I48" s="93" t="b">
        <v>0</v>
      </c>
      <c r="J48" s="93" t="b">
        <v>0</v>
      </c>
      <c r="K48" s="93" t="b">
        <v>0</v>
      </c>
      <c r="L48" s="93" t="b">
        <v>0</v>
      </c>
    </row>
    <row r="49" spans="1:12" ht="15">
      <c r="A49" s="93" t="s">
        <v>888</v>
      </c>
      <c r="B49" s="93" t="s">
        <v>889</v>
      </c>
      <c r="C49" s="93">
        <v>2</v>
      </c>
      <c r="D49" s="132">
        <v>0.005248373267981131</v>
      </c>
      <c r="E49" s="132">
        <v>2.2933625547114453</v>
      </c>
      <c r="F49" s="93" t="s">
        <v>923</v>
      </c>
      <c r="G49" s="93" t="b">
        <v>0</v>
      </c>
      <c r="H49" s="93" t="b">
        <v>0</v>
      </c>
      <c r="I49" s="93" t="b">
        <v>0</v>
      </c>
      <c r="J49" s="93" t="b">
        <v>0</v>
      </c>
      <c r="K49" s="93" t="b">
        <v>0</v>
      </c>
      <c r="L49" s="93" t="b">
        <v>0</v>
      </c>
    </row>
    <row r="50" spans="1:12" ht="15">
      <c r="A50" s="93" t="s">
        <v>889</v>
      </c>
      <c r="B50" s="93" t="s">
        <v>890</v>
      </c>
      <c r="C50" s="93">
        <v>2</v>
      </c>
      <c r="D50" s="132">
        <v>0.005248373267981131</v>
      </c>
      <c r="E50" s="132">
        <v>2.2933625547114453</v>
      </c>
      <c r="F50" s="93" t="s">
        <v>923</v>
      </c>
      <c r="G50" s="93" t="b">
        <v>0</v>
      </c>
      <c r="H50" s="93" t="b">
        <v>0</v>
      </c>
      <c r="I50" s="93" t="b">
        <v>0</v>
      </c>
      <c r="J50" s="93" t="b">
        <v>0</v>
      </c>
      <c r="K50" s="93" t="b">
        <v>0</v>
      </c>
      <c r="L50" s="93" t="b">
        <v>0</v>
      </c>
    </row>
    <row r="51" spans="1:12" ht="15">
      <c r="A51" s="93" t="s">
        <v>890</v>
      </c>
      <c r="B51" s="93" t="s">
        <v>724</v>
      </c>
      <c r="C51" s="93">
        <v>2</v>
      </c>
      <c r="D51" s="132">
        <v>0.005248373267981131</v>
      </c>
      <c r="E51" s="132">
        <v>1.9923325590474643</v>
      </c>
      <c r="F51" s="93" t="s">
        <v>923</v>
      </c>
      <c r="G51" s="93" t="b">
        <v>0</v>
      </c>
      <c r="H51" s="93" t="b">
        <v>0</v>
      </c>
      <c r="I51" s="93" t="b">
        <v>0</v>
      </c>
      <c r="J51" s="93" t="b">
        <v>0</v>
      </c>
      <c r="K51" s="93" t="b">
        <v>0</v>
      </c>
      <c r="L51" s="93" t="b">
        <v>0</v>
      </c>
    </row>
    <row r="52" spans="1:12" ht="15">
      <c r="A52" s="93" t="s">
        <v>725</v>
      </c>
      <c r="B52" s="93" t="s">
        <v>723</v>
      </c>
      <c r="C52" s="93">
        <v>2</v>
      </c>
      <c r="D52" s="132">
        <v>0.005248373267981131</v>
      </c>
      <c r="E52" s="132">
        <v>1.5943925503754268</v>
      </c>
      <c r="F52" s="93" t="s">
        <v>923</v>
      </c>
      <c r="G52" s="93" t="b">
        <v>0</v>
      </c>
      <c r="H52" s="93" t="b">
        <v>0</v>
      </c>
      <c r="I52" s="93" t="b">
        <v>0</v>
      </c>
      <c r="J52" s="93" t="b">
        <v>0</v>
      </c>
      <c r="K52" s="93" t="b">
        <v>0</v>
      </c>
      <c r="L52" s="93" t="b">
        <v>0</v>
      </c>
    </row>
    <row r="53" spans="1:12" ht="15">
      <c r="A53" s="93" t="s">
        <v>891</v>
      </c>
      <c r="B53" s="93" t="s">
        <v>892</v>
      </c>
      <c r="C53" s="93">
        <v>2</v>
      </c>
      <c r="D53" s="132">
        <v>0.005248373267981131</v>
      </c>
      <c r="E53" s="132">
        <v>2.2933625547114453</v>
      </c>
      <c r="F53" s="93" t="s">
        <v>923</v>
      </c>
      <c r="G53" s="93" t="b">
        <v>1</v>
      </c>
      <c r="H53" s="93" t="b">
        <v>0</v>
      </c>
      <c r="I53" s="93" t="b">
        <v>0</v>
      </c>
      <c r="J53" s="93" t="b">
        <v>0</v>
      </c>
      <c r="K53" s="93" t="b">
        <v>0</v>
      </c>
      <c r="L53" s="93" t="b">
        <v>0</v>
      </c>
    </row>
    <row r="54" spans="1:12" ht="15">
      <c r="A54" s="93" t="s">
        <v>892</v>
      </c>
      <c r="B54" s="93" t="s">
        <v>726</v>
      </c>
      <c r="C54" s="93">
        <v>2</v>
      </c>
      <c r="D54" s="132">
        <v>0.005248373267981131</v>
      </c>
      <c r="E54" s="132">
        <v>1.9923325590474643</v>
      </c>
      <c r="F54" s="93" t="s">
        <v>923</v>
      </c>
      <c r="G54" s="93" t="b">
        <v>0</v>
      </c>
      <c r="H54" s="93" t="b">
        <v>0</v>
      </c>
      <c r="I54" s="93" t="b">
        <v>0</v>
      </c>
      <c r="J54" s="93" t="b">
        <v>0</v>
      </c>
      <c r="K54" s="93" t="b">
        <v>0</v>
      </c>
      <c r="L54" s="93" t="b">
        <v>0</v>
      </c>
    </row>
    <row r="55" spans="1:12" ht="15">
      <c r="A55" s="93" t="s">
        <v>726</v>
      </c>
      <c r="B55" s="93" t="s">
        <v>893</v>
      </c>
      <c r="C55" s="93">
        <v>2</v>
      </c>
      <c r="D55" s="132">
        <v>0.005248373267981131</v>
      </c>
      <c r="E55" s="132">
        <v>1.9923325590474643</v>
      </c>
      <c r="F55" s="93" t="s">
        <v>923</v>
      </c>
      <c r="G55" s="93" t="b">
        <v>0</v>
      </c>
      <c r="H55" s="93" t="b">
        <v>0</v>
      </c>
      <c r="I55" s="93" t="b">
        <v>0</v>
      </c>
      <c r="J55" s="93" t="b">
        <v>0</v>
      </c>
      <c r="K55" s="93" t="b">
        <v>0</v>
      </c>
      <c r="L55" s="93" t="b">
        <v>0</v>
      </c>
    </row>
    <row r="56" spans="1:12" ht="15">
      <c r="A56" s="93" t="s">
        <v>893</v>
      </c>
      <c r="B56" s="93" t="s">
        <v>726</v>
      </c>
      <c r="C56" s="93">
        <v>2</v>
      </c>
      <c r="D56" s="132">
        <v>0.005248373267981131</v>
      </c>
      <c r="E56" s="132">
        <v>1.9923325590474643</v>
      </c>
      <c r="F56" s="93" t="s">
        <v>923</v>
      </c>
      <c r="G56" s="93" t="b">
        <v>0</v>
      </c>
      <c r="H56" s="93" t="b">
        <v>0</v>
      </c>
      <c r="I56" s="93" t="b">
        <v>0</v>
      </c>
      <c r="J56" s="93" t="b">
        <v>0</v>
      </c>
      <c r="K56" s="93" t="b">
        <v>0</v>
      </c>
      <c r="L56" s="93" t="b">
        <v>0</v>
      </c>
    </row>
    <row r="57" spans="1:12" ht="15">
      <c r="A57" s="93" t="s">
        <v>726</v>
      </c>
      <c r="B57" s="93" t="s">
        <v>894</v>
      </c>
      <c r="C57" s="93">
        <v>2</v>
      </c>
      <c r="D57" s="132">
        <v>0.005248373267981131</v>
      </c>
      <c r="E57" s="132">
        <v>1.9923325590474643</v>
      </c>
      <c r="F57" s="93" t="s">
        <v>923</v>
      </c>
      <c r="G57" s="93" t="b">
        <v>0</v>
      </c>
      <c r="H57" s="93" t="b">
        <v>0</v>
      </c>
      <c r="I57" s="93" t="b">
        <v>0</v>
      </c>
      <c r="J57" s="93" t="b">
        <v>0</v>
      </c>
      <c r="K57" s="93" t="b">
        <v>0</v>
      </c>
      <c r="L57" s="93" t="b">
        <v>0</v>
      </c>
    </row>
    <row r="58" spans="1:12" ht="15">
      <c r="A58" s="93" t="s">
        <v>894</v>
      </c>
      <c r="B58" s="93" t="s">
        <v>721</v>
      </c>
      <c r="C58" s="93">
        <v>2</v>
      </c>
      <c r="D58" s="132">
        <v>0.005248373267981131</v>
      </c>
      <c r="E58" s="132">
        <v>1.816241299991783</v>
      </c>
      <c r="F58" s="93" t="s">
        <v>923</v>
      </c>
      <c r="G58" s="93" t="b">
        <v>0</v>
      </c>
      <c r="H58" s="93" t="b">
        <v>0</v>
      </c>
      <c r="I58" s="93" t="b">
        <v>0</v>
      </c>
      <c r="J58" s="93" t="b">
        <v>0</v>
      </c>
      <c r="K58" s="93" t="b">
        <v>0</v>
      </c>
      <c r="L58" s="93" t="b">
        <v>0</v>
      </c>
    </row>
    <row r="59" spans="1:12" ht="15">
      <c r="A59" s="93" t="s">
        <v>721</v>
      </c>
      <c r="B59" s="93" t="s">
        <v>895</v>
      </c>
      <c r="C59" s="93">
        <v>2</v>
      </c>
      <c r="D59" s="132">
        <v>0.005248373267981131</v>
      </c>
      <c r="E59" s="132">
        <v>1.816241299991783</v>
      </c>
      <c r="F59" s="93" t="s">
        <v>923</v>
      </c>
      <c r="G59" s="93" t="b">
        <v>0</v>
      </c>
      <c r="H59" s="93" t="b">
        <v>0</v>
      </c>
      <c r="I59" s="93" t="b">
        <v>0</v>
      </c>
      <c r="J59" s="93" t="b">
        <v>0</v>
      </c>
      <c r="K59" s="93" t="b">
        <v>0</v>
      </c>
      <c r="L59" s="93" t="b">
        <v>0</v>
      </c>
    </row>
    <row r="60" spans="1:12" ht="15">
      <c r="A60" s="93" t="s">
        <v>895</v>
      </c>
      <c r="B60" s="93" t="s">
        <v>263</v>
      </c>
      <c r="C60" s="93">
        <v>2</v>
      </c>
      <c r="D60" s="132">
        <v>0.005248373267981131</v>
      </c>
      <c r="E60" s="132">
        <v>1.5529998652172017</v>
      </c>
      <c r="F60" s="93" t="s">
        <v>923</v>
      </c>
      <c r="G60" s="93" t="b">
        <v>0</v>
      </c>
      <c r="H60" s="93" t="b">
        <v>0</v>
      </c>
      <c r="I60" s="93" t="b">
        <v>0</v>
      </c>
      <c r="J60" s="93" t="b">
        <v>0</v>
      </c>
      <c r="K60" s="93" t="b">
        <v>0</v>
      </c>
      <c r="L60" s="93" t="b">
        <v>0</v>
      </c>
    </row>
    <row r="61" spans="1:12" ht="15">
      <c r="A61" s="93" t="s">
        <v>263</v>
      </c>
      <c r="B61" s="93" t="s">
        <v>896</v>
      </c>
      <c r="C61" s="93">
        <v>2</v>
      </c>
      <c r="D61" s="132">
        <v>0.005248373267981131</v>
      </c>
      <c r="E61" s="132">
        <v>1.5529998652172017</v>
      </c>
      <c r="F61" s="93" t="s">
        <v>923</v>
      </c>
      <c r="G61" s="93" t="b">
        <v>0</v>
      </c>
      <c r="H61" s="93" t="b">
        <v>0</v>
      </c>
      <c r="I61" s="93" t="b">
        <v>0</v>
      </c>
      <c r="J61" s="93" t="b">
        <v>0</v>
      </c>
      <c r="K61" s="93" t="b">
        <v>0</v>
      </c>
      <c r="L61" s="93" t="b">
        <v>0</v>
      </c>
    </row>
    <row r="62" spans="1:12" ht="15">
      <c r="A62" s="93" t="s">
        <v>896</v>
      </c>
      <c r="B62" s="93" t="s">
        <v>897</v>
      </c>
      <c r="C62" s="93">
        <v>2</v>
      </c>
      <c r="D62" s="132">
        <v>0.005248373267981131</v>
      </c>
      <c r="E62" s="132">
        <v>2.2933625547114453</v>
      </c>
      <c r="F62" s="93" t="s">
        <v>923</v>
      </c>
      <c r="G62" s="93" t="b">
        <v>0</v>
      </c>
      <c r="H62" s="93" t="b">
        <v>0</v>
      </c>
      <c r="I62" s="93" t="b">
        <v>0</v>
      </c>
      <c r="J62" s="93" t="b">
        <v>0</v>
      </c>
      <c r="K62" s="93" t="b">
        <v>0</v>
      </c>
      <c r="L62" s="93" t="b">
        <v>0</v>
      </c>
    </row>
    <row r="63" spans="1:12" ht="15">
      <c r="A63" s="93" t="s">
        <v>897</v>
      </c>
      <c r="B63" s="93" t="s">
        <v>898</v>
      </c>
      <c r="C63" s="93">
        <v>2</v>
      </c>
      <c r="D63" s="132">
        <v>0.005248373267981131</v>
      </c>
      <c r="E63" s="132">
        <v>2.2933625547114453</v>
      </c>
      <c r="F63" s="93" t="s">
        <v>923</v>
      </c>
      <c r="G63" s="93" t="b">
        <v>0</v>
      </c>
      <c r="H63" s="93" t="b">
        <v>0</v>
      </c>
      <c r="I63" s="93" t="b">
        <v>0</v>
      </c>
      <c r="J63" s="93" t="b">
        <v>0</v>
      </c>
      <c r="K63" s="93" t="b">
        <v>0</v>
      </c>
      <c r="L63" s="93" t="b">
        <v>0</v>
      </c>
    </row>
    <row r="64" spans="1:12" ht="15">
      <c r="A64" s="93" t="s">
        <v>898</v>
      </c>
      <c r="B64" s="93" t="s">
        <v>729</v>
      </c>
      <c r="C64" s="93">
        <v>2</v>
      </c>
      <c r="D64" s="132">
        <v>0.005248373267981131</v>
      </c>
      <c r="E64" s="132">
        <v>1.8954225460394079</v>
      </c>
      <c r="F64" s="93" t="s">
        <v>923</v>
      </c>
      <c r="G64" s="93" t="b">
        <v>0</v>
      </c>
      <c r="H64" s="93" t="b">
        <v>0</v>
      </c>
      <c r="I64" s="93" t="b">
        <v>0</v>
      </c>
      <c r="J64" s="93" t="b">
        <v>0</v>
      </c>
      <c r="K64" s="93" t="b">
        <v>0</v>
      </c>
      <c r="L64" s="93" t="b">
        <v>0</v>
      </c>
    </row>
    <row r="65" spans="1:12" ht="15">
      <c r="A65" s="93" t="s">
        <v>729</v>
      </c>
      <c r="B65" s="93" t="s">
        <v>899</v>
      </c>
      <c r="C65" s="93">
        <v>2</v>
      </c>
      <c r="D65" s="132">
        <v>0.005248373267981131</v>
      </c>
      <c r="E65" s="132">
        <v>1.8954225460394079</v>
      </c>
      <c r="F65" s="93" t="s">
        <v>923</v>
      </c>
      <c r="G65" s="93" t="b">
        <v>0</v>
      </c>
      <c r="H65" s="93" t="b">
        <v>0</v>
      </c>
      <c r="I65" s="93" t="b">
        <v>0</v>
      </c>
      <c r="J65" s="93" t="b">
        <v>0</v>
      </c>
      <c r="K65" s="93" t="b">
        <v>0</v>
      </c>
      <c r="L65" s="93" t="b">
        <v>0</v>
      </c>
    </row>
    <row r="66" spans="1:12" ht="15">
      <c r="A66" s="93" t="s">
        <v>899</v>
      </c>
      <c r="B66" s="93" t="s">
        <v>900</v>
      </c>
      <c r="C66" s="93">
        <v>2</v>
      </c>
      <c r="D66" s="132">
        <v>0.005248373267981131</v>
      </c>
      <c r="E66" s="132">
        <v>2.2933625547114453</v>
      </c>
      <c r="F66" s="93" t="s">
        <v>923</v>
      </c>
      <c r="G66" s="93" t="b">
        <v>0</v>
      </c>
      <c r="H66" s="93" t="b">
        <v>0</v>
      </c>
      <c r="I66" s="93" t="b">
        <v>0</v>
      </c>
      <c r="J66" s="93" t="b">
        <v>1</v>
      </c>
      <c r="K66" s="93" t="b">
        <v>0</v>
      </c>
      <c r="L66" s="93" t="b">
        <v>0</v>
      </c>
    </row>
    <row r="67" spans="1:12" ht="15">
      <c r="A67" s="93" t="s">
        <v>900</v>
      </c>
      <c r="B67" s="93" t="s">
        <v>901</v>
      </c>
      <c r="C67" s="93">
        <v>2</v>
      </c>
      <c r="D67" s="132">
        <v>0.005248373267981131</v>
      </c>
      <c r="E67" s="132">
        <v>2.2933625547114453</v>
      </c>
      <c r="F67" s="93" t="s">
        <v>923</v>
      </c>
      <c r="G67" s="93" t="b">
        <v>1</v>
      </c>
      <c r="H67" s="93" t="b">
        <v>0</v>
      </c>
      <c r="I67" s="93" t="b">
        <v>0</v>
      </c>
      <c r="J67" s="93" t="b">
        <v>0</v>
      </c>
      <c r="K67" s="93" t="b">
        <v>0</v>
      </c>
      <c r="L67" s="93" t="b">
        <v>0</v>
      </c>
    </row>
    <row r="68" spans="1:12" ht="15">
      <c r="A68" s="93" t="s">
        <v>901</v>
      </c>
      <c r="B68" s="93" t="s">
        <v>902</v>
      </c>
      <c r="C68" s="93">
        <v>2</v>
      </c>
      <c r="D68" s="132">
        <v>0.005248373267981131</v>
      </c>
      <c r="E68" s="132">
        <v>2.2933625547114453</v>
      </c>
      <c r="F68" s="93" t="s">
        <v>923</v>
      </c>
      <c r="G68" s="93" t="b">
        <v>0</v>
      </c>
      <c r="H68" s="93" t="b">
        <v>0</v>
      </c>
      <c r="I68" s="93" t="b">
        <v>0</v>
      </c>
      <c r="J68" s="93" t="b">
        <v>0</v>
      </c>
      <c r="K68" s="93" t="b">
        <v>0</v>
      </c>
      <c r="L68" s="93" t="b">
        <v>0</v>
      </c>
    </row>
    <row r="69" spans="1:12" ht="15">
      <c r="A69" s="93" t="s">
        <v>902</v>
      </c>
      <c r="B69" s="93" t="s">
        <v>903</v>
      </c>
      <c r="C69" s="93">
        <v>2</v>
      </c>
      <c r="D69" s="132">
        <v>0.005248373267981131</v>
      </c>
      <c r="E69" s="132">
        <v>2.2933625547114453</v>
      </c>
      <c r="F69" s="93" t="s">
        <v>923</v>
      </c>
      <c r="G69" s="93" t="b">
        <v>0</v>
      </c>
      <c r="H69" s="93" t="b">
        <v>0</v>
      </c>
      <c r="I69" s="93" t="b">
        <v>0</v>
      </c>
      <c r="J69" s="93" t="b">
        <v>0</v>
      </c>
      <c r="K69" s="93" t="b">
        <v>0</v>
      </c>
      <c r="L69" s="93" t="b">
        <v>0</v>
      </c>
    </row>
    <row r="70" spans="1:12" ht="15">
      <c r="A70" s="93" t="s">
        <v>903</v>
      </c>
      <c r="B70" s="93" t="s">
        <v>904</v>
      </c>
      <c r="C70" s="93">
        <v>2</v>
      </c>
      <c r="D70" s="132">
        <v>0.005248373267981131</v>
      </c>
      <c r="E70" s="132">
        <v>2.2933625547114453</v>
      </c>
      <c r="F70" s="93" t="s">
        <v>923</v>
      </c>
      <c r="G70" s="93" t="b">
        <v>0</v>
      </c>
      <c r="H70" s="93" t="b">
        <v>0</v>
      </c>
      <c r="I70" s="93" t="b">
        <v>0</v>
      </c>
      <c r="J70" s="93" t="b">
        <v>0</v>
      </c>
      <c r="K70" s="93" t="b">
        <v>0</v>
      </c>
      <c r="L70" s="93" t="b">
        <v>0</v>
      </c>
    </row>
    <row r="71" spans="1:12" ht="15">
      <c r="A71" s="93" t="s">
        <v>904</v>
      </c>
      <c r="B71" s="93" t="s">
        <v>905</v>
      </c>
      <c r="C71" s="93">
        <v>2</v>
      </c>
      <c r="D71" s="132">
        <v>0.005248373267981131</v>
      </c>
      <c r="E71" s="132">
        <v>2.2933625547114453</v>
      </c>
      <c r="F71" s="93" t="s">
        <v>923</v>
      </c>
      <c r="G71" s="93" t="b">
        <v>0</v>
      </c>
      <c r="H71" s="93" t="b">
        <v>0</v>
      </c>
      <c r="I71" s="93" t="b">
        <v>0</v>
      </c>
      <c r="J71" s="93" t="b">
        <v>0</v>
      </c>
      <c r="K71" s="93" t="b">
        <v>0</v>
      </c>
      <c r="L71" s="93" t="b">
        <v>0</v>
      </c>
    </row>
    <row r="72" spans="1:12" ht="15">
      <c r="A72" s="93" t="s">
        <v>905</v>
      </c>
      <c r="B72" s="93" t="s">
        <v>906</v>
      </c>
      <c r="C72" s="93">
        <v>2</v>
      </c>
      <c r="D72" s="132">
        <v>0.005248373267981131</v>
      </c>
      <c r="E72" s="132">
        <v>2.2933625547114453</v>
      </c>
      <c r="F72" s="93" t="s">
        <v>923</v>
      </c>
      <c r="G72" s="93" t="b">
        <v>0</v>
      </c>
      <c r="H72" s="93" t="b">
        <v>0</v>
      </c>
      <c r="I72" s="93" t="b">
        <v>0</v>
      </c>
      <c r="J72" s="93" t="b">
        <v>0</v>
      </c>
      <c r="K72" s="93" t="b">
        <v>0</v>
      </c>
      <c r="L72" s="93" t="b">
        <v>0</v>
      </c>
    </row>
    <row r="73" spans="1:12" ht="15">
      <c r="A73" s="93" t="s">
        <v>906</v>
      </c>
      <c r="B73" s="93" t="s">
        <v>907</v>
      </c>
      <c r="C73" s="93">
        <v>2</v>
      </c>
      <c r="D73" s="132">
        <v>0.005248373267981131</v>
      </c>
      <c r="E73" s="132">
        <v>2.2933625547114453</v>
      </c>
      <c r="F73" s="93" t="s">
        <v>923</v>
      </c>
      <c r="G73" s="93" t="b">
        <v>0</v>
      </c>
      <c r="H73" s="93" t="b">
        <v>0</v>
      </c>
      <c r="I73" s="93" t="b">
        <v>0</v>
      </c>
      <c r="J73" s="93" t="b">
        <v>1</v>
      </c>
      <c r="K73" s="93" t="b">
        <v>0</v>
      </c>
      <c r="L73" s="93" t="b">
        <v>0</v>
      </c>
    </row>
    <row r="74" spans="1:12" ht="15">
      <c r="A74" s="93" t="s">
        <v>907</v>
      </c>
      <c r="B74" s="93" t="s">
        <v>880</v>
      </c>
      <c r="C74" s="93">
        <v>2</v>
      </c>
      <c r="D74" s="132">
        <v>0.005248373267981131</v>
      </c>
      <c r="E74" s="132">
        <v>2.1172712956557644</v>
      </c>
      <c r="F74" s="93" t="s">
        <v>923</v>
      </c>
      <c r="G74" s="93" t="b">
        <v>1</v>
      </c>
      <c r="H74" s="93" t="b">
        <v>0</v>
      </c>
      <c r="I74" s="93" t="b">
        <v>0</v>
      </c>
      <c r="J74" s="93" t="b">
        <v>0</v>
      </c>
      <c r="K74" s="93" t="b">
        <v>0</v>
      </c>
      <c r="L74" s="93" t="b">
        <v>0</v>
      </c>
    </row>
    <row r="75" spans="1:12" ht="15">
      <c r="A75" s="93" t="s">
        <v>737</v>
      </c>
      <c r="B75" s="93" t="s">
        <v>736</v>
      </c>
      <c r="C75" s="93">
        <v>2</v>
      </c>
      <c r="D75" s="132">
        <v>0.005248373267981131</v>
      </c>
      <c r="E75" s="132">
        <v>1.9923325590474643</v>
      </c>
      <c r="F75" s="93" t="s">
        <v>923</v>
      </c>
      <c r="G75" s="93" t="b">
        <v>0</v>
      </c>
      <c r="H75" s="93" t="b">
        <v>0</v>
      </c>
      <c r="I75" s="93" t="b">
        <v>0</v>
      </c>
      <c r="J75" s="93" t="b">
        <v>0</v>
      </c>
      <c r="K75" s="93" t="b">
        <v>0</v>
      </c>
      <c r="L75" s="93" t="b">
        <v>0</v>
      </c>
    </row>
    <row r="76" spans="1:12" ht="15">
      <c r="A76" s="93" t="s">
        <v>736</v>
      </c>
      <c r="B76" s="93" t="s">
        <v>738</v>
      </c>
      <c r="C76" s="93">
        <v>2</v>
      </c>
      <c r="D76" s="132">
        <v>0.005248373267981131</v>
      </c>
      <c r="E76" s="132">
        <v>1.9923325590474643</v>
      </c>
      <c r="F76" s="93" t="s">
        <v>923</v>
      </c>
      <c r="G76" s="93" t="b">
        <v>0</v>
      </c>
      <c r="H76" s="93" t="b">
        <v>0</v>
      </c>
      <c r="I76" s="93" t="b">
        <v>0</v>
      </c>
      <c r="J76" s="93" t="b">
        <v>0</v>
      </c>
      <c r="K76" s="93" t="b">
        <v>0</v>
      </c>
      <c r="L76" s="93" t="b">
        <v>0</v>
      </c>
    </row>
    <row r="77" spans="1:12" ht="15">
      <c r="A77" s="93" t="s">
        <v>738</v>
      </c>
      <c r="B77" s="93" t="s">
        <v>739</v>
      </c>
      <c r="C77" s="93">
        <v>2</v>
      </c>
      <c r="D77" s="132">
        <v>0.005248373267981131</v>
      </c>
      <c r="E77" s="132">
        <v>1.816241299991783</v>
      </c>
      <c r="F77" s="93" t="s">
        <v>923</v>
      </c>
      <c r="G77" s="93" t="b">
        <v>0</v>
      </c>
      <c r="H77" s="93" t="b">
        <v>0</v>
      </c>
      <c r="I77" s="93" t="b">
        <v>0</v>
      </c>
      <c r="J77" s="93" t="b">
        <v>1</v>
      </c>
      <c r="K77" s="93" t="b">
        <v>0</v>
      </c>
      <c r="L77" s="93" t="b">
        <v>0</v>
      </c>
    </row>
    <row r="78" spans="1:12" ht="15">
      <c r="A78" s="93" t="s">
        <v>739</v>
      </c>
      <c r="B78" s="93" t="s">
        <v>740</v>
      </c>
      <c r="C78" s="93">
        <v>2</v>
      </c>
      <c r="D78" s="132">
        <v>0.005248373267981131</v>
      </c>
      <c r="E78" s="132">
        <v>1.816241299991783</v>
      </c>
      <c r="F78" s="93" t="s">
        <v>923</v>
      </c>
      <c r="G78" s="93" t="b">
        <v>1</v>
      </c>
      <c r="H78" s="93" t="b">
        <v>0</v>
      </c>
      <c r="I78" s="93" t="b">
        <v>0</v>
      </c>
      <c r="J78" s="93" t="b">
        <v>0</v>
      </c>
      <c r="K78" s="93" t="b">
        <v>0</v>
      </c>
      <c r="L78" s="93" t="b">
        <v>0</v>
      </c>
    </row>
    <row r="79" spans="1:12" ht="15">
      <c r="A79" s="93" t="s">
        <v>740</v>
      </c>
      <c r="B79" s="93" t="s">
        <v>718</v>
      </c>
      <c r="C79" s="93">
        <v>2</v>
      </c>
      <c r="D79" s="132">
        <v>0.005248373267981131</v>
      </c>
      <c r="E79" s="132">
        <v>1.4804491980685899</v>
      </c>
      <c r="F79" s="93" t="s">
        <v>923</v>
      </c>
      <c r="G79" s="93" t="b">
        <v>0</v>
      </c>
      <c r="H79" s="93" t="b">
        <v>0</v>
      </c>
      <c r="I79" s="93" t="b">
        <v>0</v>
      </c>
      <c r="J79" s="93" t="b">
        <v>0</v>
      </c>
      <c r="K79" s="93" t="b">
        <v>0</v>
      </c>
      <c r="L79" s="93" t="b">
        <v>0</v>
      </c>
    </row>
    <row r="80" spans="1:12" ht="15">
      <c r="A80" s="93" t="s">
        <v>719</v>
      </c>
      <c r="B80" s="93" t="s">
        <v>741</v>
      </c>
      <c r="C80" s="93">
        <v>2</v>
      </c>
      <c r="D80" s="132">
        <v>0.005248373267981131</v>
      </c>
      <c r="E80" s="132">
        <v>1.515211304327802</v>
      </c>
      <c r="F80" s="93" t="s">
        <v>923</v>
      </c>
      <c r="G80" s="93" t="b">
        <v>0</v>
      </c>
      <c r="H80" s="93" t="b">
        <v>0</v>
      </c>
      <c r="I80" s="93" t="b">
        <v>0</v>
      </c>
      <c r="J80" s="93" t="b">
        <v>0</v>
      </c>
      <c r="K80" s="93" t="b">
        <v>0</v>
      </c>
      <c r="L80" s="93" t="b">
        <v>0</v>
      </c>
    </row>
    <row r="81" spans="1:12" ht="15">
      <c r="A81" s="93" t="s">
        <v>741</v>
      </c>
      <c r="B81" s="93" t="s">
        <v>742</v>
      </c>
      <c r="C81" s="93">
        <v>2</v>
      </c>
      <c r="D81" s="132">
        <v>0.005248373267981131</v>
      </c>
      <c r="E81" s="132">
        <v>2.2933625547114453</v>
      </c>
      <c r="F81" s="93" t="s">
        <v>923</v>
      </c>
      <c r="G81" s="93" t="b">
        <v>0</v>
      </c>
      <c r="H81" s="93" t="b">
        <v>0</v>
      </c>
      <c r="I81" s="93" t="b">
        <v>0</v>
      </c>
      <c r="J81" s="93" t="b">
        <v>0</v>
      </c>
      <c r="K81" s="93" t="b">
        <v>0</v>
      </c>
      <c r="L81" s="93" t="b">
        <v>0</v>
      </c>
    </row>
    <row r="82" spans="1:12" ht="15">
      <c r="A82" s="93" t="s">
        <v>742</v>
      </c>
      <c r="B82" s="93" t="s">
        <v>729</v>
      </c>
      <c r="C82" s="93">
        <v>2</v>
      </c>
      <c r="D82" s="132">
        <v>0.005248373267981131</v>
      </c>
      <c r="E82" s="132">
        <v>1.8954225460394079</v>
      </c>
      <c r="F82" s="93" t="s">
        <v>923</v>
      </c>
      <c r="G82" s="93" t="b">
        <v>0</v>
      </c>
      <c r="H82" s="93" t="b">
        <v>0</v>
      </c>
      <c r="I82" s="93" t="b">
        <v>0</v>
      </c>
      <c r="J82" s="93" t="b">
        <v>0</v>
      </c>
      <c r="K82" s="93" t="b">
        <v>0</v>
      </c>
      <c r="L82" s="93" t="b">
        <v>0</v>
      </c>
    </row>
    <row r="83" spans="1:12" ht="15">
      <c r="A83" s="93" t="s">
        <v>729</v>
      </c>
      <c r="B83" s="93" t="s">
        <v>863</v>
      </c>
      <c r="C83" s="93">
        <v>2</v>
      </c>
      <c r="D83" s="132">
        <v>0.005248373267981131</v>
      </c>
      <c r="E83" s="132">
        <v>1.4183012913197455</v>
      </c>
      <c r="F83" s="93" t="s">
        <v>923</v>
      </c>
      <c r="G83" s="93" t="b">
        <v>0</v>
      </c>
      <c r="H83" s="93" t="b">
        <v>0</v>
      </c>
      <c r="I83" s="93" t="b">
        <v>0</v>
      </c>
      <c r="J83" s="93" t="b">
        <v>1</v>
      </c>
      <c r="K83" s="93" t="b">
        <v>0</v>
      </c>
      <c r="L83" s="93" t="b">
        <v>0</v>
      </c>
    </row>
    <row r="84" spans="1:12" ht="15">
      <c r="A84" s="93" t="s">
        <v>863</v>
      </c>
      <c r="B84" s="93" t="s">
        <v>908</v>
      </c>
      <c r="C84" s="93">
        <v>2</v>
      </c>
      <c r="D84" s="132">
        <v>0.005248373267981131</v>
      </c>
      <c r="E84" s="132">
        <v>1.816241299991783</v>
      </c>
      <c r="F84" s="93" t="s">
        <v>923</v>
      </c>
      <c r="G84" s="93" t="b">
        <v>1</v>
      </c>
      <c r="H84" s="93" t="b">
        <v>0</v>
      </c>
      <c r="I84" s="93" t="b">
        <v>0</v>
      </c>
      <c r="J84" s="93" t="b">
        <v>1</v>
      </c>
      <c r="K84" s="93" t="b">
        <v>0</v>
      </c>
      <c r="L84" s="93" t="b">
        <v>0</v>
      </c>
    </row>
    <row r="85" spans="1:12" ht="15">
      <c r="A85" s="93" t="s">
        <v>908</v>
      </c>
      <c r="B85" s="93" t="s">
        <v>736</v>
      </c>
      <c r="C85" s="93">
        <v>2</v>
      </c>
      <c r="D85" s="132">
        <v>0.005248373267981131</v>
      </c>
      <c r="E85" s="132">
        <v>1.9923325590474643</v>
      </c>
      <c r="F85" s="93" t="s">
        <v>923</v>
      </c>
      <c r="G85" s="93" t="b">
        <v>1</v>
      </c>
      <c r="H85" s="93" t="b">
        <v>0</v>
      </c>
      <c r="I85" s="93" t="b">
        <v>0</v>
      </c>
      <c r="J85" s="93" t="b">
        <v>0</v>
      </c>
      <c r="K85" s="93" t="b">
        <v>0</v>
      </c>
      <c r="L85" s="93" t="b">
        <v>0</v>
      </c>
    </row>
    <row r="86" spans="1:12" ht="15">
      <c r="A86" s="93" t="s">
        <v>736</v>
      </c>
      <c r="B86" s="93" t="s">
        <v>864</v>
      </c>
      <c r="C86" s="93">
        <v>2</v>
      </c>
      <c r="D86" s="132">
        <v>0.005248373267981131</v>
      </c>
      <c r="E86" s="132">
        <v>1.515211304327802</v>
      </c>
      <c r="F86" s="93" t="s">
        <v>923</v>
      </c>
      <c r="G86" s="93" t="b">
        <v>0</v>
      </c>
      <c r="H86" s="93" t="b">
        <v>0</v>
      </c>
      <c r="I86" s="93" t="b">
        <v>0</v>
      </c>
      <c r="J86" s="93" t="b">
        <v>1</v>
      </c>
      <c r="K86" s="93" t="b">
        <v>0</v>
      </c>
      <c r="L86" s="93" t="b">
        <v>0</v>
      </c>
    </row>
    <row r="87" spans="1:12" ht="15">
      <c r="A87" s="93" t="s">
        <v>864</v>
      </c>
      <c r="B87" s="93" t="s">
        <v>881</v>
      </c>
      <c r="C87" s="93">
        <v>2</v>
      </c>
      <c r="D87" s="132">
        <v>0.005248373267981131</v>
      </c>
      <c r="E87" s="132">
        <v>1.6401500409361018</v>
      </c>
      <c r="F87" s="93" t="s">
        <v>923</v>
      </c>
      <c r="G87" s="93" t="b">
        <v>1</v>
      </c>
      <c r="H87" s="93" t="b">
        <v>0</v>
      </c>
      <c r="I87" s="93" t="b">
        <v>0</v>
      </c>
      <c r="J87" s="93" t="b">
        <v>1</v>
      </c>
      <c r="K87" s="93" t="b">
        <v>0</v>
      </c>
      <c r="L87" s="93" t="b">
        <v>0</v>
      </c>
    </row>
    <row r="88" spans="1:12" ht="15">
      <c r="A88" s="93" t="s">
        <v>881</v>
      </c>
      <c r="B88" s="93" t="s">
        <v>272</v>
      </c>
      <c r="C88" s="93">
        <v>2</v>
      </c>
      <c r="D88" s="132">
        <v>0.005248373267981131</v>
      </c>
      <c r="E88" s="132">
        <v>2.2933625547114453</v>
      </c>
      <c r="F88" s="93" t="s">
        <v>923</v>
      </c>
      <c r="G88" s="93" t="b">
        <v>1</v>
      </c>
      <c r="H88" s="93" t="b">
        <v>0</v>
      </c>
      <c r="I88" s="93" t="b">
        <v>0</v>
      </c>
      <c r="J88" s="93" t="b">
        <v>0</v>
      </c>
      <c r="K88" s="93" t="b">
        <v>0</v>
      </c>
      <c r="L88" s="93" t="b">
        <v>0</v>
      </c>
    </row>
    <row r="89" spans="1:12" ht="15">
      <c r="A89" s="93" t="s">
        <v>272</v>
      </c>
      <c r="B89" s="93" t="s">
        <v>271</v>
      </c>
      <c r="C89" s="93">
        <v>2</v>
      </c>
      <c r="D89" s="132">
        <v>0.005248373267981131</v>
      </c>
      <c r="E89" s="132">
        <v>2.2933625547114453</v>
      </c>
      <c r="F89" s="93" t="s">
        <v>923</v>
      </c>
      <c r="G89" s="93" t="b">
        <v>0</v>
      </c>
      <c r="H89" s="93" t="b">
        <v>0</v>
      </c>
      <c r="I89" s="93" t="b">
        <v>0</v>
      </c>
      <c r="J89" s="93" t="b">
        <v>0</v>
      </c>
      <c r="K89" s="93" t="b">
        <v>0</v>
      </c>
      <c r="L89" s="93" t="b">
        <v>0</v>
      </c>
    </row>
    <row r="90" spans="1:12" ht="15">
      <c r="A90" s="93" t="s">
        <v>271</v>
      </c>
      <c r="B90" s="93" t="s">
        <v>263</v>
      </c>
      <c r="C90" s="93">
        <v>2</v>
      </c>
      <c r="D90" s="132">
        <v>0.005248373267981131</v>
      </c>
      <c r="E90" s="132">
        <v>1.5529998652172017</v>
      </c>
      <c r="F90" s="93" t="s">
        <v>923</v>
      </c>
      <c r="G90" s="93" t="b">
        <v>0</v>
      </c>
      <c r="H90" s="93" t="b">
        <v>0</v>
      </c>
      <c r="I90" s="93" t="b">
        <v>0</v>
      </c>
      <c r="J90" s="93" t="b">
        <v>0</v>
      </c>
      <c r="K90" s="93" t="b">
        <v>0</v>
      </c>
      <c r="L90" s="93" t="b">
        <v>0</v>
      </c>
    </row>
    <row r="91" spans="1:12" ht="15">
      <c r="A91" s="93" t="s">
        <v>263</v>
      </c>
      <c r="B91" s="93" t="s">
        <v>270</v>
      </c>
      <c r="C91" s="93">
        <v>2</v>
      </c>
      <c r="D91" s="132">
        <v>0.005248373267981131</v>
      </c>
      <c r="E91" s="132">
        <v>1.5529998652172017</v>
      </c>
      <c r="F91" s="93" t="s">
        <v>923</v>
      </c>
      <c r="G91" s="93" t="b">
        <v>0</v>
      </c>
      <c r="H91" s="93" t="b">
        <v>0</v>
      </c>
      <c r="I91" s="93" t="b">
        <v>0</v>
      </c>
      <c r="J91" s="93" t="b">
        <v>0</v>
      </c>
      <c r="K91" s="93" t="b">
        <v>0</v>
      </c>
      <c r="L91" s="93" t="b">
        <v>0</v>
      </c>
    </row>
    <row r="92" spans="1:12" ht="15">
      <c r="A92" s="93" t="s">
        <v>909</v>
      </c>
      <c r="B92" s="93" t="s">
        <v>718</v>
      </c>
      <c r="C92" s="93">
        <v>2</v>
      </c>
      <c r="D92" s="132">
        <v>0.005248373267981131</v>
      </c>
      <c r="E92" s="132">
        <v>1.4804491980685899</v>
      </c>
      <c r="F92" s="93" t="s">
        <v>923</v>
      </c>
      <c r="G92" s="93" t="b">
        <v>0</v>
      </c>
      <c r="H92" s="93" t="b">
        <v>0</v>
      </c>
      <c r="I92" s="93" t="b">
        <v>0</v>
      </c>
      <c r="J92" s="93" t="b">
        <v>0</v>
      </c>
      <c r="K92" s="93" t="b">
        <v>0</v>
      </c>
      <c r="L92" s="93" t="b">
        <v>0</v>
      </c>
    </row>
    <row r="93" spans="1:12" ht="15">
      <c r="A93" s="93" t="s">
        <v>724</v>
      </c>
      <c r="B93" s="93" t="s">
        <v>725</v>
      </c>
      <c r="C93" s="93">
        <v>4</v>
      </c>
      <c r="D93" s="132">
        <v>0.016097294190947634</v>
      </c>
      <c r="E93" s="132">
        <v>1.6744018128452818</v>
      </c>
      <c r="F93" s="93" t="s">
        <v>646</v>
      </c>
      <c r="G93" s="93" t="b">
        <v>0</v>
      </c>
      <c r="H93" s="93" t="b">
        <v>0</v>
      </c>
      <c r="I93" s="93" t="b">
        <v>0</v>
      </c>
      <c r="J93" s="93" t="b">
        <v>0</v>
      </c>
      <c r="K93" s="93" t="b">
        <v>0</v>
      </c>
      <c r="L93" s="93" t="b">
        <v>0</v>
      </c>
    </row>
    <row r="94" spans="1:12" ht="15">
      <c r="A94" s="93" t="s">
        <v>731</v>
      </c>
      <c r="B94" s="93" t="s">
        <v>724</v>
      </c>
      <c r="C94" s="93">
        <v>2</v>
      </c>
      <c r="D94" s="132">
        <v>0.008048647095473817</v>
      </c>
      <c r="E94" s="132">
        <v>1.6744018128452818</v>
      </c>
      <c r="F94" s="93" t="s">
        <v>646</v>
      </c>
      <c r="G94" s="93" t="b">
        <v>0</v>
      </c>
      <c r="H94" s="93" t="b">
        <v>0</v>
      </c>
      <c r="I94" s="93" t="b">
        <v>0</v>
      </c>
      <c r="J94" s="93" t="b">
        <v>0</v>
      </c>
      <c r="K94" s="93" t="b">
        <v>0</v>
      </c>
      <c r="L94" s="93" t="b">
        <v>0</v>
      </c>
    </row>
    <row r="95" spans="1:12" ht="15">
      <c r="A95" s="93" t="s">
        <v>725</v>
      </c>
      <c r="B95" s="93" t="s">
        <v>882</v>
      </c>
      <c r="C95" s="93">
        <v>2</v>
      </c>
      <c r="D95" s="132">
        <v>0.008048647095473817</v>
      </c>
      <c r="E95" s="132">
        <v>1.6744018128452818</v>
      </c>
      <c r="F95" s="93" t="s">
        <v>646</v>
      </c>
      <c r="G95" s="93" t="b">
        <v>0</v>
      </c>
      <c r="H95" s="93" t="b">
        <v>0</v>
      </c>
      <c r="I95" s="93" t="b">
        <v>0</v>
      </c>
      <c r="J95" s="93" t="b">
        <v>0</v>
      </c>
      <c r="K95" s="93" t="b">
        <v>0</v>
      </c>
      <c r="L95" s="93" t="b">
        <v>0</v>
      </c>
    </row>
    <row r="96" spans="1:12" ht="15">
      <c r="A96" s="93" t="s">
        <v>882</v>
      </c>
      <c r="B96" s="93" t="s">
        <v>727</v>
      </c>
      <c r="C96" s="93">
        <v>2</v>
      </c>
      <c r="D96" s="132">
        <v>0.008048647095473817</v>
      </c>
      <c r="E96" s="132">
        <v>1.7993405494535817</v>
      </c>
      <c r="F96" s="93" t="s">
        <v>646</v>
      </c>
      <c r="G96" s="93" t="b">
        <v>0</v>
      </c>
      <c r="H96" s="93" t="b">
        <v>0</v>
      </c>
      <c r="I96" s="93" t="b">
        <v>0</v>
      </c>
      <c r="J96" s="93" t="b">
        <v>0</v>
      </c>
      <c r="K96" s="93" t="b">
        <v>0</v>
      </c>
      <c r="L96" s="93" t="b">
        <v>0</v>
      </c>
    </row>
    <row r="97" spans="1:12" ht="15">
      <c r="A97" s="93" t="s">
        <v>727</v>
      </c>
      <c r="B97" s="93" t="s">
        <v>883</v>
      </c>
      <c r="C97" s="93">
        <v>2</v>
      </c>
      <c r="D97" s="132">
        <v>0.008048647095473817</v>
      </c>
      <c r="E97" s="132">
        <v>1.7993405494535817</v>
      </c>
      <c r="F97" s="93" t="s">
        <v>646</v>
      </c>
      <c r="G97" s="93" t="b">
        <v>0</v>
      </c>
      <c r="H97" s="93" t="b">
        <v>0</v>
      </c>
      <c r="I97" s="93" t="b">
        <v>0</v>
      </c>
      <c r="J97" s="93" t="b">
        <v>1</v>
      </c>
      <c r="K97" s="93" t="b">
        <v>0</v>
      </c>
      <c r="L97" s="93" t="b">
        <v>0</v>
      </c>
    </row>
    <row r="98" spans="1:12" ht="15">
      <c r="A98" s="93" t="s">
        <v>883</v>
      </c>
      <c r="B98" s="93" t="s">
        <v>884</v>
      </c>
      <c r="C98" s="93">
        <v>2</v>
      </c>
      <c r="D98" s="132">
        <v>0.008048647095473817</v>
      </c>
      <c r="E98" s="132">
        <v>1.975431808509263</v>
      </c>
      <c r="F98" s="93" t="s">
        <v>646</v>
      </c>
      <c r="G98" s="93" t="b">
        <v>1</v>
      </c>
      <c r="H98" s="93" t="b">
        <v>0</v>
      </c>
      <c r="I98" s="93" t="b">
        <v>0</v>
      </c>
      <c r="J98" s="93" t="b">
        <v>0</v>
      </c>
      <c r="K98" s="93" t="b">
        <v>0</v>
      </c>
      <c r="L98" s="93" t="b">
        <v>0</v>
      </c>
    </row>
    <row r="99" spans="1:12" ht="15">
      <c r="A99" s="93" t="s">
        <v>884</v>
      </c>
      <c r="B99" s="93" t="s">
        <v>885</v>
      </c>
      <c r="C99" s="93">
        <v>2</v>
      </c>
      <c r="D99" s="132">
        <v>0.008048647095473817</v>
      </c>
      <c r="E99" s="132">
        <v>1.975431808509263</v>
      </c>
      <c r="F99" s="93" t="s">
        <v>646</v>
      </c>
      <c r="G99" s="93" t="b">
        <v>0</v>
      </c>
      <c r="H99" s="93" t="b">
        <v>0</v>
      </c>
      <c r="I99" s="93" t="b">
        <v>0</v>
      </c>
      <c r="J99" s="93" t="b">
        <v>0</v>
      </c>
      <c r="K99" s="93" t="b">
        <v>0</v>
      </c>
      <c r="L99" s="93" t="b">
        <v>0</v>
      </c>
    </row>
    <row r="100" spans="1:12" ht="15">
      <c r="A100" s="93" t="s">
        <v>885</v>
      </c>
      <c r="B100" s="93" t="s">
        <v>886</v>
      </c>
      <c r="C100" s="93">
        <v>2</v>
      </c>
      <c r="D100" s="132">
        <v>0.008048647095473817</v>
      </c>
      <c r="E100" s="132">
        <v>1.975431808509263</v>
      </c>
      <c r="F100" s="93" t="s">
        <v>646</v>
      </c>
      <c r="G100" s="93" t="b">
        <v>0</v>
      </c>
      <c r="H100" s="93" t="b">
        <v>0</v>
      </c>
      <c r="I100" s="93" t="b">
        <v>0</v>
      </c>
      <c r="J100" s="93" t="b">
        <v>0</v>
      </c>
      <c r="K100" s="93" t="b">
        <v>0</v>
      </c>
      <c r="L100" s="93" t="b">
        <v>0</v>
      </c>
    </row>
    <row r="101" spans="1:12" ht="15">
      <c r="A101" s="93" t="s">
        <v>886</v>
      </c>
      <c r="B101" s="93" t="s">
        <v>887</v>
      </c>
      <c r="C101" s="93">
        <v>2</v>
      </c>
      <c r="D101" s="132">
        <v>0.008048647095473817</v>
      </c>
      <c r="E101" s="132">
        <v>1.975431808509263</v>
      </c>
      <c r="F101" s="93" t="s">
        <v>646</v>
      </c>
      <c r="G101" s="93" t="b">
        <v>0</v>
      </c>
      <c r="H101" s="93" t="b">
        <v>0</v>
      </c>
      <c r="I101" s="93" t="b">
        <v>0</v>
      </c>
      <c r="J101" s="93" t="b">
        <v>0</v>
      </c>
      <c r="K101" s="93" t="b">
        <v>0</v>
      </c>
      <c r="L101" s="93" t="b">
        <v>0</v>
      </c>
    </row>
    <row r="102" spans="1:12" ht="15">
      <c r="A102" s="93" t="s">
        <v>887</v>
      </c>
      <c r="B102" s="93" t="s">
        <v>888</v>
      </c>
      <c r="C102" s="93">
        <v>2</v>
      </c>
      <c r="D102" s="132">
        <v>0.008048647095473817</v>
      </c>
      <c r="E102" s="132">
        <v>1.975431808509263</v>
      </c>
      <c r="F102" s="93" t="s">
        <v>646</v>
      </c>
      <c r="G102" s="93" t="b">
        <v>0</v>
      </c>
      <c r="H102" s="93" t="b">
        <v>0</v>
      </c>
      <c r="I102" s="93" t="b">
        <v>0</v>
      </c>
      <c r="J102" s="93" t="b">
        <v>0</v>
      </c>
      <c r="K102" s="93" t="b">
        <v>0</v>
      </c>
      <c r="L102" s="93" t="b">
        <v>0</v>
      </c>
    </row>
    <row r="103" spans="1:12" ht="15">
      <c r="A103" s="93" t="s">
        <v>888</v>
      </c>
      <c r="B103" s="93" t="s">
        <v>889</v>
      </c>
      <c r="C103" s="93">
        <v>2</v>
      </c>
      <c r="D103" s="132">
        <v>0.008048647095473817</v>
      </c>
      <c r="E103" s="132">
        <v>1.975431808509263</v>
      </c>
      <c r="F103" s="93" t="s">
        <v>646</v>
      </c>
      <c r="G103" s="93" t="b">
        <v>0</v>
      </c>
      <c r="H103" s="93" t="b">
        <v>0</v>
      </c>
      <c r="I103" s="93" t="b">
        <v>0</v>
      </c>
      <c r="J103" s="93" t="b">
        <v>0</v>
      </c>
      <c r="K103" s="93" t="b">
        <v>0</v>
      </c>
      <c r="L103" s="93" t="b">
        <v>0</v>
      </c>
    </row>
    <row r="104" spans="1:12" ht="15">
      <c r="A104" s="93" t="s">
        <v>889</v>
      </c>
      <c r="B104" s="93" t="s">
        <v>890</v>
      </c>
      <c r="C104" s="93">
        <v>2</v>
      </c>
      <c r="D104" s="132">
        <v>0.008048647095473817</v>
      </c>
      <c r="E104" s="132">
        <v>1.975431808509263</v>
      </c>
      <c r="F104" s="93" t="s">
        <v>646</v>
      </c>
      <c r="G104" s="93" t="b">
        <v>0</v>
      </c>
      <c r="H104" s="93" t="b">
        <v>0</v>
      </c>
      <c r="I104" s="93" t="b">
        <v>0</v>
      </c>
      <c r="J104" s="93" t="b">
        <v>0</v>
      </c>
      <c r="K104" s="93" t="b">
        <v>0</v>
      </c>
      <c r="L104" s="93" t="b">
        <v>0</v>
      </c>
    </row>
    <row r="105" spans="1:12" ht="15">
      <c r="A105" s="93" t="s">
        <v>890</v>
      </c>
      <c r="B105" s="93" t="s">
        <v>724</v>
      </c>
      <c r="C105" s="93">
        <v>2</v>
      </c>
      <c r="D105" s="132">
        <v>0.008048647095473817</v>
      </c>
      <c r="E105" s="132">
        <v>1.6744018128452818</v>
      </c>
      <c r="F105" s="93" t="s">
        <v>646</v>
      </c>
      <c r="G105" s="93" t="b">
        <v>0</v>
      </c>
      <c r="H105" s="93" t="b">
        <v>0</v>
      </c>
      <c r="I105" s="93" t="b">
        <v>0</v>
      </c>
      <c r="J105" s="93" t="b">
        <v>0</v>
      </c>
      <c r="K105" s="93" t="b">
        <v>0</v>
      </c>
      <c r="L105" s="93" t="b">
        <v>0</v>
      </c>
    </row>
    <row r="106" spans="1:12" ht="15">
      <c r="A106" s="93" t="s">
        <v>725</v>
      </c>
      <c r="B106" s="93" t="s">
        <v>723</v>
      </c>
      <c r="C106" s="93">
        <v>2</v>
      </c>
      <c r="D106" s="132">
        <v>0.008048647095473817</v>
      </c>
      <c r="E106" s="132">
        <v>1.2764618041732443</v>
      </c>
      <c r="F106" s="93" t="s">
        <v>646</v>
      </c>
      <c r="G106" s="93" t="b">
        <v>0</v>
      </c>
      <c r="H106" s="93" t="b">
        <v>0</v>
      </c>
      <c r="I106" s="93" t="b">
        <v>0</v>
      </c>
      <c r="J106" s="93" t="b">
        <v>0</v>
      </c>
      <c r="K106" s="93" t="b">
        <v>0</v>
      </c>
      <c r="L106" s="93" t="b">
        <v>0</v>
      </c>
    </row>
    <row r="107" spans="1:12" ht="15">
      <c r="A107" s="93" t="s">
        <v>891</v>
      </c>
      <c r="B107" s="93" t="s">
        <v>892</v>
      </c>
      <c r="C107" s="93">
        <v>2</v>
      </c>
      <c r="D107" s="132">
        <v>0.008048647095473817</v>
      </c>
      <c r="E107" s="132">
        <v>1.975431808509263</v>
      </c>
      <c r="F107" s="93" t="s">
        <v>646</v>
      </c>
      <c r="G107" s="93" t="b">
        <v>1</v>
      </c>
      <c r="H107" s="93" t="b">
        <v>0</v>
      </c>
      <c r="I107" s="93" t="b">
        <v>0</v>
      </c>
      <c r="J107" s="93" t="b">
        <v>0</v>
      </c>
      <c r="K107" s="93" t="b">
        <v>0</v>
      </c>
      <c r="L107" s="93" t="b">
        <v>0</v>
      </c>
    </row>
    <row r="108" spans="1:12" ht="15">
      <c r="A108" s="93" t="s">
        <v>892</v>
      </c>
      <c r="B108" s="93" t="s">
        <v>726</v>
      </c>
      <c r="C108" s="93">
        <v>2</v>
      </c>
      <c r="D108" s="132">
        <v>0.008048647095473817</v>
      </c>
      <c r="E108" s="132">
        <v>1.6744018128452818</v>
      </c>
      <c r="F108" s="93" t="s">
        <v>646</v>
      </c>
      <c r="G108" s="93" t="b">
        <v>0</v>
      </c>
      <c r="H108" s="93" t="b">
        <v>0</v>
      </c>
      <c r="I108" s="93" t="b">
        <v>0</v>
      </c>
      <c r="J108" s="93" t="b">
        <v>0</v>
      </c>
      <c r="K108" s="93" t="b">
        <v>0</v>
      </c>
      <c r="L108" s="93" t="b">
        <v>0</v>
      </c>
    </row>
    <row r="109" spans="1:12" ht="15">
      <c r="A109" s="93" t="s">
        <v>726</v>
      </c>
      <c r="B109" s="93" t="s">
        <v>893</v>
      </c>
      <c r="C109" s="93">
        <v>2</v>
      </c>
      <c r="D109" s="132">
        <v>0.008048647095473817</v>
      </c>
      <c r="E109" s="132">
        <v>1.6744018128452818</v>
      </c>
      <c r="F109" s="93" t="s">
        <v>646</v>
      </c>
      <c r="G109" s="93" t="b">
        <v>0</v>
      </c>
      <c r="H109" s="93" t="b">
        <v>0</v>
      </c>
      <c r="I109" s="93" t="b">
        <v>0</v>
      </c>
      <c r="J109" s="93" t="b">
        <v>0</v>
      </c>
      <c r="K109" s="93" t="b">
        <v>0</v>
      </c>
      <c r="L109" s="93" t="b">
        <v>0</v>
      </c>
    </row>
    <row r="110" spans="1:12" ht="15">
      <c r="A110" s="93" t="s">
        <v>893</v>
      </c>
      <c r="B110" s="93" t="s">
        <v>726</v>
      </c>
      <c r="C110" s="93">
        <v>2</v>
      </c>
      <c r="D110" s="132">
        <v>0.008048647095473817</v>
      </c>
      <c r="E110" s="132">
        <v>1.6744018128452818</v>
      </c>
      <c r="F110" s="93" t="s">
        <v>646</v>
      </c>
      <c r="G110" s="93" t="b">
        <v>0</v>
      </c>
      <c r="H110" s="93" t="b">
        <v>0</v>
      </c>
      <c r="I110" s="93" t="b">
        <v>0</v>
      </c>
      <c r="J110" s="93" t="b">
        <v>0</v>
      </c>
      <c r="K110" s="93" t="b">
        <v>0</v>
      </c>
      <c r="L110" s="93" t="b">
        <v>0</v>
      </c>
    </row>
    <row r="111" spans="1:12" ht="15">
      <c r="A111" s="93" t="s">
        <v>726</v>
      </c>
      <c r="B111" s="93" t="s">
        <v>894</v>
      </c>
      <c r="C111" s="93">
        <v>2</v>
      </c>
      <c r="D111" s="132">
        <v>0.008048647095473817</v>
      </c>
      <c r="E111" s="132">
        <v>1.6744018128452818</v>
      </c>
      <c r="F111" s="93" t="s">
        <v>646</v>
      </c>
      <c r="G111" s="93" t="b">
        <v>0</v>
      </c>
      <c r="H111" s="93" t="b">
        <v>0</v>
      </c>
      <c r="I111" s="93" t="b">
        <v>0</v>
      </c>
      <c r="J111" s="93" t="b">
        <v>0</v>
      </c>
      <c r="K111" s="93" t="b">
        <v>0</v>
      </c>
      <c r="L111" s="93" t="b">
        <v>0</v>
      </c>
    </row>
    <row r="112" spans="1:12" ht="15">
      <c r="A112" s="93" t="s">
        <v>894</v>
      </c>
      <c r="B112" s="93" t="s">
        <v>721</v>
      </c>
      <c r="C112" s="93">
        <v>2</v>
      </c>
      <c r="D112" s="132">
        <v>0.008048647095473817</v>
      </c>
      <c r="E112" s="132">
        <v>1.975431808509263</v>
      </c>
      <c r="F112" s="93" t="s">
        <v>646</v>
      </c>
      <c r="G112" s="93" t="b">
        <v>0</v>
      </c>
      <c r="H112" s="93" t="b">
        <v>0</v>
      </c>
      <c r="I112" s="93" t="b">
        <v>0</v>
      </c>
      <c r="J112" s="93" t="b">
        <v>0</v>
      </c>
      <c r="K112" s="93" t="b">
        <v>0</v>
      </c>
      <c r="L112" s="93" t="b">
        <v>0</v>
      </c>
    </row>
    <row r="113" spans="1:12" ht="15">
      <c r="A113" s="93" t="s">
        <v>721</v>
      </c>
      <c r="B113" s="93" t="s">
        <v>895</v>
      </c>
      <c r="C113" s="93">
        <v>2</v>
      </c>
      <c r="D113" s="132">
        <v>0.008048647095473817</v>
      </c>
      <c r="E113" s="132">
        <v>1.975431808509263</v>
      </c>
      <c r="F113" s="93" t="s">
        <v>646</v>
      </c>
      <c r="G113" s="93" t="b">
        <v>0</v>
      </c>
      <c r="H113" s="93" t="b">
        <v>0</v>
      </c>
      <c r="I113" s="93" t="b">
        <v>0</v>
      </c>
      <c r="J113" s="93" t="b">
        <v>0</v>
      </c>
      <c r="K113" s="93" t="b">
        <v>0</v>
      </c>
      <c r="L113" s="93" t="b">
        <v>0</v>
      </c>
    </row>
    <row r="114" spans="1:12" ht="15">
      <c r="A114" s="93" t="s">
        <v>895</v>
      </c>
      <c r="B114" s="93" t="s">
        <v>263</v>
      </c>
      <c r="C114" s="93">
        <v>2</v>
      </c>
      <c r="D114" s="132">
        <v>0.008048647095473817</v>
      </c>
      <c r="E114" s="132">
        <v>1.6744018128452818</v>
      </c>
      <c r="F114" s="93" t="s">
        <v>646</v>
      </c>
      <c r="G114" s="93" t="b">
        <v>0</v>
      </c>
      <c r="H114" s="93" t="b">
        <v>0</v>
      </c>
      <c r="I114" s="93" t="b">
        <v>0</v>
      </c>
      <c r="J114" s="93" t="b">
        <v>0</v>
      </c>
      <c r="K114" s="93" t="b">
        <v>0</v>
      </c>
      <c r="L114" s="93" t="b">
        <v>0</v>
      </c>
    </row>
    <row r="115" spans="1:12" ht="15">
      <c r="A115" s="93" t="s">
        <v>263</v>
      </c>
      <c r="B115" s="93" t="s">
        <v>896</v>
      </c>
      <c r="C115" s="93">
        <v>2</v>
      </c>
      <c r="D115" s="132">
        <v>0.008048647095473817</v>
      </c>
      <c r="E115" s="132">
        <v>1.6744018128452818</v>
      </c>
      <c r="F115" s="93" t="s">
        <v>646</v>
      </c>
      <c r="G115" s="93" t="b">
        <v>0</v>
      </c>
      <c r="H115" s="93" t="b">
        <v>0</v>
      </c>
      <c r="I115" s="93" t="b">
        <v>0</v>
      </c>
      <c r="J115" s="93" t="b">
        <v>0</v>
      </c>
      <c r="K115" s="93" t="b">
        <v>0</v>
      </c>
      <c r="L115" s="93" t="b">
        <v>0</v>
      </c>
    </row>
    <row r="116" spans="1:12" ht="15">
      <c r="A116" s="93" t="s">
        <v>896</v>
      </c>
      <c r="B116" s="93" t="s">
        <v>897</v>
      </c>
      <c r="C116" s="93">
        <v>2</v>
      </c>
      <c r="D116" s="132">
        <v>0.008048647095473817</v>
      </c>
      <c r="E116" s="132">
        <v>1.975431808509263</v>
      </c>
      <c r="F116" s="93" t="s">
        <v>646</v>
      </c>
      <c r="G116" s="93" t="b">
        <v>0</v>
      </c>
      <c r="H116" s="93" t="b">
        <v>0</v>
      </c>
      <c r="I116" s="93" t="b">
        <v>0</v>
      </c>
      <c r="J116" s="93" t="b">
        <v>0</v>
      </c>
      <c r="K116" s="93" t="b">
        <v>0</v>
      </c>
      <c r="L116" s="93" t="b">
        <v>0</v>
      </c>
    </row>
    <row r="117" spans="1:12" ht="15">
      <c r="A117" s="93" t="s">
        <v>897</v>
      </c>
      <c r="B117" s="93" t="s">
        <v>898</v>
      </c>
      <c r="C117" s="93">
        <v>2</v>
      </c>
      <c r="D117" s="132">
        <v>0.008048647095473817</v>
      </c>
      <c r="E117" s="132">
        <v>1.975431808509263</v>
      </c>
      <c r="F117" s="93" t="s">
        <v>646</v>
      </c>
      <c r="G117" s="93" t="b">
        <v>0</v>
      </c>
      <c r="H117" s="93" t="b">
        <v>0</v>
      </c>
      <c r="I117" s="93" t="b">
        <v>0</v>
      </c>
      <c r="J117" s="93" t="b">
        <v>0</v>
      </c>
      <c r="K117" s="93" t="b">
        <v>0</v>
      </c>
      <c r="L117" s="93" t="b">
        <v>0</v>
      </c>
    </row>
    <row r="118" spans="1:12" ht="15">
      <c r="A118" s="93" t="s">
        <v>898</v>
      </c>
      <c r="B118" s="93" t="s">
        <v>729</v>
      </c>
      <c r="C118" s="93">
        <v>2</v>
      </c>
      <c r="D118" s="132">
        <v>0.008048647095473817</v>
      </c>
      <c r="E118" s="132">
        <v>1.7993405494535817</v>
      </c>
      <c r="F118" s="93" t="s">
        <v>646</v>
      </c>
      <c r="G118" s="93" t="b">
        <v>0</v>
      </c>
      <c r="H118" s="93" t="b">
        <v>0</v>
      </c>
      <c r="I118" s="93" t="b">
        <v>0</v>
      </c>
      <c r="J118" s="93" t="b">
        <v>0</v>
      </c>
      <c r="K118" s="93" t="b">
        <v>0</v>
      </c>
      <c r="L118" s="93" t="b">
        <v>0</v>
      </c>
    </row>
    <row r="119" spans="1:12" ht="15">
      <c r="A119" s="93" t="s">
        <v>729</v>
      </c>
      <c r="B119" s="93" t="s">
        <v>899</v>
      </c>
      <c r="C119" s="93">
        <v>2</v>
      </c>
      <c r="D119" s="132">
        <v>0.008048647095473817</v>
      </c>
      <c r="E119" s="132">
        <v>1.7993405494535817</v>
      </c>
      <c r="F119" s="93" t="s">
        <v>646</v>
      </c>
      <c r="G119" s="93" t="b">
        <v>0</v>
      </c>
      <c r="H119" s="93" t="b">
        <v>0</v>
      </c>
      <c r="I119" s="93" t="b">
        <v>0</v>
      </c>
      <c r="J119" s="93" t="b">
        <v>0</v>
      </c>
      <c r="K119" s="93" t="b">
        <v>0</v>
      </c>
      <c r="L119" s="93" t="b">
        <v>0</v>
      </c>
    </row>
    <row r="120" spans="1:12" ht="15">
      <c r="A120" s="93" t="s">
        <v>899</v>
      </c>
      <c r="B120" s="93" t="s">
        <v>900</v>
      </c>
      <c r="C120" s="93">
        <v>2</v>
      </c>
      <c r="D120" s="132">
        <v>0.008048647095473817</v>
      </c>
      <c r="E120" s="132">
        <v>1.975431808509263</v>
      </c>
      <c r="F120" s="93" t="s">
        <v>646</v>
      </c>
      <c r="G120" s="93" t="b">
        <v>0</v>
      </c>
      <c r="H120" s="93" t="b">
        <v>0</v>
      </c>
      <c r="I120" s="93" t="b">
        <v>0</v>
      </c>
      <c r="J120" s="93" t="b">
        <v>1</v>
      </c>
      <c r="K120" s="93" t="b">
        <v>0</v>
      </c>
      <c r="L120" s="93" t="b">
        <v>0</v>
      </c>
    </row>
    <row r="121" spans="1:12" ht="15">
      <c r="A121" s="93" t="s">
        <v>900</v>
      </c>
      <c r="B121" s="93" t="s">
        <v>901</v>
      </c>
      <c r="C121" s="93">
        <v>2</v>
      </c>
      <c r="D121" s="132">
        <v>0.008048647095473817</v>
      </c>
      <c r="E121" s="132">
        <v>1.975431808509263</v>
      </c>
      <c r="F121" s="93" t="s">
        <v>646</v>
      </c>
      <c r="G121" s="93" t="b">
        <v>1</v>
      </c>
      <c r="H121" s="93" t="b">
        <v>0</v>
      </c>
      <c r="I121" s="93" t="b">
        <v>0</v>
      </c>
      <c r="J121" s="93" t="b">
        <v>0</v>
      </c>
      <c r="K121" s="93" t="b">
        <v>0</v>
      </c>
      <c r="L121" s="93" t="b">
        <v>0</v>
      </c>
    </row>
    <row r="122" spans="1:12" ht="15">
      <c r="A122" s="93" t="s">
        <v>901</v>
      </c>
      <c r="B122" s="93" t="s">
        <v>902</v>
      </c>
      <c r="C122" s="93">
        <v>2</v>
      </c>
      <c r="D122" s="132">
        <v>0.008048647095473817</v>
      </c>
      <c r="E122" s="132">
        <v>1.975431808509263</v>
      </c>
      <c r="F122" s="93" t="s">
        <v>646</v>
      </c>
      <c r="G122" s="93" t="b">
        <v>0</v>
      </c>
      <c r="H122" s="93" t="b">
        <v>0</v>
      </c>
      <c r="I122" s="93" t="b">
        <v>0</v>
      </c>
      <c r="J122" s="93" t="b">
        <v>0</v>
      </c>
      <c r="K122" s="93" t="b">
        <v>0</v>
      </c>
      <c r="L122" s="93" t="b">
        <v>0</v>
      </c>
    </row>
    <row r="123" spans="1:12" ht="15">
      <c r="A123" s="93" t="s">
        <v>902</v>
      </c>
      <c r="B123" s="93" t="s">
        <v>903</v>
      </c>
      <c r="C123" s="93">
        <v>2</v>
      </c>
      <c r="D123" s="132">
        <v>0.008048647095473817</v>
      </c>
      <c r="E123" s="132">
        <v>1.975431808509263</v>
      </c>
      <c r="F123" s="93" t="s">
        <v>646</v>
      </c>
      <c r="G123" s="93" t="b">
        <v>0</v>
      </c>
      <c r="H123" s="93" t="b">
        <v>0</v>
      </c>
      <c r="I123" s="93" t="b">
        <v>0</v>
      </c>
      <c r="J123" s="93" t="b">
        <v>0</v>
      </c>
      <c r="K123" s="93" t="b">
        <v>0</v>
      </c>
      <c r="L123" s="93" t="b">
        <v>0</v>
      </c>
    </row>
    <row r="124" spans="1:12" ht="15">
      <c r="A124" s="93" t="s">
        <v>903</v>
      </c>
      <c r="B124" s="93" t="s">
        <v>904</v>
      </c>
      <c r="C124" s="93">
        <v>2</v>
      </c>
      <c r="D124" s="132">
        <v>0.008048647095473817</v>
      </c>
      <c r="E124" s="132">
        <v>1.975431808509263</v>
      </c>
      <c r="F124" s="93" t="s">
        <v>646</v>
      </c>
      <c r="G124" s="93" t="b">
        <v>0</v>
      </c>
      <c r="H124" s="93" t="b">
        <v>0</v>
      </c>
      <c r="I124" s="93" t="b">
        <v>0</v>
      </c>
      <c r="J124" s="93" t="b">
        <v>0</v>
      </c>
      <c r="K124" s="93" t="b">
        <v>0</v>
      </c>
      <c r="L124" s="93" t="b">
        <v>0</v>
      </c>
    </row>
    <row r="125" spans="1:12" ht="15">
      <c r="A125" s="93" t="s">
        <v>904</v>
      </c>
      <c r="B125" s="93" t="s">
        <v>905</v>
      </c>
      <c r="C125" s="93">
        <v>2</v>
      </c>
      <c r="D125" s="132">
        <v>0.008048647095473817</v>
      </c>
      <c r="E125" s="132">
        <v>1.975431808509263</v>
      </c>
      <c r="F125" s="93" t="s">
        <v>646</v>
      </c>
      <c r="G125" s="93" t="b">
        <v>0</v>
      </c>
      <c r="H125" s="93" t="b">
        <v>0</v>
      </c>
      <c r="I125" s="93" t="b">
        <v>0</v>
      </c>
      <c r="J125" s="93" t="b">
        <v>0</v>
      </c>
      <c r="K125" s="93" t="b">
        <v>0</v>
      </c>
      <c r="L125" s="93" t="b">
        <v>0</v>
      </c>
    </row>
    <row r="126" spans="1:12" ht="15">
      <c r="A126" s="93" t="s">
        <v>905</v>
      </c>
      <c r="B126" s="93" t="s">
        <v>906</v>
      </c>
      <c r="C126" s="93">
        <v>2</v>
      </c>
      <c r="D126" s="132">
        <v>0.008048647095473817</v>
      </c>
      <c r="E126" s="132">
        <v>1.975431808509263</v>
      </c>
      <c r="F126" s="93" t="s">
        <v>646</v>
      </c>
      <c r="G126" s="93" t="b">
        <v>0</v>
      </c>
      <c r="H126" s="93" t="b">
        <v>0</v>
      </c>
      <c r="I126" s="93" t="b">
        <v>0</v>
      </c>
      <c r="J126" s="93" t="b">
        <v>0</v>
      </c>
      <c r="K126" s="93" t="b">
        <v>0</v>
      </c>
      <c r="L126" s="93" t="b">
        <v>0</v>
      </c>
    </row>
    <row r="127" spans="1:12" ht="15">
      <c r="A127" s="93" t="s">
        <v>906</v>
      </c>
      <c r="B127" s="93" t="s">
        <v>907</v>
      </c>
      <c r="C127" s="93">
        <v>2</v>
      </c>
      <c r="D127" s="132">
        <v>0.008048647095473817</v>
      </c>
      <c r="E127" s="132">
        <v>1.975431808509263</v>
      </c>
      <c r="F127" s="93" t="s">
        <v>646</v>
      </c>
      <c r="G127" s="93" t="b">
        <v>0</v>
      </c>
      <c r="H127" s="93" t="b">
        <v>0</v>
      </c>
      <c r="I127" s="93" t="b">
        <v>0</v>
      </c>
      <c r="J127" s="93" t="b">
        <v>1</v>
      </c>
      <c r="K127" s="93" t="b">
        <v>0</v>
      </c>
      <c r="L127" s="93" t="b">
        <v>0</v>
      </c>
    </row>
    <row r="128" spans="1:12" ht="15">
      <c r="A128" s="93" t="s">
        <v>907</v>
      </c>
      <c r="B128" s="93" t="s">
        <v>880</v>
      </c>
      <c r="C128" s="93">
        <v>2</v>
      </c>
      <c r="D128" s="132">
        <v>0.008048647095473817</v>
      </c>
      <c r="E128" s="132">
        <v>1.975431808509263</v>
      </c>
      <c r="F128" s="93" t="s">
        <v>646</v>
      </c>
      <c r="G128" s="93" t="b">
        <v>1</v>
      </c>
      <c r="H128" s="93" t="b">
        <v>0</v>
      </c>
      <c r="I128" s="93" t="b">
        <v>0</v>
      </c>
      <c r="J128" s="93" t="b">
        <v>0</v>
      </c>
      <c r="K128" s="93" t="b">
        <v>0</v>
      </c>
      <c r="L128" s="93" t="b">
        <v>0</v>
      </c>
    </row>
    <row r="129" spans="1:12" ht="15">
      <c r="A129" s="93" t="s">
        <v>252</v>
      </c>
      <c r="B129" s="93" t="s">
        <v>268</v>
      </c>
      <c r="C129" s="93">
        <v>5</v>
      </c>
      <c r="D129" s="132">
        <v>0</v>
      </c>
      <c r="E129" s="132">
        <v>1.3053513694466237</v>
      </c>
      <c r="F129" s="93" t="s">
        <v>647</v>
      </c>
      <c r="G129" s="93" t="b">
        <v>0</v>
      </c>
      <c r="H129" s="93" t="b">
        <v>0</v>
      </c>
      <c r="I129" s="93" t="b">
        <v>0</v>
      </c>
      <c r="J129" s="93" t="b">
        <v>0</v>
      </c>
      <c r="K129" s="93" t="b">
        <v>0</v>
      </c>
      <c r="L129" s="93" t="b">
        <v>0</v>
      </c>
    </row>
    <row r="130" spans="1:12" ht="15">
      <c r="A130" s="93" t="s">
        <v>268</v>
      </c>
      <c r="B130" s="93" t="s">
        <v>253</v>
      </c>
      <c r="C130" s="93">
        <v>5</v>
      </c>
      <c r="D130" s="132">
        <v>0</v>
      </c>
      <c r="E130" s="132">
        <v>1.3053513694466237</v>
      </c>
      <c r="F130" s="93" t="s">
        <v>647</v>
      </c>
      <c r="G130" s="93" t="b">
        <v>0</v>
      </c>
      <c r="H130" s="93" t="b">
        <v>0</v>
      </c>
      <c r="I130" s="93" t="b">
        <v>0</v>
      </c>
      <c r="J130" s="93" t="b">
        <v>0</v>
      </c>
      <c r="K130" s="93" t="b">
        <v>0</v>
      </c>
      <c r="L130" s="93" t="b">
        <v>0</v>
      </c>
    </row>
    <row r="131" spans="1:12" ht="15">
      <c r="A131" s="93" t="s">
        <v>253</v>
      </c>
      <c r="B131" s="93" t="s">
        <v>263</v>
      </c>
      <c r="C131" s="93">
        <v>5</v>
      </c>
      <c r="D131" s="132">
        <v>0</v>
      </c>
      <c r="E131" s="132">
        <v>1.3053513694466237</v>
      </c>
      <c r="F131" s="93" t="s">
        <v>647</v>
      </c>
      <c r="G131" s="93" t="b">
        <v>0</v>
      </c>
      <c r="H131" s="93" t="b">
        <v>0</v>
      </c>
      <c r="I131" s="93" t="b">
        <v>0</v>
      </c>
      <c r="J131" s="93" t="b">
        <v>0</v>
      </c>
      <c r="K131" s="93" t="b">
        <v>0</v>
      </c>
      <c r="L131" s="93" t="b">
        <v>0</v>
      </c>
    </row>
    <row r="132" spans="1:12" ht="15">
      <c r="A132" s="93" t="s">
        <v>263</v>
      </c>
      <c r="B132" s="93" t="s">
        <v>267</v>
      </c>
      <c r="C132" s="93">
        <v>5</v>
      </c>
      <c r="D132" s="132">
        <v>0</v>
      </c>
      <c r="E132" s="132">
        <v>1.3053513694466237</v>
      </c>
      <c r="F132" s="93" t="s">
        <v>647</v>
      </c>
      <c r="G132" s="93" t="b">
        <v>0</v>
      </c>
      <c r="H132" s="93" t="b">
        <v>0</v>
      </c>
      <c r="I132" s="93" t="b">
        <v>0</v>
      </c>
      <c r="J132" s="93" t="b">
        <v>0</v>
      </c>
      <c r="K132" s="93" t="b">
        <v>0</v>
      </c>
      <c r="L132" s="93" t="b">
        <v>0</v>
      </c>
    </row>
    <row r="133" spans="1:12" ht="15">
      <c r="A133" s="93" t="s">
        <v>267</v>
      </c>
      <c r="B133" s="93" t="s">
        <v>266</v>
      </c>
      <c r="C133" s="93">
        <v>5</v>
      </c>
      <c r="D133" s="132">
        <v>0</v>
      </c>
      <c r="E133" s="132">
        <v>1.3053513694466237</v>
      </c>
      <c r="F133" s="93" t="s">
        <v>647</v>
      </c>
      <c r="G133" s="93" t="b">
        <v>0</v>
      </c>
      <c r="H133" s="93" t="b">
        <v>0</v>
      </c>
      <c r="I133" s="93" t="b">
        <v>0</v>
      </c>
      <c r="J133" s="93" t="b">
        <v>0</v>
      </c>
      <c r="K133" s="93" t="b">
        <v>0</v>
      </c>
      <c r="L133" s="93" t="b">
        <v>0</v>
      </c>
    </row>
    <row r="134" spans="1:12" ht="15">
      <c r="A134" s="93" t="s">
        <v>733</v>
      </c>
      <c r="B134" s="93" t="s">
        <v>734</v>
      </c>
      <c r="C134" s="93">
        <v>4</v>
      </c>
      <c r="D134" s="132">
        <v>0.003656981622945525</v>
      </c>
      <c r="E134" s="132">
        <v>1.4022613824546801</v>
      </c>
      <c r="F134" s="93" t="s">
        <v>647</v>
      </c>
      <c r="G134" s="93" t="b">
        <v>0</v>
      </c>
      <c r="H134" s="93" t="b">
        <v>1</v>
      </c>
      <c r="I134" s="93" t="b">
        <v>0</v>
      </c>
      <c r="J134" s="93" t="b">
        <v>1</v>
      </c>
      <c r="K134" s="93" t="b">
        <v>0</v>
      </c>
      <c r="L134" s="93" t="b">
        <v>0</v>
      </c>
    </row>
    <row r="135" spans="1:12" ht="15">
      <c r="A135" s="93" t="s">
        <v>734</v>
      </c>
      <c r="B135" s="93" t="s">
        <v>718</v>
      </c>
      <c r="C135" s="93">
        <v>4</v>
      </c>
      <c r="D135" s="132">
        <v>0.003656981622945525</v>
      </c>
      <c r="E135" s="132">
        <v>1.4022613824546801</v>
      </c>
      <c r="F135" s="93" t="s">
        <v>647</v>
      </c>
      <c r="G135" s="93" t="b">
        <v>1</v>
      </c>
      <c r="H135" s="93" t="b">
        <v>0</v>
      </c>
      <c r="I135" s="93" t="b">
        <v>0</v>
      </c>
      <c r="J135" s="93" t="b">
        <v>0</v>
      </c>
      <c r="K135" s="93" t="b">
        <v>0</v>
      </c>
      <c r="L135" s="93" t="b">
        <v>0</v>
      </c>
    </row>
    <row r="136" spans="1:12" ht="15">
      <c r="A136" s="93" t="s">
        <v>718</v>
      </c>
      <c r="B136" s="93" t="s">
        <v>719</v>
      </c>
      <c r="C136" s="93">
        <v>4</v>
      </c>
      <c r="D136" s="132">
        <v>0.003656981622945525</v>
      </c>
      <c r="E136" s="132">
        <v>1.4022613824546801</v>
      </c>
      <c r="F136" s="93" t="s">
        <v>647</v>
      </c>
      <c r="G136" s="93" t="b">
        <v>0</v>
      </c>
      <c r="H136" s="93" t="b">
        <v>0</v>
      </c>
      <c r="I136" s="93" t="b">
        <v>0</v>
      </c>
      <c r="J136" s="93" t="b">
        <v>0</v>
      </c>
      <c r="K136" s="93" t="b">
        <v>0</v>
      </c>
      <c r="L136" s="93" t="b">
        <v>0</v>
      </c>
    </row>
    <row r="137" spans="1:12" ht="15">
      <c r="A137" s="93" t="s">
        <v>719</v>
      </c>
      <c r="B137" s="93" t="s">
        <v>871</v>
      </c>
      <c r="C137" s="93">
        <v>4</v>
      </c>
      <c r="D137" s="132">
        <v>0.003656981622945525</v>
      </c>
      <c r="E137" s="132">
        <v>1.4022613824546801</v>
      </c>
      <c r="F137" s="93" t="s">
        <v>647</v>
      </c>
      <c r="G137" s="93" t="b">
        <v>0</v>
      </c>
      <c r="H137" s="93" t="b">
        <v>0</v>
      </c>
      <c r="I137" s="93" t="b">
        <v>0</v>
      </c>
      <c r="J137" s="93" t="b">
        <v>0</v>
      </c>
      <c r="K137" s="93" t="b">
        <v>0</v>
      </c>
      <c r="L137" s="93" t="b">
        <v>0</v>
      </c>
    </row>
    <row r="138" spans="1:12" ht="15">
      <c r="A138" s="93" t="s">
        <v>871</v>
      </c>
      <c r="B138" s="93" t="s">
        <v>866</v>
      </c>
      <c r="C138" s="93">
        <v>4</v>
      </c>
      <c r="D138" s="132">
        <v>0.003656981622945525</v>
      </c>
      <c r="E138" s="132">
        <v>1.4022613824546801</v>
      </c>
      <c r="F138" s="93" t="s">
        <v>647</v>
      </c>
      <c r="G138" s="93" t="b">
        <v>0</v>
      </c>
      <c r="H138" s="93" t="b">
        <v>0</v>
      </c>
      <c r="I138" s="93" t="b">
        <v>0</v>
      </c>
      <c r="J138" s="93" t="b">
        <v>0</v>
      </c>
      <c r="K138" s="93" t="b">
        <v>0</v>
      </c>
      <c r="L138" s="93" t="b">
        <v>0</v>
      </c>
    </row>
    <row r="139" spans="1:12" ht="15">
      <c r="A139" s="93" t="s">
        <v>866</v>
      </c>
      <c r="B139" s="93" t="s">
        <v>872</v>
      </c>
      <c r="C139" s="93">
        <v>4</v>
      </c>
      <c r="D139" s="132">
        <v>0.003656981622945525</v>
      </c>
      <c r="E139" s="132">
        <v>1.4022613824546801</v>
      </c>
      <c r="F139" s="93" t="s">
        <v>647</v>
      </c>
      <c r="G139" s="93" t="b">
        <v>0</v>
      </c>
      <c r="H139" s="93" t="b">
        <v>0</v>
      </c>
      <c r="I139" s="93" t="b">
        <v>0</v>
      </c>
      <c r="J139" s="93" t="b">
        <v>0</v>
      </c>
      <c r="K139" s="93" t="b">
        <v>0</v>
      </c>
      <c r="L139" s="93" t="b">
        <v>0</v>
      </c>
    </row>
    <row r="140" spans="1:12" ht="15">
      <c r="A140" s="93" t="s">
        <v>872</v>
      </c>
      <c r="B140" s="93" t="s">
        <v>873</v>
      </c>
      <c r="C140" s="93">
        <v>4</v>
      </c>
      <c r="D140" s="132">
        <v>0.003656981622945525</v>
      </c>
      <c r="E140" s="132">
        <v>1.4022613824546801</v>
      </c>
      <c r="F140" s="93" t="s">
        <v>647</v>
      </c>
      <c r="G140" s="93" t="b">
        <v>0</v>
      </c>
      <c r="H140" s="93" t="b">
        <v>0</v>
      </c>
      <c r="I140" s="93" t="b">
        <v>0</v>
      </c>
      <c r="J140" s="93" t="b">
        <v>0</v>
      </c>
      <c r="K140" s="93" t="b">
        <v>0</v>
      </c>
      <c r="L140" s="93" t="b">
        <v>0</v>
      </c>
    </row>
    <row r="141" spans="1:12" ht="15">
      <c r="A141" s="93" t="s">
        <v>873</v>
      </c>
      <c r="B141" s="93" t="s">
        <v>874</v>
      </c>
      <c r="C141" s="93">
        <v>4</v>
      </c>
      <c r="D141" s="132">
        <v>0.003656981622945525</v>
      </c>
      <c r="E141" s="132">
        <v>1.4022613824546801</v>
      </c>
      <c r="F141" s="93" t="s">
        <v>647</v>
      </c>
      <c r="G141" s="93" t="b">
        <v>0</v>
      </c>
      <c r="H141" s="93" t="b">
        <v>0</v>
      </c>
      <c r="I141" s="93" t="b">
        <v>0</v>
      </c>
      <c r="J141" s="93" t="b">
        <v>0</v>
      </c>
      <c r="K141" s="93" t="b">
        <v>0</v>
      </c>
      <c r="L141" s="93" t="b">
        <v>0</v>
      </c>
    </row>
    <row r="142" spans="1:12" ht="15">
      <c r="A142" s="93" t="s">
        <v>874</v>
      </c>
      <c r="B142" s="93" t="s">
        <v>875</v>
      </c>
      <c r="C142" s="93">
        <v>4</v>
      </c>
      <c r="D142" s="132">
        <v>0.003656981622945525</v>
      </c>
      <c r="E142" s="132">
        <v>1.4022613824546801</v>
      </c>
      <c r="F142" s="93" t="s">
        <v>647</v>
      </c>
      <c r="G142" s="93" t="b">
        <v>0</v>
      </c>
      <c r="H142" s="93" t="b">
        <v>0</v>
      </c>
      <c r="I142" s="93" t="b">
        <v>0</v>
      </c>
      <c r="J142" s="93" t="b">
        <v>0</v>
      </c>
      <c r="K142" s="93" t="b">
        <v>0</v>
      </c>
      <c r="L142" s="93" t="b">
        <v>0</v>
      </c>
    </row>
    <row r="143" spans="1:12" ht="15">
      <c r="A143" s="93" t="s">
        <v>875</v>
      </c>
      <c r="B143" s="93" t="s">
        <v>720</v>
      </c>
      <c r="C143" s="93">
        <v>4</v>
      </c>
      <c r="D143" s="132">
        <v>0.003656981622945525</v>
      </c>
      <c r="E143" s="132">
        <v>1.101231386790699</v>
      </c>
      <c r="F143" s="93" t="s">
        <v>647</v>
      </c>
      <c r="G143" s="93" t="b">
        <v>0</v>
      </c>
      <c r="H143" s="93" t="b">
        <v>0</v>
      </c>
      <c r="I143" s="93" t="b">
        <v>0</v>
      </c>
      <c r="J143" s="93" t="b">
        <v>0</v>
      </c>
      <c r="K143" s="93" t="b">
        <v>0</v>
      </c>
      <c r="L143" s="93" t="b">
        <v>0</v>
      </c>
    </row>
    <row r="144" spans="1:12" ht="15">
      <c r="A144" s="93" t="s">
        <v>720</v>
      </c>
      <c r="B144" s="93" t="s">
        <v>876</v>
      </c>
      <c r="C144" s="93">
        <v>4</v>
      </c>
      <c r="D144" s="132">
        <v>0.003656981622945525</v>
      </c>
      <c r="E144" s="132">
        <v>1.101231386790699</v>
      </c>
      <c r="F144" s="93" t="s">
        <v>647</v>
      </c>
      <c r="G144" s="93" t="b">
        <v>0</v>
      </c>
      <c r="H144" s="93" t="b">
        <v>0</v>
      </c>
      <c r="I144" s="93" t="b">
        <v>0</v>
      </c>
      <c r="J144" s="93" t="b">
        <v>0</v>
      </c>
      <c r="K144" s="93" t="b">
        <v>0</v>
      </c>
      <c r="L144" s="93" t="b">
        <v>0</v>
      </c>
    </row>
    <row r="145" spans="1:12" ht="15">
      <c r="A145" s="93" t="s">
        <v>876</v>
      </c>
      <c r="B145" s="93" t="s">
        <v>877</v>
      </c>
      <c r="C145" s="93">
        <v>4</v>
      </c>
      <c r="D145" s="132">
        <v>0.003656981622945525</v>
      </c>
      <c r="E145" s="132">
        <v>1.4022613824546801</v>
      </c>
      <c r="F145" s="93" t="s">
        <v>647</v>
      </c>
      <c r="G145" s="93" t="b">
        <v>0</v>
      </c>
      <c r="H145" s="93" t="b">
        <v>0</v>
      </c>
      <c r="I145" s="93" t="b">
        <v>0</v>
      </c>
      <c r="J145" s="93" t="b">
        <v>0</v>
      </c>
      <c r="K145" s="93" t="b">
        <v>0</v>
      </c>
      <c r="L145" s="93" t="b">
        <v>0</v>
      </c>
    </row>
    <row r="146" spans="1:12" ht="15">
      <c r="A146" s="93" t="s">
        <v>877</v>
      </c>
      <c r="B146" s="93" t="s">
        <v>878</v>
      </c>
      <c r="C146" s="93">
        <v>4</v>
      </c>
      <c r="D146" s="132">
        <v>0.003656981622945525</v>
      </c>
      <c r="E146" s="132">
        <v>1.4022613824546801</v>
      </c>
      <c r="F146" s="93" t="s">
        <v>647</v>
      </c>
      <c r="G146" s="93" t="b">
        <v>0</v>
      </c>
      <c r="H146" s="93" t="b">
        <v>0</v>
      </c>
      <c r="I146" s="93" t="b">
        <v>0</v>
      </c>
      <c r="J146" s="93" t="b">
        <v>0</v>
      </c>
      <c r="K146" s="93" t="b">
        <v>0</v>
      </c>
      <c r="L146" s="93" t="b">
        <v>0</v>
      </c>
    </row>
    <row r="147" spans="1:12" ht="15">
      <c r="A147" s="93" t="s">
        <v>878</v>
      </c>
      <c r="B147" s="93" t="s">
        <v>720</v>
      </c>
      <c r="C147" s="93">
        <v>4</v>
      </c>
      <c r="D147" s="132">
        <v>0.003656981622945525</v>
      </c>
      <c r="E147" s="132">
        <v>1.101231386790699</v>
      </c>
      <c r="F147" s="93" t="s">
        <v>647</v>
      </c>
      <c r="G147" s="93" t="b">
        <v>0</v>
      </c>
      <c r="H147" s="93" t="b">
        <v>0</v>
      </c>
      <c r="I147" s="93" t="b">
        <v>0</v>
      </c>
      <c r="J147" s="93" t="b">
        <v>0</v>
      </c>
      <c r="K147" s="93" t="b">
        <v>0</v>
      </c>
      <c r="L147" s="93" t="b">
        <v>0</v>
      </c>
    </row>
    <row r="148" spans="1:12" ht="15">
      <c r="A148" s="93" t="s">
        <v>720</v>
      </c>
      <c r="B148" s="93" t="s">
        <v>867</v>
      </c>
      <c r="C148" s="93">
        <v>4</v>
      </c>
      <c r="D148" s="132">
        <v>0.003656981622945525</v>
      </c>
      <c r="E148" s="132">
        <v>1.101231386790699</v>
      </c>
      <c r="F148" s="93" t="s">
        <v>647</v>
      </c>
      <c r="G148" s="93" t="b">
        <v>0</v>
      </c>
      <c r="H148" s="93" t="b">
        <v>0</v>
      </c>
      <c r="I148" s="93" t="b">
        <v>0</v>
      </c>
      <c r="J148" s="93" t="b">
        <v>0</v>
      </c>
      <c r="K148" s="93" t="b">
        <v>0</v>
      </c>
      <c r="L148" s="93" t="b">
        <v>0</v>
      </c>
    </row>
    <row r="149" spans="1:12" ht="15">
      <c r="A149" s="93" t="s">
        <v>867</v>
      </c>
      <c r="B149" s="93" t="s">
        <v>864</v>
      </c>
      <c r="C149" s="93">
        <v>4</v>
      </c>
      <c r="D149" s="132">
        <v>0.003656981622945525</v>
      </c>
      <c r="E149" s="132">
        <v>1.4022613824546801</v>
      </c>
      <c r="F149" s="93" t="s">
        <v>647</v>
      </c>
      <c r="G149" s="93" t="b">
        <v>0</v>
      </c>
      <c r="H149" s="93" t="b">
        <v>0</v>
      </c>
      <c r="I149" s="93" t="b">
        <v>0</v>
      </c>
      <c r="J149" s="93" t="b">
        <v>1</v>
      </c>
      <c r="K149" s="93" t="b">
        <v>0</v>
      </c>
      <c r="L149" s="93" t="b">
        <v>0</v>
      </c>
    </row>
    <row r="150" spans="1:12" ht="15">
      <c r="A150" s="93" t="s">
        <v>864</v>
      </c>
      <c r="B150" s="93" t="s">
        <v>863</v>
      </c>
      <c r="C150" s="93">
        <v>4</v>
      </c>
      <c r="D150" s="132">
        <v>0.003656981622945525</v>
      </c>
      <c r="E150" s="132">
        <v>1.4022613824546801</v>
      </c>
      <c r="F150" s="93" t="s">
        <v>647</v>
      </c>
      <c r="G150" s="93" t="b">
        <v>1</v>
      </c>
      <c r="H150" s="93" t="b">
        <v>0</v>
      </c>
      <c r="I150" s="93" t="b">
        <v>0</v>
      </c>
      <c r="J150" s="93" t="b">
        <v>1</v>
      </c>
      <c r="K150" s="93" t="b">
        <v>0</v>
      </c>
      <c r="L150" s="93" t="b">
        <v>0</v>
      </c>
    </row>
    <row r="151" spans="1:12" ht="15">
      <c r="A151" s="93" t="s">
        <v>863</v>
      </c>
      <c r="B151" s="93" t="s">
        <v>879</v>
      </c>
      <c r="C151" s="93">
        <v>4</v>
      </c>
      <c r="D151" s="132">
        <v>0.003656981622945525</v>
      </c>
      <c r="E151" s="132">
        <v>1.4022613824546801</v>
      </c>
      <c r="F151" s="93" t="s">
        <v>647</v>
      </c>
      <c r="G151" s="93" t="b">
        <v>1</v>
      </c>
      <c r="H151" s="93" t="b">
        <v>0</v>
      </c>
      <c r="I151" s="93" t="b">
        <v>0</v>
      </c>
      <c r="J151" s="93" t="b">
        <v>0</v>
      </c>
      <c r="K151" s="93" t="b">
        <v>0</v>
      </c>
      <c r="L151" s="93" t="b">
        <v>0</v>
      </c>
    </row>
    <row r="152" spans="1:12" ht="15">
      <c r="A152" s="93" t="s">
        <v>879</v>
      </c>
      <c r="B152" s="93" t="s">
        <v>252</v>
      </c>
      <c r="C152" s="93">
        <v>4</v>
      </c>
      <c r="D152" s="132">
        <v>0.003656981622945525</v>
      </c>
      <c r="E152" s="132">
        <v>1.4022613824546801</v>
      </c>
      <c r="F152" s="93" t="s">
        <v>647</v>
      </c>
      <c r="G152" s="93" t="b">
        <v>0</v>
      </c>
      <c r="H152" s="93" t="b">
        <v>0</v>
      </c>
      <c r="I152" s="93" t="b">
        <v>0</v>
      </c>
      <c r="J152" s="93" t="b">
        <v>0</v>
      </c>
      <c r="K152" s="93" t="b">
        <v>0</v>
      </c>
      <c r="L152" s="93" t="b">
        <v>0</v>
      </c>
    </row>
    <row r="153" spans="1:12" ht="15">
      <c r="A153" s="93" t="s">
        <v>737</v>
      </c>
      <c r="B153" s="93" t="s">
        <v>736</v>
      </c>
      <c r="C153" s="93">
        <v>2</v>
      </c>
      <c r="D153" s="132">
        <v>0</v>
      </c>
      <c r="E153" s="132">
        <v>0.9542425094393249</v>
      </c>
      <c r="F153" s="93" t="s">
        <v>648</v>
      </c>
      <c r="G153" s="93" t="b">
        <v>0</v>
      </c>
      <c r="H153" s="93" t="b">
        <v>0</v>
      </c>
      <c r="I153" s="93" t="b">
        <v>0</v>
      </c>
      <c r="J153" s="93" t="b">
        <v>0</v>
      </c>
      <c r="K153" s="93" t="b">
        <v>0</v>
      </c>
      <c r="L153" s="93" t="b">
        <v>0</v>
      </c>
    </row>
    <row r="154" spans="1:12" ht="15">
      <c r="A154" s="93" t="s">
        <v>736</v>
      </c>
      <c r="B154" s="93" t="s">
        <v>738</v>
      </c>
      <c r="C154" s="93">
        <v>2</v>
      </c>
      <c r="D154" s="132">
        <v>0</v>
      </c>
      <c r="E154" s="132">
        <v>0.9542425094393249</v>
      </c>
      <c r="F154" s="93" t="s">
        <v>648</v>
      </c>
      <c r="G154" s="93" t="b">
        <v>0</v>
      </c>
      <c r="H154" s="93" t="b">
        <v>0</v>
      </c>
      <c r="I154" s="93" t="b">
        <v>0</v>
      </c>
      <c r="J154" s="93" t="b">
        <v>0</v>
      </c>
      <c r="K154" s="93" t="b">
        <v>0</v>
      </c>
      <c r="L154" s="93" t="b">
        <v>0</v>
      </c>
    </row>
    <row r="155" spans="1:12" ht="15">
      <c r="A155" s="93" t="s">
        <v>738</v>
      </c>
      <c r="B155" s="93" t="s">
        <v>739</v>
      </c>
      <c r="C155" s="93">
        <v>2</v>
      </c>
      <c r="D155" s="132">
        <v>0</v>
      </c>
      <c r="E155" s="132">
        <v>1.255272505103306</v>
      </c>
      <c r="F155" s="93" t="s">
        <v>648</v>
      </c>
      <c r="G155" s="93" t="b">
        <v>0</v>
      </c>
      <c r="H155" s="93" t="b">
        <v>0</v>
      </c>
      <c r="I155" s="93" t="b">
        <v>0</v>
      </c>
      <c r="J155" s="93" t="b">
        <v>1</v>
      </c>
      <c r="K155" s="93" t="b">
        <v>0</v>
      </c>
      <c r="L155" s="93" t="b">
        <v>0</v>
      </c>
    </row>
    <row r="156" spans="1:12" ht="15">
      <c r="A156" s="93" t="s">
        <v>739</v>
      </c>
      <c r="B156" s="93" t="s">
        <v>740</v>
      </c>
      <c r="C156" s="93">
        <v>2</v>
      </c>
      <c r="D156" s="132">
        <v>0</v>
      </c>
      <c r="E156" s="132">
        <v>1.255272505103306</v>
      </c>
      <c r="F156" s="93" t="s">
        <v>648</v>
      </c>
      <c r="G156" s="93" t="b">
        <v>1</v>
      </c>
      <c r="H156" s="93" t="b">
        <v>0</v>
      </c>
      <c r="I156" s="93" t="b">
        <v>0</v>
      </c>
      <c r="J156" s="93" t="b">
        <v>0</v>
      </c>
      <c r="K156" s="93" t="b">
        <v>0</v>
      </c>
      <c r="L156" s="93" t="b">
        <v>0</v>
      </c>
    </row>
    <row r="157" spans="1:12" ht="15">
      <c r="A157" s="93" t="s">
        <v>740</v>
      </c>
      <c r="B157" s="93" t="s">
        <v>718</v>
      </c>
      <c r="C157" s="93">
        <v>2</v>
      </c>
      <c r="D157" s="132">
        <v>0</v>
      </c>
      <c r="E157" s="132">
        <v>1.255272505103306</v>
      </c>
      <c r="F157" s="93" t="s">
        <v>648</v>
      </c>
      <c r="G157" s="93" t="b">
        <v>0</v>
      </c>
      <c r="H157" s="93" t="b">
        <v>0</v>
      </c>
      <c r="I157" s="93" t="b">
        <v>0</v>
      </c>
      <c r="J157" s="93" t="b">
        <v>0</v>
      </c>
      <c r="K157" s="93" t="b">
        <v>0</v>
      </c>
      <c r="L157" s="93" t="b">
        <v>0</v>
      </c>
    </row>
    <row r="158" spans="1:12" ht="15">
      <c r="A158" s="93" t="s">
        <v>718</v>
      </c>
      <c r="B158" s="93" t="s">
        <v>719</v>
      </c>
      <c r="C158" s="93">
        <v>2</v>
      </c>
      <c r="D158" s="132">
        <v>0</v>
      </c>
      <c r="E158" s="132">
        <v>1.255272505103306</v>
      </c>
      <c r="F158" s="93" t="s">
        <v>648</v>
      </c>
      <c r="G158" s="93" t="b">
        <v>0</v>
      </c>
      <c r="H158" s="93" t="b">
        <v>0</v>
      </c>
      <c r="I158" s="93" t="b">
        <v>0</v>
      </c>
      <c r="J158" s="93" t="b">
        <v>0</v>
      </c>
      <c r="K158" s="93" t="b">
        <v>0</v>
      </c>
      <c r="L158" s="93" t="b">
        <v>0</v>
      </c>
    </row>
    <row r="159" spans="1:12" ht="15">
      <c r="A159" s="93" t="s">
        <v>719</v>
      </c>
      <c r="B159" s="93" t="s">
        <v>741</v>
      </c>
      <c r="C159" s="93">
        <v>2</v>
      </c>
      <c r="D159" s="132">
        <v>0</v>
      </c>
      <c r="E159" s="132">
        <v>1.255272505103306</v>
      </c>
      <c r="F159" s="93" t="s">
        <v>648</v>
      </c>
      <c r="G159" s="93" t="b">
        <v>0</v>
      </c>
      <c r="H159" s="93" t="b">
        <v>0</v>
      </c>
      <c r="I159" s="93" t="b">
        <v>0</v>
      </c>
      <c r="J159" s="93" t="b">
        <v>0</v>
      </c>
      <c r="K159" s="93" t="b">
        <v>0</v>
      </c>
      <c r="L159" s="93" t="b">
        <v>0</v>
      </c>
    </row>
    <row r="160" spans="1:12" ht="15">
      <c r="A160" s="93" t="s">
        <v>741</v>
      </c>
      <c r="B160" s="93" t="s">
        <v>742</v>
      </c>
      <c r="C160" s="93">
        <v>2</v>
      </c>
      <c r="D160" s="132">
        <v>0</v>
      </c>
      <c r="E160" s="132">
        <v>1.255272505103306</v>
      </c>
      <c r="F160" s="93" t="s">
        <v>648</v>
      </c>
      <c r="G160" s="93" t="b">
        <v>0</v>
      </c>
      <c r="H160" s="93" t="b">
        <v>0</v>
      </c>
      <c r="I160" s="93" t="b">
        <v>0</v>
      </c>
      <c r="J160" s="93" t="b">
        <v>0</v>
      </c>
      <c r="K160" s="93" t="b">
        <v>0</v>
      </c>
      <c r="L160" s="93" t="b">
        <v>0</v>
      </c>
    </row>
    <row r="161" spans="1:12" ht="15">
      <c r="A161" s="93" t="s">
        <v>742</v>
      </c>
      <c r="B161" s="93" t="s">
        <v>729</v>
      </c>
      <c r="C161" s="93">
        <v>2</v>
      </c>
      <c r="D161" s="132">
        <v>0</v>
      </c>
      <c r="E161" s="132">
        <v>1.255272505103306</v>
      </c>
      <c r="F161" s="93" t="s">
        <v>648</v>
      </c>
      <c r="G161" s="93" t="b">
        <v>0</v>
      </c>
      <c r="H161" s="93" t="b">
        <v>0</v>
      </c>
      <c r="I161" s="93" t="b">
        <v>0</v>
      </c>
      <c r="J161" s="93" t="b">
        <v>0</v>
      </c>
      <c r="K161" s="93" t="b">
        <v>0</v>
      </c>
      <c r="L161" s="93" t="b">
        <v>0</v>
      </c>
    </row>
    <row r="162" spans="1:12" ht="15">
      <c r="A162" s="93" t="s">
        <v>729</v>
      </c>
      <c r="B162" s="93" t="s">
        <v>863</v>
      </c>
      <c r="C162" s="93">
        <v>2</v>
      </c>
      <c r="D162" s="132">
        <v>0</v>
      </c>
      <c r="E162" s="132">
        <v>1.255272505103306</v>
      </c>
      <c r="F162" s="93" t="s">
        <v>648</v>
      </c>
      <c r="G162" s="93" t="b">
        <v>0</v>
      </c>
      <c r="H162" s="93" t="b">
        <v>0</v>
      </c>
      <c r="I162" s="93" t="b">
        <v>0</v>
      </c>
      <c r="J162" s="93" t="b">
        <v>1</v>
      </c>
      <c r="K162" s="93" t="b">
        <v>0</v>
      </c>
      <c r="L162" s="93" t="b">
        <v>0</v>
      </c>
    </row>
    <row r="163" spans="1:12" ht="15">
      <c r="A163" s="93" t="s">
        <v>863</v>
      </c>
      <c r="B163" s="93" t="s">
        <v>908</v>
      </c>
      <c r="C163" s="93">
        <v>2</v>
      </c>
      <c r="D163" s="132">
        <v>0</v>
      </c>
      <c r="E163" s="132">
        <v>1.255272505103306</v>
      </c>
      <c r="F163" s="93" t="s">
        <v>648</v>
      </c>
      <c r="G163" s="93" t="b">
        <v>1</v>
      </c>
      <c r="H163" s="93" t="b">
        <v>0</v>
      </c>
      <c r="I163" s="93" t="b">
        <v>0</v>
      </c>
      <c r="J163" s="93" t="b">
        <v>1</v>
      </c>
      <c r="K163" s="93" t="b">
        <v>0</v>
      </c>
      <c r="L163" s="93" t="b">
        <v>0</v>
      </c>
    </row>
    <row r="164" spans="1:12" ht="15">
      <c r="A164" s="93" t="s">
        <v>908</v>
      </c>
      <c r="B164" s="93" t="s">
        <v>736</v>
      </c>
      <c r="C164" s="93">
        <v>2</v>
      </c>
      <c r="D164" s="132">
        <v>0</v>
      </c>
      <c r="E164" s="132">
        <v>0.9542425094393249</v>
      </c>
      <c r="F164" s="93" t="s">
        <v>648</v>
      </c>
      <c r="G164" s="93" t="b">
        <v>1</v>
      </c>
      <c r="H164" s="93" t="b">
        <v>0</v>
      </c>
      <c r="I164" s="93" t="b">
        <v>0</v>
      </c>
      <c r="J164" s="93" t="b">
        <v>0</v>
      </c>
      <c r="K164" s="93" t="b">
        <v>0</v>
      </c>
      <c r="L164" s="93" t="b">
        <v>0</v>
      </c>
    </row>
    <row r="165" spans="1:12" ht="15">
      <c r="A165" s="93" t="s">
        <v>736</v>
      </c>
      <c r="B165" s="93" t="s">
        <v>864</v>
      </c>
      <c r="C165" s="93">
        <v>2</v>
      </c>
      <c r="D165" s="132">
        <v>0</v>
      </c>
      <c r="E165" s="132">
        <v>0.9542425094393249</v>
      </c>
      <c r="F165" s="93" t="s">
        <v>648</v>
      </c>
      <c r="G165" s="93" t="b">
        <v>0</v>
      </c>
      <c r="H165" s="93" t="b">
        <v>0</v>
      </c>
      <c r="I165" s="93" t="b">
        <v>0</v>
      </c>
      <c r="J165" s="93" t="b">
        <v>1</v>
      </c>
      <c r="K165" s="93" t="b">
        <v>0</v>
      </c>
      <c r="L165" s="93" t="b">
        <v>0</v>
      </c>
    </row>
    <row r="166" spans="1:12" ht="15">
      <c r="A166" s="93" t="s">
        <v>864</v>
      </c>
      <c r="B166" s="93" t="s">
        <v>881</v>
      </c>
      <c r="C166" s="93">
        <v>2</v>
      </c>
      <c r="D166" s="132">
        <v>0</v>
      </c>
      <c r="E166" s="132">
        <v>1.255272505103306</v>
      </c>
      <c r="F166" s="93" t="s">
        <v>648</v>
      </c>
      <c r="G166" s="93" t="b">
        <v>1</v>
      </c>
      <c r="H166" s="93" t="b">
        <v>0</v>
      </c>
      <c r="I166" s="93" t="b">
        <v>0</v>
      </c>
      <c r="J166" s="93" t="b">
        <v>1</v>
      </c>
      <c r="K166" s="93" t="b">
        <v>0</v>
      </c>
      <c r="L166" s="93" t="b">
        <v>0</v>
      </c>
    </row>
    <row r="167" spans="1:12" ht="15">
      <c r="A167" s="93" t="s">
        <v>881</v>
      </c>
      <c r="B167" s="93" t="s">
        <v>272</v>
      </c>
      <c r="C167" s="93">
        <v>2</v>
      </c>
      <c r="D167" s="132">
        <v>0</v>
      </c>
      <c r="E167" s="132">
        <v>1.255272505103306</v>
      </c>
      <c r="F167" s="93" t="s">
        <v>648</v>
      </c>
      <c r="G167" s="93" t="b">
        <v>1</v>
      </c>
      <c r="H167" s="93" t="b">
        <v>0</v>
      </c>
      <c r="I167" s="93" t="b">
        <v>0</v>
      </c>
      <c r="J167" s="93" t="b">
        <v>0</v>
      </c>
      <c r="K167" s="93" t="b">
        <v>0</v>
      </c>
      <c r="L167" s="93" t="b">
        <v>0</v>
      </c>
    </row>
    <row r="168" spans="1:12" ht="15">
      <c r="A168" s="93" t="s">
        <v>272</v>
      </c>
      <c r="B168" s="93" t="s">
        <v>271</v>
      </c>
      <c r="C168" s="93">
        <v>2</v>
      </c>
      <c r="D168" s="132">
        <v>0</v>
      </c>
      <c r="E168" s="132">
        <v>1.255272505103306</v>
      </c>
      <c r="F168" s="93" t="s">
        <v>648</v>
      </c>
      <c r="G168" s="93" t="b">
        <v>0</v>
      </c>
      <c r="H168" s="93" t="b">
        <v>0</v>
      </c>
      <c r="I168" s="93" t="b">
        <v>0</v>
      </c>
      <c r="J168" s="93" t="b">
        <v>0</v>
      </c>
      <c r="K168" s="93" t="b">
        <v>0</v>
      </c>
      <c r="L168" s="93" t="b">
        <v>0</v>
      </c>
    </row>
    <row r="169" spans="1:12" ht="15">
      <c r="A169" s="93" t="s">
        <v>271</v>
      </c>
      <c r="B169" s="93" t="s">
        <v>263</v>
      </c>
      <c r="C169" s="93">
        <v>2</v>
      </c>
      <c r="D169" s="132">
        <v>0</v>
      </c>
      <c r="E169" s="132">
        <v>1.255272505103306</v>
      </c>
      <c r="F169" s="93" t="s">
        <v>648</v>
      </c>
      <c r="G169" s="93" t="b">
        <v>0</v>
      </c>
      <c r="H169" s="93" t="b">
        <v>0</v>
      </c>
      <c r="I169" s="93" t="b">
        <v>0</v>
      </c>
      <c r="J169" s="93" t="b">
        <v>0</v>
      </c>
      <c r="K169" s="93" t="b">
        <v>0</v>
      </c>
      <c r="L169" s="93" t="b">
        <v>0</v>
      </c>
    </row>
    <row r="170" spans="1:12" ht="15">
      <c r="A170" s="93" t="s">
        <v>263</v>
      </c>
      <c r="B170" s="93" t="s">
        <v>270</v>
      </c>
      <c r="C170" s="93">
        <v>2</v>
      </c>
      <c r="D170" s="132">
        <v>0</v>
      </c>
      <c r="E170" s="132">
        <v>1.255272505103306</v>
      </c>
      <c r="F170" s="93" t="s">
        <v>648</v>
      </c>
      <c r="G170" s="93" t="b">
        <v>0</v>
      </c>
      <c r="H170" s="93" t="b">
        <v>0</v>
      </c>
      <c r="I170" s="93" t="b">
        <v>0</v>
      </c>
      <c r="J170" s="93" t="b">
        <v>0</v>
      </c>
      <c r="K170" s="93" t="b">
        <v>0</v>
      </c>
      <c r="L170" s="93" t="b">
        <v>0</v>
      </c>
    </row>
    <row r="171" spans="1:12" ht="15">
      <c r="A171" s="93" t="s">
        <v>744</v>
      </c>
      <c r="B171" s="93" t="s">
        <v>745</v>
      </c>
      <c r="C171" s="93">
        <v>4</v>
      </c>
      <c r="D171" s="132">
        <v>0</v>
      </c>
      <c r="E171" s="132">
        <v>1.146128035678238</v>
      </c>
      <c r="F171" s="93" t="s">
        <v>649</v>
      </c>
      <c r="G171" s="93" t="b">
        <v>0</v>
      </c>
      <c r="H171" s="93" t="b">
        <v>0</v>
      </c>
      <c r="I171" s="93" t="b">
        <v>0</v>
      </c>
      <c r="J171" s="93" t="b">
        <v>1</v>
      </c>
      <c r="K171" s="93" t="b">
        <v>0</v>
      </c>
      <c r="L171" s="93" t="b">
        <v>0</v>
      </c>
    </row>
    <row r="172" spans="1:12" ht="15">
      <c r="A172" s="93" t="s">
        <v>745</v>
      </c>
      <c r="B172" s="93" t="s">
        <v>746</v>
      </c>
      <c r="C172" s="93">
        <v>4</v>
      </c>
      <c r="D172" s="132">
        <v>0</v>
      </c>
      <c r="E172" s="132">
        <v>1.146128035678238</v>
      </c>
      <c r="F172" s="93" t="s">
        <v>649</v>
      </c>
      <c r="G172" s="93" t="b">
        <v>1</v>
      </c>
      <c r="H172" s="93" t="b">
        <v>0</v>
      </c>
      <c r="I172" s="93" t="b">
        <v>0</v>
      </c>
      <c r="J172" s="93" t="b">
        <v>0</v>
      </c>
      <c r="K172" s="93" t="b">
        <v>0</v>
      </c>
      <c r="L172" s="93" t="b">
        <v>0</v>
      </c>
    </row>
    <row r="173" spans="1:12" ht="15">
      <c r="A173" s="93" t="s">
        <v>746</v>
      </c>
      <c r="B173" s="93" t="s">
        <v>747</v>
      </c>
      <c r="C173" s="93">
        <v>4</v>
      </c>
      <c r="D173" s="132">
        <v>0</v>
      </c>
      <c r="E173" s="132">
        <v>1.146128035678238</v>
      </c>
      <c r="F173" s="93" t="s">
        <v>649</v>
      </c>
      <c r="G173" s="93" t="b">
        <v>0</v>
      </c>
      <c r="H173" s="93" t="b">
        <v>0</v>
      </c>
      <c r="I173" s="93" t="b">
        <v>0</v>
      </c>
      <c r="J173" s="93" t="b">
        <v>0</v>
      </c>
      <c r="K173" s="93" t="b">
        <v>0</v>
      </c>
      <c r="L173" s="93" t="b">
        <v>0</v>
      </c>
    </row>
    <row r="174" spans="1:12" ht="15">
      <c r="A174" s="93" t="s">
        <v>747</v>
      </c>
      <c r="B174" s="93" t="s">
        <v>721</v>
      </c>
      <c r="C174" s="93">
        <v>4</v>
      </c>
      <c r="D174" s="132">
        <v>0</v>
      </c>
      <c r="E174" s="132">
        <v>1.146128035678238</v>
      </c>
      <c r="F174" s="93" t="s">
        <v>649</v>
      </c>
      <c r="G174" s="93" t="b">
        <v>0</v>
      </c>
      <c r="H174" s="93" t="b">
        <v>0</v>
      </c>
      <c r="I174" s="93" t="b">
        <v>0</v>
      </c>
      <c r="J174" s="93" t="b">
        <v>0</v>
      </c>
      <c r="K174" s="93" t="b">
        <v>0</v>
      </c>
      <c r="L174" s="93" t="b">
        <v>0</v>
      </c>
    </row>
    <row r="175" spans="1:12" ht="15">
      <c r="A175" s="93" t="s">
        <v>721</v>
      </c>
      <c r="B175" s="93" t="s">
        <v>739</v>
      </c>
      <c r="C175" s="93">
        <v>4</v>
      </c>
      <c r="D175" s="132">
        <v>0</v>
      </c>
      <c r="E175" s="132">
        <v>1.146128035678238</v>
      </c>
      <c r="F175" s="93" t="s">
        <v>649</v>
      </c>
      <c r="G175" s="93" t="b">
        <v>0</v>
      </c>
      <c r="H175" s="93" t="b">
        <v>0</v>
      </c>
      <c r="I175" s="93" t="b">
        <v>0</v>
      </c>
      <c r="J175" s="93" t="b">
        <v>1</v>
      </c>
      <c r="K175" s="93" t="b">
        <v>0</v>
      </c>
      <c r="L175" s="93" t="b">
        <v>0</v>
      </c>
    </row>
    <row r="176" spans="1:12" ht="15">
      <c r="A176" s="93" t="s">
        <v>739</v>
      </c>
      <c r="B176" s="93" t="s">
        <v>718</v>
      </c>
      <c r="C176" s="93">
        <v>4</v>
      </c>
      <c r="D176" s="132">
        <v>0</v>
      </c>
      <c r="E176" s="132">
        <v>1.146128035678238</v>
      </c>
      <c r="F176" s="93" t="s">
        <v>649</v>
      </c>
      <c r="G176" s="93" t="b">
        <v>1</v>
      </c>
      <c r="H176" s="93" t="b">
        <v>0</v>
      </c>
      <c r="I176" s="93" t="b">
        <v>0</v>
      </c>
      <c r="J176" s="93" t="b">
        <v>0</v>
      </c>
      <c r="K176" s="93" t="b">
        <v>0</v>
      </c>
      <c r="L176" s="93" t="b">
        <v>0</v>
      </c>
    </row>
    <row r="177" spans="1:12" ht="15">
      <c r="A177" s="93" t="s">
        <v>718</v>
      </c>
      <c r="B177" s="93" t="s">
        <v>719</v>
      </c>
      <c r="C177" s="93">
        <v>4</v>
      </c>
      <c r="D177" s="132">
        <v>0</v>
      </c>
      <c r="E177" s="132">
        <v>1.146128035678238</v>
      </c>
      <c r="F177" s="93" t="s">
        <v>649</v>
      </c>
      <c r="G177" s="93" t="b">
        <v>0</v>
      </c>
      <c r="H177" s="93" t="b">
        <v>0</v>
      </c>
      <c r="I177" s="93" t="b">
        <v>0</v>
      </c>
      <c r="J177" s="93" t="b">
        <v>0</v>
      </c>
      <c r="K177" s="93" t="b">
        <v>0</v>
      </c>
      <c r="L177" s="93" t="b">
        <v>0</v>
      </c>
    </row>
    <row r="178" spans="1:12" ht="15">
      <c r="A178" s="93" t="s">
        <v>719</v>
      </c>
      <c r="B178" s="93" t="s">
        <v>748</v>
      </c>
      <c r="C178" s="93">
        <v>4</v>
      </c>
      <c r="D178" s="132">
        <v>0</v>
      </c>
      <c r="E178" s="132">
        <v>1.146128035678238</v>
      </c>
      <c r="F178" s="93" t="s">
        <v>649</v>
      </c>
      <c r="G178" s="93" t="b">
        <v>0</v>
      </c>
      <c r="H178" s="93" t="b">
        <v>0</v>
      </c>
      <c r="I178" s="93" t="b">
        <v>0</v>
      </c>
      <c r="J178" s="93" t="b">
        <v>0</v>
      </c>
      <c r="K178" s="93" t="b">
        <v>0</v>
      </c>
      <c r="L178" s="93" t="b">
        <v>0</v>
      </c>
    </row>
    <row r="179" spans="1:12" ht="15">
      <c r="A179" s="93" t="s">
        <v>748</v>
      </c>
      <c r="B179" s="93" t="s">
        <v>749</v>
      </c>
      <c r="C179" s="93">
        <v>4</v>
      </c>
      <c r="D179" s="132">
        <v>0</v>
      </c>
      <c r="E179" s="132">
        <v>1.146128035678238</v>
      </c>
      <c r="F179" s="93" t="s">
        <v>649</v>
      </c>
      <c r="G179" s="93" t="b">
        <v>0</v>
      </c>
      <c r="H179" s="93" t="b">
        <v>0</v>
      </c>
      <c r="I179" s="93" t="b">
        <v>0</v>
      </c>
      <c r="J179" s="93" t="b">
        <v>0</v>
      </c>
      <c r="K179" s="93" t="b">
        <v>0</v>
      </c>
      <c r="L179" s="93" t="b">
        <v>0</v>
      </c>
    </row>
    <row r="180" spans="1:12" ht="15">
      <c r="A180" s="93" t="s">
        <v>749</v>
      </c>
      <c r="B180" s="93" t="s">
        <v>865</v>
      </c>
      <c r="C180" s="93">
        <v>4</v>
      </c>
      <c r="D180" s="132">
        <v>0</v>
      </c>
      <c r="E180" s="132">
        <v>1.146128035678238</v>
      </c>
      <c r="F180" s="93" t="s">
        <v>649</v>
      </c>
      <c r="G180" s="93" t="b">
        <v>0</v>
      </c>
      <c r="H180" s="93" t="b">
        <v>0</v>
      </c>
      <c r="I180" s="93" t="b">
        <v>0</v>
      </c>
      <c r="J180" s="93" t="b">
        <v>0</v>
      </c>
      <c r="K180" s="93" t="b">
        <v>0</v>
      </c>
      <c r="L180" s="93" t="b">
        <v>0</v>
      </c>
    </row>
    <row r="181" spans="1:12" ht="15">
      <c r="A181" s="93" t="s">
        <v>865</v>
      </c>
      <c r="B181" s="93" t="s">
        <v>265</v>
      </c>
      <c r="C181" s="93">
        <v>4</v>
      </c>
      <c r="D181" s="132">
        <v>0</v>
      </c>
      <c r="E181" s="132">
        <v>1.146128035678238</v>
      </c>
      <c r="F181" s="93" t="s">
        <v>649</v>
      </c>
      <c r="G181" s="93" t="b">
        <v>0</v>
      </c>
      <c r="H181" s="93" t="b">
        <v>0</v>
      </c>
      <c r="I181" s="93" t="b">
        <v>0</v>
      </c>
      <c r="J181" s="93" t="b">
        <v>0</v>
      </c>
      <c r="K181" s="93" t="b">
        <v>0</v>
      </c>
      <c r="L181" s="93" t="b">
        <v>0</v>
      </c>
    </row>
    <row r="182" spans="1:12" ht="15">
      <c r="A182" s="93" t="s">
        <v>265</v>
      </c>
      <c r="B182" s="93" t="s">
        <v>868</v>
      </c>
      <c r="C182" s="93">
        <v>4</v>
      </c>
      <c r="D182" s="132">
        <v>0</v>
      </c>
      <c r="E182" s="132">
        <v>1.146128035678238</v>
      </c>
      <c r="F182" s="93" t="s">
        <v>649</v>
      </c>
      <c r="G182" s="93" t="b">
        <v>0</v>
      </c>
      <c r="H182" s="93" t="b">
        <v>0</v>
      </c>
      <c r="I182" s="93" t="b">
        <v>0</v>
      </c>
      <c r="J182" s="93" t="b">
        <v>0</v>
      </c>
      <c r="K182" s="93" t="b">
        <v>0</v>
      </c>
      <c r="L182" s="93" t="b">
        <v>0</v>
      </c>
    </row>
    <row r="183" spans="1:12" ht="15">
      <c r="A183" s="93" t="s">
        <v>868</v>
      </c>
      <c r="B183" s="93" t="s">
        <v>869</v>
      </c>
      <c r="C183" s="93">
        <v>4</v>
      </c>
      <c r="D183" s="132">
        <v>0</v>
      </c>
      <c r="E183" s="132">
        <v>1.146128035678238</v>
      </c>
      <c r="F183" s="93" t="s">
        <v>649</v>
      </c>
      <c r="G183" s="93" t="b">
        <v>0</v>
      </c>
      <c r="H183" s="93" t="b">
        <v>0</v>
      </c>
      <c r="I183" s="93" t="b">
        <v>0</v>
      </c>
      <c r="J183" s="93" t="b">
        <v>0</v>
      </c>
      <c r="K183" s="93" t="b">
        <v>0</v>
      </c>
      <c r="L183" s="93" t="b">
        <v>0</v>
      </c>
    </row>
    <row r="184" spans="1:12" ht="15">
      <c r="A184" s="93" t="s">
        <v>869</v>
      </c>
      <c r="B184" s="93" t="s">
        <v>870</v>
      </c>
      <c r="C184" s="93">
        <v>4</v>
      </c>
      <c r="D184" s="132">
        <v>0</v>
      </c>
      <c r="E184" s="132">
        <v>1.146128035678238</v>
      </c>
      <c r="F184" s="93" t="s">
        <v>649</v>
      </c>
      <c r="G184" s="93" t="b">
        <v>0</v>
      </c>
      <c r="H184" s="93" t="b">
        <v>0</v>
      </c>
      <c r="I184" s="93" t="b">
        <v>0</v>
      </c>
      <c r="J184" s="93" t="b">
        <v>0</v>
      </c>
      <c r="K184" s="93" t="b">
        <v>0</v>
      </c>
      <c r="L18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10FA7-53B9-43AA-81AE-145E0BBC331F}">
  <dimension ref="A1:C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947</v>
      </c>
      <c r="B2" s="135" t="s">
        <v>948</v>
      </c>
      <c r="C2" s="67" t="s">
        <v>949</v>
      </c>
    </row>
    <row r="3" spans="1:3" ht="15">
      <c r="A3" s="134" t="s">
        <v>646</v>
      </c>
      <c r="B3" s="134" t="s">
        <v>646</v>
      </c>
      <c r="C3" s="36">
        <v>16</v>
      </c>
    </row>
    <row r="4" spans="1:3" ht="15">
      <c r="A4" s="134" t="s">
        <v>647</v>
      </c>
      <c r="B4" s="134" t="s">
        <v>646</v>
      </c>
      <c r="C4" s="36">
        <v>5</v>
      </c>
    </row>
    <row r="5" spans="1:3" ht="15">
      <c r="A5" s="134" t="s">
        <v>647</v>
      </c>
      <c r="B5" s="134" t="s">
        <v>647</v>
      </c>
      <c r="C5" s="36">
        <v>23</v>
      </c>
    </row>
    <row r="6" spans="1:3" ht="15">
      <c r="A6" s="134" t="s">
        <v>648</v>
      </c>
      <c r="B6" s="134" t="s">
        <v>646</v>
      </c>
      <c r="C6" s="36">
        <v>2</v>
      </c>
    </row>
    <row r="7" spans="1:3" ht="15">
      <c r="A7" s="134" t="s">
        <v>648</v>
      </c>
      <c r="B7" s="134" t="s">
        <v>648</v>
      </c>
      <c r="C7" s="36">
        <v>6</v>
      </c>
    </row>
    <row r="8" spans="1:3" ht="15">
      <c r="A8" s="134" t="s">
        <v>649</v>
      </c>
      <c r="B8" s="134" t="s">
        <v>649</v>
      </c>
      <c r="C8" s="36">
        <v>4</v>
      </c>
    </row>
    <row r="9" spans="1:3" ht="15">
      <c r="A9" s="134" t="s">
        <v>650</v>
      </c>
      <c r="B9" s="134" t="s">
        <v>650</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F598-3DA5-4A57-AE03-FD3923D3BC4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968</v>
      </c>
      <c r="B1" s="13" t="s">
        <v>17</v>
      </c>
    </row>
    <row r="2" spans="1:2" ht="15">
      <c r="A2" s="85" t="s">
        <v>969</v>
      </c>
      <c r="B2" s="85" t="s">
        <v>975</v>
      </c>
    </row>
    <row r="3" spans="1:2" ht="15">
      <c r="A3" s="85" t="s">
        <v>970</v>
      </c>
      <c r="B3" s="85" t="s">
        <v>976</v>
      </c>
    </row>
    <row r="4" spans="1:2" ht="15">
      <c r="A4" s="85" t="s">
        <v>971</v>
      </c>
      <c r="B4" s="85" t="s">
        <v>977</v>
      </c>
    </row>
    <row r="5" spans="1:2" ht="15">
      <c r="A5" s="85" t="s">
        <v>972</v>
      </c>
      <c r="B5" s="85" t="s">
        <v>978</v>
      </c>
    </row>
    <row r="6" spans="1:2" ht="15">
      <c r="A6" s="85" t="s">
        <v>973</v>
      </c>
      <c r="B6" s="85" t="s">
        <v>979</v>
      </c>
    </row>
    <row r="7" spans="1:2" ht="15">
      <c r="A7" s="85" t="s">
        <v>974</v>
      </c>
      <c r="B7" s="85"/>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36E75-E09D-4555-ACB5-9C985E6E4082}">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s="13" t="s">
        <v>220</v>
      </c>
      <c r="AC2" s="13" t="s">
        <v>221</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238</v>
      </c>
      <c r="AU2" s="13" t="s">
        <v>239</v>
      </c>
      <c r="AV2" s="13" t="s">
        <v>240</v>
      </c>
      <c r="AW2" s="13" t="s">
        <v>241</v>
      </c>
      <c r="AX2" s="13" t="s">
        <v>242</v>
      </c>
      <c r="AY2" s="13" t="s">
        <v>243</v>
      </c>
      <c r="AZ2" s="13" t="s">
        <v>244</v>
      </c>
      <c r="BA2" s="13" t="s">
        <v>245</v>
      </c>
      <c r="BB2" s="13" t="s">
        <v>246</v>
      </c>
      <c r="BC2" t="s">
        <v>645</v>
      </c>
      <c r="BD2" s="13" t="s">
        <v>657</v>
      </c>
      <c r="BE2" s="13" t="s">
        <v>658</v>
      </c>
      <c r="BF2" s="67" t="s">
        <v>936</v>
      </c>
      <c r="BG2" s="67" t="s">
        <v>937</v>
      </c>
      <c r="BH2" s="67" t="s">
        <v>938</v>
      </c>
      <c r="BI2" s="67" t="s">
        <v>939</v>
      </c>
      <c r="BJ2" s="67" t="s">
        <v>940</v>
      </c>
      <c r="BK2" s="67" t="s">
        <v>941</v>
      </c>
      <c r="BL2" s="67" t="s">
        <v>942</v>
      </c>
      <c r="BM2" s="67" t="s">
        <v>943</v>
      </c>
      <c r="BN2" s="67" t="s">
        <v>944</v>
      </c>
    </row>
    <row r="3" spans="1:66" ht="15" customHeight="1">
      <c r="A3" s="84" t="s">
        <v>247</v>
      </c>
      <c r="B3" s="84" t="s">
        <v>265</v>
      </c>
      <c r="C3" s="53"/>
      <c r="D3" s="54"/>
      <c r="E3" s="65"/>
      <c r="F3" s="55"/>
      <c r="G3" s="53"/>
      <c r="H3" s="57"/>
      <c r="I3" s="56"/>
      <c r="J3" s="56"/>
      <c r="K3" s="36" t="s">
        <v>65</v>
      </c>
      <c r="L3" s="62">
        <v>3</v>
      </c>
      <c r="M3" s="62"/>
      <c r="N3" s="63"/>
      <c r="O3" s="85" t="s">
        <v>274</v>
      </c>
      <c r="P3" s="87">
        <v>43847.06517361111</v>
      </c>
      <c r="Q3" s="85" t="s">
        <v>278</v>
      </c>
      <c r="R3" s="85"/>
      <c r="S3" s="85"/>
      <c r="T3" s="85" t="s">
        <v>308</v>
      </c>
      <c r="U3" s="90" t="s">
        <v>319</v>
      </c>
      <c r="V3" s="90" t="s">
        <v>319</v>
      </c>
      <c r="W3" s="87">
        <v>43847.06517361111</v>
      </c>
      <c r="X3" s="91">
        <v>43847</v>
      </c>
      <c r="Y3" s="93" t="s">
        <v>341</v>
      </c>
      <c r="Z3" s="90" t="s">
        <v>366</v>
      </c>
      <c r="AA3" s="85"/>
      <c r="AB3" s="85"/>
      <c r="AC3" s="93" t="s">
        <v>389</v>
      </c>
      <c r="AD3" s="85"/>
      <c r="AE3" s="85" t="b">
        <v>0</v>
      </c>
      <c r="AF3" s="85">
        <v>30</v>
      </c>
      <c r="AG3" s="93" t="s">
        <v>414</v>
      </c>
      <c r="AH3" s="85" t="b">
        <v>0</v>
      </c>
      <c r="AI3" s="85" t="s">
        <v>416</v>
      </c>
      <c r="AJ3" s="85"/>
      <c r="AK3" s="93" t="s">
        <v>414</v>
      </c>
      <c r="AL3" s="85" t="b">
        <v>0</v>
      </c>
      <c r="AM3" s="85">
        <v>7</v>
      </c>
      <c r="AN3" s="93" t="s">
        <v>414</v>
      </c>
      <c r="AO3" s="85" t="s">
        <v>419</v>
      </c>
      <c r="AP3" s="85" t="b">
        <v>0</v>
      </c>
      <c r="AQ3" s="93" t="s">
        <v>389</v>
      </c>
      <c r="AR3" s="85" t="s">
        <v>277</v>
      </c>
      <c r="AS3" s="85">
        <v>0</v>
      </c>
      <c r="AT3" s="85">
        <v>0</v>
      </c>
      <c r="AU3" s="85"/>
      <c r="AV3" s="85"/>
      <c r="AW3" s="85"/>
      <c r="AX3" s="85"/>
      <c r="AY3" s="85"/>
      <c r="AZ3" s="85"/>
      <c r="BA3" s="85"/>
      <c r="BB3" s="85"/>
      <c r="BC3">
        <v>1</v>
      </c>
      <c r="BD3" s="85" t="str">
        <f>REPLACE(INDEX(GroupVertices[Group],MATCH(Edges25[[#This Row],[Vertex 1]],GroupVertices[Vertex],0)),1,1,"")</f>
        <v>4</v>
      </c>
      <c r="BE3" s="85" t="str">
        <f>REPLACE(INDEX(GroupVertices[Group],MATCH(Edges25[[#This Row],[Vertex 2]],GroupVertices[Vertex],0)),1,1,"")</f>
        <v>4</v>
      </c>
      <c r="BF3" s="51">
        <v>2</v>
      </c>
      <c r="BG3" s="52">
        <v>8.695652173913043</v>
      </c>
      <c r="BH3" s="51">
        <v>0</v>
      </c>
      <c r="BI3" s="52">
        <v>0</v>
      </c>
      <c r="BJ3" s="51">
        <v>0</v>
      </c>
      <c r="BK3" s="52">
        <v>0</v>
      </c>
      <c r="BL3" s="51">
        <v>21</v>
      </c>
      <c r="BM3" s="52">
        <v>91.30434782608695</v>
      </c>
      <c r="BN3" s="51">
        <v>23</v>
      </c>
    </row>
    <row r="4" spans="1:66" ht="15" customHeight="1">
      <c r="A4" s="84" t="s">
        <v>248</v>
      </c>
      <c r="B4" s="84" t="s">
        <v>266</v>
      </c>
      <c r="C4" s="53"/>
      <c r="D4" s="54"/>
      <c r="E4" s="65"/>
      <c r="F4" s="55"/>
      <c r="G4" s="53"/>
      <c r="H4" s="57"/>
      <c r="I4" s="56"/>
      <c r="J4" s="56"/>
      <c r="K4" s="36" t="s">
        <v>65</v>
      </c>
      <c r="L4" s="83">
        <v>4</v>
      </c>
      <c r="M4" s="83"/>
      <c r="N4" s="63"/>
      <c r="O4" s="86" t="s">
        <v>274</v>
      </c>
      <c r="P4" s="88">
        <v>43847.607453703706</v>
      </c>
      <c r="Q4" s="86" t="s">
        <v>279</v>
      </c>
      <c r="R4" s="86"/>
      <c r="S4" s="86"/>
      <c r="T4" s="86"/>
      <c r="U4" s="89" t="s">
        <v>320</v>
      </c>
      <c r="V4" s="89" t="s">
        <v>320</v>
      </c>
      <c r="W4" s="88">
        <v>43847.607453703706</v>
      </c>
      <c r="X4" s="92">
        <v>43847</v>
      </c>
      <c r="Y4" s="94" t="s">
        <v>342</v>
      </c>
      <c r="Z4" s="89" t="s">
        <v>367</v>
      </c>
      <c r="AA4" s="86"/>
      <c r="AB4" s="86"/>
      <c r="AC4" s="94" t="s">
        <v>390</v>
      </c>
      <c r="AD4" s="94" t="s">
        <v>394</v>
      </c>
      <c r="AE4" s="86" t="b">
        <v>0</v>
      </c>
      <c r="AF4" s="86">
        <v>0</v>
      </c>
      <c r="AG4" s="94" t="s">
        <v>415</v>
      </c>
      <c r="AH4" s="86" t="b">
        <v>0</v>
      </c>
      <c r="AI4" s="86" t="s">
        <v>417</v>
      </c>
      <c r="AJ4" s="86"/>
      <c r="AK4" s="94" t="s">
        <v>414</v>
      </c>
      <c r="AL4" s="86" t="b">
        <v>0</v>
      </c>
      <c r="AM4" s="86">
        <v>0</v>
      </c>
      <c r="AN4" s="94" t="s">
        <v>414</v>
      </c>
      <c r="AO4" s="86" t="s">
        <v>420</v>
      </c>
      <c r="AP4" s="86" t="b">
        <v>0</v>
      </c>
      <c r="AQ4" s="94" t="s">
        <v>394</v>
      </c>
      <c r="AR4" s="86" t="s">
        <v>209</v>
      </c>
      <c r="AS4" s="86">
        <v>0</v>
      </c>
      <c r="AT4" s="86">
        <v>0</v>
      </c>
      <c r="AU4" s="86"/>
      <c r="AV4" s="86"/>
      <c r="AW4" s="86"/>
      <c r="AX4" s="86"/>
      <c r="AY4" s="86"/>
      <c r="AZ4" s="86"/>
      <c r="BA4" s="86"/>
      <c r="BB4" s="86"/>
      <c r="BC4">
        <v>1</v>
      </c>
      <c r="BD4" s="85" t="str">
        <f>REPLACE(INDEX(GroupVertices[Group],MATCH(Edges25[[#This Row],[Vertex 1]],GroupVertices[Vertex],0)),1,1,"")</f>
        <v>2</v>
      </c>
      <c r="BE4" s="85" t="str">
        <f>REPLACE(INDEX(GroupVertices[Group],MATCH(Edges25[[#This Row],[Vertex 2]],GroupVertices[Vertex],0)),1,1,"")</f>
        <v>2</v>
      </c>
      <c r="BF4" s="51"/>
      <c r="BG4" s="52"/>
      <c r="BH4" s="51"/>
      <c r="BI4" s="52"/>
      <c r="BJ4" s="51"/>
      <c r="BK4" s="52"/>
      <c r="BL4" s="51"/>
      <c r="BM4" s="52"/>
      <c r="BN4" s="51"/>
    </row>
    <row r="5" spans="1:66" ht="15">
      <c r="A5" s="84" t="s">
        <v>249</v>
      </c>
      <c r="B5" s="84" t="s">
        <v>266</v>
      </c>
      <c r="C5" s="53"/>
      <c r="D5" s="54"/>
      <c r="E5" s="65"/>
      <c r="F5" s="55"/>
      <c r="G5" s="53"/>
      <c r="H5" s="57"/>
      <c r="I5" s="56"/>
      <c r="J5" s="56"/>
      <c r="K5" s="36" t="s">
        <v>65</v>
      </c>
      <c r="L5" s="83">
        <v>10</v>
      </c>
      <c r="M5" s="83"/>
      <c r="N5" s="63"/>
      <c r="O5" s="86" t="s">
        <v>276</v>
      </c>
      <c r="P5" s="88">
        <v>43847.62820601852</v>
      </c>
      <c r="Q5" s="86" t="s">
        <v>280</v>
      </c>
      <c r="R5" s="86"/>
      <c r="S5" s="86"/>
      <c r="T5" s="86"/>
      <c r="U5" s="86"/>
      <c r="V5" s="89" t="s">
        <v>330</v>
      </c>
      <c r="W5" s="88">
        <v>43847.62820601852</v>
      </c>
      <c r="X5" s="92">
        <v>43847</v>
      </c>
      <c r="Y5" s="94" t="s">
        <v>343</v>
      </c>
      <c r="Z5" s="89" t="s">
        <v>368</v>
      </c>
      <c r="AA5" s="86"/>
      <c r="AB5" s="86"/>
      <c r="AC5" s="94" t="s">
        <v>391</v>
      </c>
      <c r="AD5" s="86"/>
      <c r="AE5" s="86" t="b">
        <v>0</v>
      </c>
      <c r="AF5" s="86">
        <v>0</v>
      </c>
      <c r="AG5" s="94" t="s">
        <v>414</v>
      </c>
      <c r="AH5" s="86" t="b">
        <v>0</v>
      </c>
      <c r="AI5" s="86" t="s">
        <v>416</v>
      </c>
      <c r="AJ5" s="86"/>
      <c r="AK5" s="94" t="s">
        <v>414</v>
      </c>
      <c r="AL5" s="86" t="b">
        <v>0</v>
      </c>
      <c r="AM5" s="86">
        <v>4</v>
      </c>
      <c r="AN5" s="94" t="s">
        <v>394</v>
      </c>
      <c r="AO5" s="86" t="s">
        <v>421</v>
      </c>
      <c r="AP5" s="86" t="b">
        <v>0</v>
      </c>
      <c r="AQ5" s="94" t="s">
        <v>394</v>
      </c>
      <c r="AR5" s="86" t="s">
        <v>209</v>
      </c>
      <c r="AS5" s="86">
        <v>0</v>
      </c>
      <c r="AT5" s="86">
        <v>0</v>
      </c>
      <c r="AU5" s="86"/>
      <c r="AV5" s="86"/>
      <c r="AW5" s="86"/>
      <c r="AX5" s="86"/>
      <c r="AY5" s="86"/>
      <c r="AZ5" s="86"/>
      <c r="BA5" s="86"/>
      <c r="BB5" s="86"/>
      <c r="BC5">
        <v>1</v>
      </c>
      <c r="BD5" s="85" t="str">
        <f>REPLACE(INDEX(GroupVertices[Group],MATCH(Edges25[[#This Row],[Vertex 1]],GroupVertices[Vertex],0)),1,1,"")</f>
        <v>2</v>
      </c>
      <c r="BE5" s="85" t="str">
        <f>REPLACE(INDEX(GroupVertices[Group],MATCH(Edges25[[#This Row],[Vertex 2]],GroupVertices[Vertex],0)),1,1,"")</f>
        <v>2</v>
      </c>
      <c r="BF5" s="51"/>
      <c r="BG5" s="52"/>
      <c r="BH5" s="51"/>
      <c r="BI5" s="52"/>
      <c r="BJ5" s="51"/>
      <c r="BK5" s="52"/>
      <c r="BL5" s="51"/>
      <c r="BM5" s="52"/>
      <c r="BN5" s="51"/>
    </row>
    <row r="6" spans="1:66" ht="15">
      <c r="A6" s="84" t="s">
        <v>250</v>
      </c>
      <c r="B6" s="84" t="s">
        <v>269</v>
      </c>
      <c r="C6" s="53"/>
      <c r="D6" s="54"/>
      <c r="E6" s="65"/>
      <c r="F6" s="55"/>
      <c r="G6" s="53"/>
      <c r="H6" s="57"/>
      <c r="I6" s="56"/>
      <c r="J6" s="56"/>
      <c r="K6" s="36" t="s">
        <v>65</v>
      </c>
      <c r="L6" s="83">
        <v>16</v>
      </c>
      <c r="M6" s="83"/>
      <c r="N6" s="63"/>
      <c r="O6" s="86" t="s">
        <v>274</v>
      </c>
      <c r="P6" s="88">
        <v>43847.72453703704</v>
      </c>
      <c r="Q6" s="86" t="s">
        <v>281</v>
      </c>
      <c r="R6" s="86"/>
      <c r="S6" s="86"/>
      <c r="T6" s="86"/>
      <c r="U6" s="89" t="s">
        <v>321</v>
      </c>
      <c r="V6" s="89" t="s">
        <v>321</v>
      </c>
      <c r="W6" s="88">
        <v>43847.72453703704</v>
      </c>
      <c r="X6" s="92">
        <v>43847</v>
      </c>
      <c r="Y6" s="94" t="s">
        <v>344</v>
      </c>
      <c r="Z6" s="89" t="s">
        <v>369</v>
      </c>
      <c r="AA6" s="86"/>
      <c r="AB6" s="86"/>
      <c r="AC6" s="94" t="s">
        <v>392</v>
      </c>
      <c r="AD6" s="86"/>
      <c r="AE6" s="86" t="b">
        <v>0</v>
      </c>
      <c r="AF6" s="86">
        <v>2</v>
      </c>
      <c r="AG6" s="94" t="s">
        <v>414</v>
      </c>
      <c r="AH6" s="86" t="b">
        <v>0</v>
      </c>
      <c r="AI6" s="86" t="s">
        <v>416</v>
      </c>
      <c r="AJ6" s="86"/>
      <c r="AK6" s="94" t="s">
        <v>414</v>
      </c>
      <c r="AL6" s="86" t="b">
        <v>0</v>
      </c>
      <c r="AM6" s="86">
        <v>0</v>
      </c>
      <c r="AN6" s="94" t="s">
        <v>414</v>
      </c>
      <c r="AO6" s="86" t="s">
        <v>421</v>
      </c>
      <c r="AP6" s="86" t="b">
        <v>0</v>
      </c>
      <c r="AQ6" s="94" t="s">
        <v>392</v>
      </c>
      <c r="AR6" s="86" t="s">
        <v>209</v>
      </c>
      <c r="AS6" s="86">
        <v>0</v>
      </c>
      <c r="AT6" s="86">
        <v>0</v>
      </c>
      <c r="AU6" s="86" t="s">
        <v>423</v>
      </c>
      <c r="AV6" s="86" t="s">
        <v>426</v>
      </c>
      <c r="AW6" s="86" t="s">
        <v>427</v>
      </c>
      <c r="AX6" s="86" t="s">
        <v>428</v>
      </c>
      <c r="AY6" s="86" t="s">
        <v>431</v>
      </c>
      <c r="AZ6" s="86" t="s">
        <v>434</v>
      </c>
      <c r="BA6" s="86" t="s">
        <v>436</v>
      </c>
      <c r="BB6" s="89" t="s">
        <v>438</v>
      </c>
      <c r="BC6">
        <v>1</v>
      </c>
      <c r="BD6" s="85" t="str">
        <f>REPLACE(INDEX(GroupVertices[Group],MATCH(Edges25[[#This Row],[Vertex 1]],GroupVertices[Vertex],0)),1,1,"")</f>
        <v>1</v>
      </c>
      <c r="BE6" s="85" t="str">
        <f>REPLACE(INDEX(GroupVertices[Group],MATCH(Edges25[[#This Row],[Vertex 2]],GroupVertices[Vertex],0)),1,1,"")</f>
        <v>1</v>
      </c>
      <c r="BF6" s="51">
        <v>3</v>
      </c>
      <c r="BG6" s="52">
        <v>17.647058823529413</v>
      </c>
      <c r="BH6" s="51">
        <v>0</v>
      </c>
      <c r="BI6" s="52">
        <v>0</v>
      </c>
      <c r="BJ6" s="51">
        <v>0</v>
      </c>
      <c r="BK6" s="52">
        <v>0</v>
      </c>
      <c r="BL6" s="51">
        <v>14</v>
      </c>
      <c r="BM6" s="52">
        <v>82.3529411764706</v>
      </c>
      <c r="BN6" s="51">
        <v>17</v>
      </c>
    </row>
    <row r="7" spans="1:66" ht="15">
      <c r="A7" s="84" t="s">
        <v>251</v>
      </c>
      <c r="B7" s="84" t="s">
        <v>266</v>
      </c>
      <c r="C7" s="53"/>
      <c r="D7" s="54"/>
      <c r="E7" s="65"/>
      <c r="F7" s="55"/>
      <c r="G7" s="53"/>
      <c r="H7" s="57"/>
      <c r="I7" s="56"/>
      <c r="J7" s="56"/>
      <c r="K7" s="36" t="s">
        <v>65</v>
      </c>
      <c r="L7" s="83">
        <v>18</v>
      </c>
      <c r="M7" s="83"/>
      <c r="N7" s="63"/>
      <c r="O7" s="86" t="s">
        <v>276</v>
      </c>
      <c r="P7" s="88">
        <v>43847.77023148148</v>
      </c>
      <c r="Q7" s="86" t="s">
        <v>280</v>
      </c>
      <c r="R7" s="86"/>
      <c r="S7" s="86"/>
      <c r="T7" s="86"/>
      <c r="U7" s="86"/>
      <c r="V7" s="89" t="s">
        <v>331</v>
      </c>
      <c r="W7" s="88">
        <v>43847.77023148148</v>
      </c>
      <c r="X7" s="92">
        <v>43847</v>
      </c>
      <c r="Y7" s="94" t="s">
        <v>345</v>
      </c>
      <c r="Z7" s="89" t="s">
        <v>370</v>
      </c>
      <c r="AA7" s="86"/>
      <c r="AB7" s="86"/>
      <c r="AC7" s="94" t="s">
        <v>393</v>
      </c>
      <c r="AD7" s="86"/>
      <c r="AE7" s="86" t="b">
        <v>0</v>
      </c>
      <c r="AF7" s="86">
        <v>0</v>
      </c>
      <c r="AG7" s="94" t="s">
        <v>414</v>
      </c>
      <c r="AH7" s="86" t="b">
        <v>0</v>
      </c>
      <c r="AI7" s="86" t="s">
        <v>416</v>
      </c>
      <c r="AJ7" s="86"/>
      <c r="AK7" s="94" t="s">
        <v>414</v>
      </c>
      <c r="AL7" s="86" t="b">
        <v>0</v>
      </c>
      <c r="AM7" s="86">
        <v>4</v>
      </c>
      <c r="AN7" s="94" t="s">
        <v>394</v>
      </c>
      <c r="AO7" s="86" t="s">
        <v>419</v>
      </c>
      <c r="AP7" s="86" t="b">
        <v>0</v>
      </c>
      <c r="AQ7" s="94" t="s">
        <v>394</v>
      </c>
      <c r="AR7" s="86" t="s">
        <v>209</v>
      </c>
      <c r="AS7" s="86">
        <v>0</v>
      </c>
      <c r="AT7" s="86">
        <v>0</v>
      </c>
      <c r="AU7" s="86"/>
      <c r="AV7" s="86"/>
      <c r="AW7" s="86"/>
      <c r="AX7" s="86"/>
      <c r="AY7" s="86"/>
      <c r="AZ7" s="86"/>
      <c r="BA7" s="86"/>
      <c r="BB7" s="86"/>
      <c r="BC7">
        <v>1</v>
      </c>
      <c r="BD7" s="85" t="str">
        <f>REPLACE(INDEX(GroupVertices[Group],MATCH(Edges25[[#This Row],[Vertex 1]],GroupVertices[Vertex],0)),1,1,"")</f>
        <v>2</v>
      </c>
      <c r="BE7" s="85" t="str">
        <f>REPLACE(INDEX(GroupVertices[Group],MATCH(Edges25[[#This Row],[Vertex 2]],GroupVertices[Vertex],0)),1,1,"")</f>
        <v>2</v>
      </c>
      <c r="BF7" s="51"/>
      <c r="BG7" s="52"/>
      <c r="BH7" s="51"/>
      <c r="BI7" s="52"/>
      <c r="BJ7" s="51"/>
      <c r="BK7" s="52"/>
      <c r="BL7" s="51"/>
      <c r="BM7" s="52"/>
      <c r="BN7" s="51"/>
    </row>
    <row r="8" spans="1:66" ht="15">
      <c r="A8" s="84" t="s">
        <v>252</v>
      </c>
      <c r="B8" s="84" t="s">
        <v>266</v>
      </c>
      <c r="C8" s="53"/>
      <c r="D8" s="54"/>
      <c r="E8" s="65"/>
      <c r="F8" s="55"/>
      <c r="G8" s="53"/>
      <c r="H8" s="57"/>
      <c r="I8" s="56"/>
      <c r="J8" s="56"/>
      <c r="K8" s="36" t="s">
        <v>65</v>
      </c>
      <c r="L8" s="83">
        <v>24</v>
      </c>
      <c r="M8" s="83"/>
      <c r="N8" s="63"/>
      <c r="O8" s="86" t="s">
        <v>274</v>
      </c>
      <c r="P8" s="88">
        <v>43847.59813657407</v>
      </c>
      <c r="Q8" s="86" t="s">
        <v>280</v>
      </c>
      <c r="R8" s="86"/>
      <c r="S8" s="86"/>
      <c r="T8" s="86"/>
      <c r="U8" s="89" t="s">
        <v>322</v>
      </c>
      <c r="V8" s="89" t="s">
        <v>322</v>
      </c>
      <c r="W8" s="88">
        <v>43847.59813657407</v>
      </c>
      <c r="X8" s="92">
        <v>43847</v>
      </c>
      <c r="Y8" s="94" t="s">
        <v>346</v>
      </c>
      <c r="Z8" s="89" t="s">
        <v>371</v>
      </c>
      <c r="AA8" s="86"/>
      <c r="AB8" s="86"/>
      <c r="AC8" s="94" t="s">
        <v>394</v>
      </c>
      <c r="AD8" s="86"/>
      <c r="AE8" s="86" t="b">
        <v>0</v>
      </c>
      <c r="AF8" s="86">
        <v>19</v>
      </c>
      <c r="AG8" s="94" t="s">
        <v>414</v>
      </c>
      <c r="AH8" s="86" t="b">
        <v>0</v>
      </c>
      <c r="AI8" s="86" t="s">
        <v>416</v>
      </c>
      <c r="AJ8" s="86"/>
      <c r="AK8" s="94" t="s">
        <v>414</v>
      </c>
      <c r="AL8" s="86" t="b">
        <v>0</v>
      </c>
      <c r="AM8" s="86">
        <v>4</v>
      </c>
      <c r="AN8" s="94" t="s">
        <v>414</v>
      </c>
      <c r="AO8" s="86" t="s">
        <v>419</v>
      </c>
      <c r="AP8" s="86" t="b">
        <v>0</v>
      </c>
      <c r="AQ8" s="94" t="s">
        <v>394</v>
      </c>
      <c r="AR8" s="86" t="s">
        <v>209</v>
      </c>
      <c r="AS8" s="86">
        <v>0</v>
      </c>
      <c r="AT8" s="86">
        <v>0</v>
      </c>
      <c r="AU8" s="86"/>
      <c r="AV8" s="86"/>
      <c r="AW8" s="86"/>
      <c r="AX8" s="86"/>
      <c r="AY8" s="86"/>
      <c r="AZ8" s="86"/>
      <c r="BA8" s="86"/>
      <c r="BB8" s="86"/>
      <c r="BC8">
        <v>1</v>
      </c>
      <c r="BD8" s="85" t="str">
        <f>REPLACE(INDEX(GroupVertices[Group],MATCH(Edges25[[#This Row],[Vertex 1]],GroupVertices[Vertex],0)),1,1,"")</f>
        <v>2</v>
      </c>
      <c r="BE8" s="85" t="str">
        <f>REPLACE(INDEX(GroupVertices[Group],MATCH(Edges25[[#This Row],[Vertex 2]],GroupVertices[Vertex],0)),1,1,"")</f>
        <v>2</v>
      </c>
      <c r="BF8" s="51"/>
      <c r="BG8" s="52"/>
      <c r="BH8" s="51"/>
      <c r="BI8" s="52"/>
      <c r="BJ8" s="51"/>
      <c r="BK8" s="52"/>
      <c r="BL8" s="51"/>
      <c r="BM8" s="52"/>
      <c r="BN8" s="51"/>
    </row>
    <row r="9" spans="1:66" ht="15">
      <c r="A9" s="84" t="s">
        <v>253</v>
      </c>
      <c r="B9" s="84" t="s">
        <v>266</v>
      </c>
      <c r="C9" s="53"/>
      <c r="D9" s="54"/>
      <c r="E9" s="65"/>
      <c r="F9" s="55"/>
      <c r="G9" s="53"/>
      <c r="H9" s="57"/>
      <c r="I9" s="56"/>
      <c r="J9" s="56"/>
      <c r="K9" s="36" t="s">
        <v>65</v>
      </c>
      <c r="L9" s="83">
        <v>25</v>
      </c>
      <c r="M9" s="83"/>
      <c r="N9" s="63"/>
      <c r="O9" s="86" t="s">
        <v>276</v>
      </c>
      <c r="P9" s="88">
        <v>43848.64420138889</v>
      </c>
      <c r="Q9" s="86" t="s">
        <v>280</v>
      </c>
      <c r="R9" s="86"/>
      <c r="S9" s="86"/>
      <c r="T9" s="86"/>
      <c r="U9" s="86"/>
      <c r="V9" s="89" t="s">
        <v>332</v>
      </c>
      <c r="W9" s="88">
        <v>43848.64420138889</v>
      </c>
      <c r="X9" s="92">
        <v>43848</v>
      </c>
      <c r="Y9" s="94" t="s">
        <v>347</v>
      </c>
      <c r="Z9" s="89" t="s">
        <v>372</v>
      </c>
      <c r="AA9" s="86"/>
      <c r="AB9" s="86"/>
      <c r="AC9" s="94" t="s">
        <v>395</v>
      </c>
      <c r="AD9" s="86"/>
      <c r="AE9" s="86" t="b">
        <v>0</v>
      </c>
      <c r="AF9" s="86">
        <v>0</v>
      </c>
      <c r="AG9" s="94" t="s">
        <v>414</v>
      </c>
      <c r="AH9" s="86" t="b">
        <v>0</v>
      </c>
      <c r="AI9" s="86" t="s">
        <v>416</v>
      </c>
      <c r="AJ9" s="86"/>
      <c r="AK9" s="94" t="s">
        <v>414</v>
      </c>
      <c r="AL9" s="86" t="b">
        <v>0</v>
      </c>
      <c r="AM9" s="86">
        <v>4</v>
      </c>
      <c r="AN9" s="94" t="s">
        <v>394</v>
      </c>
      <c r="AO9" s="86" t="s">
        <v>421</v>
      </c>
      <c r="AP9" s="86" t="b">
        <v>0</v>
      </c>
      <c r="AQ9" s="94" t="s">
        <v>394</v>
      </c>
      <c r="AR9" s="86" t="s">
        <v>209</v>
      </c>
      <c r="AS9" s="86">
        <v>0</v>
      </c>
      <c r="AT9" s="86">
        <v>0</v>
      </c>
      <c r="AU9" s="86"/>
      <c r="AV9" s="86"/>
      <c r="AW9" s="86"/>
      <c r="AX9" s="86"/>
      <c r="AY9" s="86"/>
      <c r="AZ9" s="86"/>
      <c r="BA9" s="86"/>
      <c r="BB9" s="86"/>
      <c r="BC9">
        <v>1</v>
      </c>
      <c r="BD9" s="85" t="str">
        <f>REPLACE(INDEX(GroupVertices[Group],MATCH(Edges25[[#This Row],[Vertex 1]],GroupVertices[Vertex],0)),1,1,"")</f>
        <v>2</v>
      </c>
      <c r="BE9" s="85" t="str">
        <f>REPLACE(INDEX(GroupVertices[Group],MATCH(Edges25[[#This Row],[Vertex 2]],GroupVertices[Vertex],0)),1,1,"")</f>
        <v>2</v>
      </c>
      <c r="BF9" s="51"/>
      <c r="BG9" s="52"/>
      <c r="BH9" s="51"/>
      <c r="BI9" s="52"/>
      <c r="BJ9" s="51"/>
      <c r="BK9" s="52"/>
      <c r="BL9" s="51"/>
      <c r="BM9" s="52"/>
      <c r="BN9" s="51"/>
    </row>
    <row r="10" spans="1:66" ht="15">
      <c r="A10" s="84" t="s">
        <v>254</v>
      </c>
      <c r="B10" s="84" t="s">
        <v>263</v>
      </c>
      <c r="C10" s="53"/>
      <c r="D10" s="54"/>
      <c r="E10" s="65"/>
      <c r="F10" s="55"/>
      <c r="G10" s="53"/>
      <c r="H10" s="57"/>
      <c r="I10" s="56"/>
      <c r="J10" s="56"/>
      <c r="K10" s="36" t="s">
        <v>65</v>
      </c>
      <c r="L10" s="83">
        <v>34</v>
      </c>
      <c r="M10" s="83"/>
      <c r="N10" s="63"/>
      <c r="O10" s="86" t="s">
        <v>274</v>
      </c>
      <c r="P10" s="88">
        <v>43848.68090277778</v>
      </c>
      <c r="Q10" s="86" t="s">
        <v>282</v>
      </c>
      <c r="R10" s="86"/>
      <c r="S10" s="86"/>
      <c r="T10" s="86" t="s">
        <v>309</v>
      </c>
      <c r="U10" s="89" t="s">
        <v>323</v>
      </c>
      <c r="V10" s="89" t="s">
        <v>323</v>
      </c>
      <c r="W10" s="88">
        <v>43848.68090277778</v>
      </c>
      <c r="X10" s="92">
        <v>43848</v>
      </c>
      <c r="Y10" s="94" t="s">
        <v>348</v>
      </c>
      <c r="Z10" s="89" t="s">
        <v>373</v>
      </c>
      <c r="AA10" s="86"/>
      <c r="AB10" s="86"/>
      <c r="AC10" s="94" t="s">
        <v>396</v>
      </c>
      <c r="AD10" s="86"/>
      <c r="AE10" s="86" t="b">
        <v>0</v>
      </c>
      <c r="AF10" s="86">
        <v>4</v>
      </c>
      <c r="AG10" s="94" t="s">
        <v>414</v>
      </c>
      <c r="AH10" s="86" t="b">
        <v>0</v>
      </c>
      <c r="AI10" s="86" t="s">
        <v>416</v>
      </c>
      <c r="AJ10" s="86"/>
      <c r="AK10" s="94" t="s">
        <v>414</v>
      </c>
      <c r="AL10" s="86" t="b">
        <v>0</v>
      </c>
      <c r="AM10" s="86">
        <v>0</v>
      </c>
      <c r="AN10" s="94" t="s">
        <v>414</v>
      </c>
      <c r="AO10" s="86" t="s">
        <v>421</v>
      </c>
      <c r="AP10" s="86" t="b">
        <v>0</v>
      </c>
      <c r="AQ10" s="94" t="s">
        <v>396</v>
      </c>
      <c r="AR10" s="86" t="s">
        <v>209</v>
      </c>
      <c r="AS10" s="86">
        <v>0</v>
      </c>
      <c r="AT10" s="86">
        <v>0</v>
      </c>
      <c r="AU10" s="86" t="s">
        <v>424</v>
      </c>
      <c r="AV10" s="86" t="s">
        <v>426</v>
      </c>
      <c r="AW10" s="86" t="s">
        <v>427</v>
      </c>
      <c r="AX10" s="86" t="s">
        <v>429</v>
      </c>
      <c r="AY10" s="86" t="s">
        <v>432</v>
      </c>
      <c r="AZ10" s="86" t="s">
        <v>429</v>
      </c>
      <c r="BA10" s="86" t="s">
        <v>437</v>
      </c>
      <c r="BB10" s="89" t="s">
        <v>439</v>
      </c>
      <c r="BC10">
        <v>1</v>
      </c>
      <c r="BD10" s="85" t="str">
        <f>REPLACE(INDEX(GroupVertices[Group],MATCH(Edges25[[#This Row],[Vertex 1]],GroupVertices[Vertex],0)),1,1,"")</f>
        <v>1</v>
      </c>
      <c r="BE10" s="85" t="str">
        <f>REPLACE(INDEX(GroupVertices[Group],MATCH(Edges25[[#This Row],[Vertex 2]],GroupVertices[Vertex],0)),1,1,"")</f>
        <v>1</v>
      </c>
      <c r="BF10" s="51">
        <v>0</v>
      </c>
      <c r="BG10" s="52">
        <v>0</v>
      </c>
      <c r="BH10" s="51">
        <v>0</v>
      </c>
      <c r="BI10" s="52">
        <v>0</v>
      </c>
      <c r="BJ10" s="51">
        <v>0</v>
      </c>
      <c r="BK10" s="52">
        <v>0</v>
      </c>
      <c r="BL10" s="51">
        <v>22</v>
      </c>
      <c r="BM10" s="52">
        <v>100</v>
      </c>
      <c r="BN10" s="51">
        <v>22</v>
      </c>
    </row>
    <row r="11" spans="1:66" ht="15">
      <c r="A11" s="84" t="s">
        <v>255</v>
      </c>
      <c r="B11" s="84" t="s">
        <v>255</v>
      </c>
      <c r="C11" s="53"/>
      <c r="D11" s="54"/>
      <c r="E11" s="65"/>
      <c r="F11" s="55"/>
      <c r="G11" s="53"/>
      <c r="H11" s="57"/>
      <c r="I11" s="56"/>
      <c r="J11" s="56"/>
      <c r="K11" s="36" t="s">
        <v>65</v>
      </c>
      <c r="L11" s="83">
        <v>35</v>
      </c>
      <c r="M11" s="83"/>
      <c r="N11" s="63"/>
      <c r="O11" s="86" t="s">
        <v>209</v>
      </c>
      <c r="P11" s="88">
        <v>43850.71810185185</v>
      </c>
      <c r="Q11" s="86" t="s">
        <v>283</v>
      </c>
      <c r="R11" s="89" t="s">
        <v>294</v>
      </c>
      <c r="S11" s="86" t="s">
        <v>303</v>
      </c>
      <c r="T11" s="86" t="s">
        <v>310</v>
      </c>
      <c r="U11" s="86"/>
      <c r="V11" s="89" t="s">
        <v>333</v>
      </c>
      <c r="W11" s="88">
        <v>43850.71810185185</v>
      </c>
      <c r="X11" s="92">
        <v>43850</v>
      </c>
      <c r="Y11" s="94" t="s">
        <v>349</v>
      </c>
      <c r="Z11" s="89" t="s">
        <v>374</v>
      </c>
      <c r="AA11" s="86"/>
      <c r="AB11" s="86"/>
      <c r="AC11" s="94" t="s">
        <v>397</v>
      </c>
      <c r="AD11" s="86"/>
      <c r="AE11" s="86" t="b">
        <v>0</v>
      </c>
      <c r="AF11" s="86">
        <v>10</v>
      </c>
      <c r="AG11" s="94" t="s">
        <v>414</v>
      </c>
      <c r="AH11" s="86" t="b">
        <v>1</v>
      </c>
      <c r="AI11" s="86" t="s">
        <v>416</v>
      </c>
      <c r="AJ11" s="86"/>
      <c r="AK11" s="94" t="s">
        <v>408</v>
      </c>
      <c r="AL11" s="86" t="b">
        <v>0</v>
      </c>
      <c r="AM11" s="86">
        <v>0</v>
      </c>
      <c r="AN11" s="94" t="s">
        <v>414</v>
      </c>
      <c r="AO11" s="86" t="s">
        <v>421</v>
      </c>
      <c r="AP11" s="86" t="b">
        <v>0</v>
      </c>
      <c r="AQ11" s="94" t="s">
        <v>397</v>
      </c>
      <c r="AR11" s="86" t="s">
        <v>209</v>
      </c>
      <c r="AS11" s="86">
        <v>0</v>
      </c>
      <c r="AT11" s="86">
        <v>0</v>
      </c>
      <c r="AU11" s="86"/>
      <c r="AV11" s="86"/>
      <c r="AW11" s="86"/>
      <c r="AX11" s="86"/>
      <c r="AY11" s="86"/>
      <c r="AZ11" s="86"/>
      <c r="BA11" s="86"/>
      <c r="BB11" s="86"/>
      <c r="BC11">
        <v>1</v>
      </c>
      <c r="BD11" s="85" t="str">
        <f>REPLACE(INDEX(GroupVertices[Group],MATCH(Edges25[[#This Row],[Vertex 1]],GroupVertices[Vertex],0)),1,1,"")</f>
        <v>5</v>
      </c>
      <c r="BE11" s="85" t="str">
        <f>REPLACE(INDEX(GroupVertices[Group],MATCH(Edges25[[#This Row],[Vertex 2]],GroupVertices[Vertex],0)),1,1,"")</f>
        <v>5</v>
      </c>
      <c r="BF11" s="51">
        <v>1</v>
      </c>
      <c r="BG11" s="52">
        <v>5.2631578947368425</v>
      </c>
      <c r="BH11" s="51">
        <v>0</v>
      </c>
      <c r="BI11" s="52">
        <v>0</v>
      </c>
      <c r="BJ11" s="51">
        <v>0</v>
      </c>
      <c r="BK11" s="52">
        <v>0</v>
      </c>
      <c r="BL11" s="51">
        <v>18</v>
      </c>
      <c r="BM11" s="52">
        <v>94.73684210526316</v>
      </c>
      <c r="BN11" s="51">
        <v>19</v>
      </c>
    </row>
    <row r="12" spans="1:66" ht="15">
      <c r="A12" s="84" t="s">
        <v>256</v>
      </c>
      <c r="B12" s="84" t="s">
        <v>265</v>
      </c>
      <c r="C12" s="53"/>
      <c r="D12" s="54"/>
      <c r="E12" s="65"/>
      <c r="F12" s="55"/>
      <c r="G12" s="53"/>
      <c r="H12" s="57"/>
      <c r="I12" s="56"/>
      <c r="J12" s="56"/>
      <c r="K12" s="36" t="s">
        <v>65</v>
      </c>
      <c r="L12" s="83">
        <v>36</v>
      </c>
      <c r="M12" s="83"/>
      <c r="N12" s="63"/>
      <c r="O12" s="86" t="s">
        <v>276</v>
      </c>
      <c r="P12" s="88">
        <v>43851.0696875</v>
      </c>
      <c r="Q12" s="86" t="s">
        <v>278</v>
      </c>
      <c r="R12" s="86"/>
      <c r="S12" s="86"/>
      <c r="T12" s="86"/>
      <c r="U12" s="86"/>
      <c r="V12" s="89" t="s">
        <v>334</v>
      </c>
      <c r="W12" s="88">
        <v>43851.0696875</v>
      </c>
      <c r="X12" s="92">
        <v>43851</v>
      </c>
      <c r="Y12" s="94" t="s">
        <v>350</v>
      </c>
      <c r="Z12" s="89" t="s">
        <v>375</v>
      </c>
      <c r="AA12" s="86"/>
      <c r="AB12" s="86"/>
      <c r="AC12" s="94" t="s">
        <v>398</v>
      </c>
      <c r="AD12" s="86"/>
      <c r="AE12" s="86" t="b">
        <v>0</v>
      </c>
      <c r="AF12" s="86">
        <v>0</v>
      </c>
      <c r="AG12" s="94" t="s">
        <v>414</v>
      </c>
      <c r="AH12" s="86" t="b">
        <v>0</v>
      </c>
      <c r="AI12" s="86" t="s">
        <v>416</v>
      </c>
      <c r="AJ12" s="86"/>
      <c r="AK12" s="94" t="s">
        <v>414</v>
      </c>
      <c r="AL12" s="86" t="b">
        <v>0</v>
      </c>
      <c r="AM12" s="86">
        <v>7</v>
      </c>
      <c r="AN12" s="94" t="s">
        <v>389</v>
      </c>
      <c r="AO12" s="86" t="s">
        <v>421</v>
      </c>
      <c r="AP12" s="86" t="b">
        <v>0</v>
      </c>
      <c r="AQ12" s="94" t="s">
        <v>389</v>
      </c>
      <c r="AR12" s="86" t="s">
        <v>209</v>
      </c>
      <c r="AS12" s="86">
        <v>0</v>
      </c>
      <c r="AT12" s="86">
        <v>0</v>
      </c>
      <c r="AU12" s="86"/>
      <c r="AV12" s="86"/>
      <c r="AW12" s="86"/>
      <c r="AX12" s="86"/>
      <c r="AY12" s="86"/>
      <c r="AZ12" s="86"/>
      <c r="BA12" s="86"/>
      <c r="BB12" s="86"/>
      <c r="BC12">
        <v>1</v>
      </c>
      <c r="BD12" s="85" t="str">
        <f>REPLACE(INDEX(GroupVertices[Group],MATCH(Edges25[[#This Row],[Vertex 1]],GroupVertices[Vertex],0)),1,1,"")</f>
        <v>4</v>
      </c>
      <c r="BE12" s="85" t="str">
        <f>REPLACE(INDEX(GroupVertices[Group],MATCH(Edges25[[#This Row],[Vertex 2]],GroupVertices[Vertex],0)),1,1,"")</f>
        <v>4</v>
      </c>
      <c r="BF12" s="51">
        <v>2</v>
      </c>
      <c r="BG12" s="52">
        <v>8.695652173913043</v>
      </c>
      <c r="BH12" s="51">
        <v>0</v>
      </c>
      <c r="BI12" s="52">
        <v>0</v>
      </c>
      <c r="BJ12" s="51">
        <v>0</v>
      </c>
      <c r="BK12" s="52">
        <v>0</v>
      </c>
      <c r="BL12" s="51">
        <v>21</v>
      </c>
      <c r="BM12" s="52">
        <v>91.30434782608695</v>
      </c>
      <c r="BN12" s="51">
        <v>23</v>
      </c>
    </row>
    <row r="13" spans="1:66" ht="15">
      <c r="A13" s="84" t="s">
        <v>257</v>
      </c>
      <c r="B13" s="84" t="s">
        <v>265</v>
      </c>
      <c r="C13" s="53"/>
      <c r="D13" s="54"/>
      <c r="E13" s="65"/>
      <c r="F13" s="55"/>
      <c r="G13" s="53"/>
      <c r="H13" s="57"/>
      <c r="I13" s="56"/>
      <c r="J13" s="56"/>
      <c r="K13" s="36" t="s">
        <v>65</v>
      </c>
      <c r="L13" s="83">
        <v>37</v>
      </c>
      <c r="M13" s="83"/>
      <c r="N13" s="63"/>
      <c r="O13" s="86" t="s">
        <v>276</v>
      </c>
      <c r="P13" s="88">
        <v>43851.441655092596</v>
      </c>
      <c r="Q13" s="86" t="s">
        <v>278</v>
      </c>
      <c r="R13" s="86"/>
      <c r="S13" s="86"/>
      <c r="T13" s="86"/>
      <c r="U13" s="86"/>
      <c r="V13" s="89" t="s">
        <v>335</v>
      </c>
      <c r="W13" s="88">
        <v>43851.441655092596</v>
      </c>
      <c r="X13" s="92">
        <v>43851</v>
      </c>
      <c r="Y13" s="94" t="s">
        <v>351</v>
      </c>
      <c r="Z13" s="89" t="s">
        <v>376</v>
      </c>
      <c r="AA13" s="86"/>
      <c r="AB13" s="86"/>
      <c r="AC13" s="94" t="s">
        <v>399</v>
      </c>
      <c r="AD13" s="86"/>
      <c r="AE13" s="86" t="b">
        <v>0</v>
      </c>
      <c r="AF13" s="86">
        <v>0</v>
      </c>
      <c r="AG13" s="94" t="s">
        <v>414</v>
      </c>
      <c r="AH13" s="86" t="b">
        <v>0</v>
      </c>
      <c r="AI13" s="86" t="s">
        <v>416</v>
      </c>
      <c r="AJ13" s="86"/>
      <c r="AK13" s="94" t="s">
        <v>414</v>
      </c>
      <c r="AL13" s="86" t="b">
        <v>0</v>
      </c>
      <c r="AM13" s="86">
        <v>7</v>
      </c>
      <c r="AN13" s="94" t="s">
        <v>389</v>
      </c>
      <c r="AO13" s="86" t="s">
        <v>421</v>
      </c>
      <c r="AP13" s="86" t="b">
        <v>0</v>
      </c>
      <c r="AQ13" s="94" t="s">
        <v>389</v>
      </c>
      <c r="AR13" s="86" t="s">
        <v>209</v>
      </c>
      <c r="AS13" s="86">
        <v>0</v>
      </c>
      <c r="AT13" s="86">
        <v>0</v>
      </c>
      <c r="AU13" s="86"/>
      <c r="AV13" s="86"/>
      <c r="AW13" s="86"/>
      <c r="AX13" s="86"/>
      <c r="AY13" s="86"/>
      <c r="AZ13" s="86"/>
      <c r="BA13" s="86"/>
      <c r="BB13" s="86"/>
      <c r="BC13">
        <v>1</v>
      </c>
      <c r="BD13" s="85" t="str">
        <f>REPLACE(INDEX(GroupVertices[Group],MATCH(Edges25[[#This Row],[Vertex 1]],GroupVertices[Vertex],0)),1,1,"")</f>
        <v>4</v>
      </c>
      <c r="BE13" s="85" t="str">
        <f>REPLACE(INDEX(GroupVertices[Group],MATCH(Edges25[[#This Row],[Vertex 2]],GroupVertices[Vertex],0)),1,1,"")</f>
        <v>4</v>
      </c>
      <c r="BF13" s="51">
        <v>2</v>
      </c>
      <c r="BG13" s="52">
        <v>8.695652173913043</v>
      </c>
      <c r="BH13" s="51">
        <v>0</v>
      </c>
      <c r="BI13" s="52">
        <v>0</v>
      </c>
      <c r="BJ13" s="51">
        <v>0</v>
      </c>
      <c r="BK13" s="52">
        <v>0</v>
      </c>
      <c r="BL13" s="51">
        <v>21</v>
      </c>
      <c r="BM13" s="52">
        <v>91.30434782608695</v>
      </c>
      <c r="BN13" s="51">
        <v>23</v>
      </c>
    </row>
    <row r="14" spans="1:66" ht="15">
      <c r="A14" s="84" t="s">
        <v>258</v>
      </c>
      <c r="B14" s="84" t="s">
        <v>265</v>
      </c>
      <c r="C14" s="53"/>
      <c r="D14" s="54"/>
      <c r="E14" s="65"/>
      <c r="F14" s="55"/>
      <c r="G14" s="53"/>
      <c r="H14" s="57"/>
      <c r="I14" s="56"/>
      <c r="J14" s="56"/>
      <c r="K14" s="36" t="s">
        <v>65</v>
      </c>
      <c r="L14" s="83">
        <v>38</v>
      </c>
      <c r="M14" s="83"/>
      <c r="N14" s="63"/>
      <c r="O14" s="86" t="s">
        <v>276</v>
      </c>
      <c r="P14" s="88">
        <v>43851.49722222222</v>
      </c>
      <c r="Q14" s="86" t="s">
        <v>278</v>
      </c>
      <c r="R14" s="86"/>
      <c r="S14" s="86"/>
      <c r="T14" s="86"/>
      <c r="U14" s="86"/>
      <c r="V14" s="89" t="s">
        <v>336</v>
      </c>
      <c r="W14" s="88">
        <v>43851.49722222222</v>
      </c>
      <c r="X14" s="92">
        <v>43851</v>
      </c>
      <c r="Y14" s="94" t="s">
        <v>352</v>
      </c>
      <c r="Z14" s="89" t="s">
        <v>377</v>
      </c>
      <c r="AA14" s="86"/>
      <c r="AB14" s="86"/>
      <c r="AC14" s="94" t="s">
        <v>400</v>
      </c>
      <c r="AD14" s="86"/>
      <c r="AE14" s="86" t="b">
        <v>0</v>
      </c>
      <c r="AF14" s="86">
        <v>0</v>
      </c>
      <c r="AG14" s="94" t="s">
        <v>414</v>
      </c>
      <c r="AH14" s="86" t="b">
        <v>0</v>
      </c>
      <c r="AI14" s="86" t="s">
        <v>416</v>
      </c>
      <c r="AJ14" s="86"/>
      <c r="AK14" s="94" t="s">
        <v>414</v>
      </c>
      <c r="AL14" s="86" t="b">
        <v>0</v>
      </c>
      <c r="AM14" s="86">
        <v>7</v>
      </c>
      <c r="AN14" s="94" t="s">
        <v>389</v>
      </c>
      <c r="AO14" s="86" t="s">
        <v>421</v>
      </c>
      <c r="AP14" s="86" t="b">
        <v>0</v>
      </c>
      <c r="AQ14" s="94" t="s">
        <v>389</v>
      </c>
      <c r="AR14" s="86" t="s">
        <v>209</v>
      </c>
      <c r="AS14" s="86">
        <v>0</v>
      </c>
      <c r="AT14" s="86">
        <v>0</v>
      </c>
      <c r="AU14" s="86"/>
      <c r="AV14" s="86"/>
      <c r="AW14" s="86"/>
      <c r="AX14" s="86"/>
      <c r="AY14" s="86"/>
      <c r="AZ14" s="86"/>
      <c r="BA14" s="86"/>
      <c r="BB14" s="86"/>
      <c r="BC14">
        <v>1</v>
      </c>
      <c r="BD14" s="85" t="str">
        <f>REPLACE(INDEX(GroupVertices[Group],MATCH(Edges25[[#This Row],[Vertex 1]],GroupVertices[Vertex],0)),1,1,"")</f>
        <v>4</v>
      </c>
      <c r="BE14" s="85" t="str">
        <f>REPLACE(INDEX(GroupVertices[Group],MATCH(Edges25[[#This Row],[Vertex 2]],GroupVertices[Vertex],0)),1,1,"")</f>
        <v>4</v>
      </c>
      <c r="BF14" s="51">
        <v>2</v>
      </c>
      <c r="BG14" s="52">
        <v>8.695652173913043</v>
      </c>
      <c r="BH14" s="51">
        <v>0</v>
      </c>
      <c r="BI14" s="52">
        <v>0</v>
      </c>
      <c r="BJ14" s="51">
        <v>0</v>
      </c>
      <c r="BK14" s="52">
        <v>0</v>
      </c>
      <c r="BL14" s="51">
        <v>21</v>
      </c>
      <c r="BM14" s="52">
        <v>91.30434782608695</v>
      </c>
      <c r="BN14" s="51">
        <v>23</v>
      </c>
    </row>
    <row r="15" spans="1:66" ht="15">
      <c r="A15" s="84" t="s">
        <v>259</v>
      </c>
      <c r="B15" s="84" t="s">
        <v>270</v>
      </c>
      <c r="C15" s="53"/>
      <c r="D15" s="54"/>
      <c r="E15" s="65"/>
      <c r="F15" s="55"/>
      <c r="G15" s="53"/>
      <c r="H15" s="57"/>
      <c r="I15" s="56"/>
      <c r="J15" s="56"/>
      <c r="K15" s="36" t="s">
        <v>65</v>
      </c>
      <c r="L15" s="83">
        <v>39</v>
      </c>
      <c r="M15" s="83"/>
      <c r="N15" s="63"/>
      <c r="O15" s="86" t="s">
        <v>274</v>
      </c>
      <c r="P15" s="88">
        <v>43852.9034375</v>
      </c>
      <c r="Q15" s="86" t="s">
        <v>284</v>
      </c>
      <c r="R15" s="86"/>
      <c r="S15" s="86"/>
      <c r="T15" s="86" t="s">
        <v>311</v>
      </c>
      <c r="U15" s="89" t="s">
        <v>324</v>
      </c>
      <c r="V15" s="89" t="s">
        <v>324</v>
      </c>
      <c r="W15" s="88">
        <v>43852.9034375</v>
      </c>
      <c r="X15" s="92">
        <v>43852</v>
      </c>
      <c r="Y15" s="94" t="s">
        <v>353</v>
      </c>
      <c r="Z15" s="89" t="s">
        <v>378</v>
      </c>
      <c r="AA15" s="86"/>
      <c r="AB15" s="86"/>
      <c r="AC15" s="94" t="s">
        <v>401</v>
      </c>
      <c r="AD15" s="86"/>
      <c r="AE15" s="86" t="b">
        <v>0</v>
      </c>
      <c r="AF15" s="86">
        <v>15</v>
      </c>
      <c r="AG15" s="94" t="s">
        <v>414</v>
      </c>
      <c r="AH15" s="86" t="b">
        <v>0</v>
      </c>
      <c r="AI15" s="86" t="s">
        <v>416</v>
      </c>
      <c r="AJ15" s="86"/>
      <c r="AK15" s="94" t="s">
        <v>414</v>
      </c>
      <c r="AL15" s="86" t="b">
        <v>0</v>
      </c>
      <c r="AM15" s="86">
        <v>1</v>
      </c>
      <c r="AN15" s="94" t="s">
        <v>414</v>
      </c>
      <c r="AO15" s="86" t="s">
        <v>421</v>
      </c>
      <c r="AP15" s="86" t="b">
        <v>0</v>
      </c>
      <c r="AQ15" s="94" t="s">
        <v>401</v>
      </c>
      <c r="AR15" s="86" t="s">
        <v>209</v>
      </c>
      <c r="AS15" s="86">
        <v>0</v>
      </c>
      <c r="AT15" s="86">
        <v>0</v>
      </c>
      <c r="AU15" s="86"/>
      <c r="AV15" s="86"/>
      <c r="AW15" s="86"/>
      <c r="AX15" s="86"/>
      <c r="AY15" s="86"/>
      <c r="AZ15" s="86"/>
      <c r="BA15" s="86"/>
      <c r="BB15" s="86"/>
      <c r="BC15">
        <v>1</v>
      </c>
      <c r="BD15" s="85" t="str">
        <f>REPLACE(INDEX(GroupVertices[Group],MATCH(Edges25[[#This Row],[Vertex 1]],GroupVertices[Vertex],0)),1,1,"")</f>
        <v>3</v>
      </c>
      <c r="BE15" s="85" t="str">
        <f>REPLACE(INDEX(GroupVertices[Group],MATCH(Edges25[[#This Row],[Vertex 2]],GroupVertices[Vertex],0)),1,1,"")</f>
        <v>3</v>
      </c>
      <c r="BF15" s="51"/>
      <c r="BG15" s="52"/>
      <c r="BH15" s="51"/>
      <c r="BI15" s="52"/>
      <c r="BJ15" s="51"/>
      <c r="BK15" s="52"/>
      <c r="BL15" s="51"/>
      <c r="BM15" s="52"/>
      <c r="BN15" s="51"/>
    </row>
    <row r="16" spans="1:66" ht="15">
      <c r="A16" s="84" t="s">
        <v>260</v>
      </c>
      <c r="B16" s="84" t="s">
        <v>270</v>
      </c>
      <c r="C16" s="53"/>
      <c r="D16" s="54"/>
      <c r="E16" s="65"/>
      <c r="F16" s="55"/>
      <c r="G16" s="53"/>
      <c r="H16" s="57"/>
      <c r="I16" s="56"/>
      <c r="J16" s="56"/>
      <c r="K16" s="36" t="s">
        <v>65</v>
      </c>
      <c r="L16" s="83">
        <v>43</v>
      </c>
      <c r="M16" s="83"/>
      <c r="N16" s="63"/>
      <c r="O16" s="86" t="s">
        <v>276</v>
      </c>
      <c r="P16" s="88">
        <v>43852.917719907404</v>
      </c>
      <c r="Q16" s="86" t="s">
        <v>284</v>
      </c>
      <c r="R16" s="86"/>
      <c r="S16" s="86"/>
      <c r="T16" s="86" t="s">
        <v>311</v>
      </c>
      <c r="U16" s="86"/>
      <c r="V16" s="89" t="s">
        <v>337</v>
      </c>
      <c r="W16" s="88">
        <v>43852.917719907404</v>
      </c>
      <c r="X16" s="92">
        <v>43852</v>
      </c>
      <c r="Y16" s="94" t="s">
        <v>354</v>
      </c>
      <c r="Z16" s="89" t="s">
        <v>379</v>
      </c>
      <c r="AA16" s="86"/>
      <c r="AB16" s="86"/>
      <c r="AC16" s="94" t="s">
        <v>402</v>
      </c>
      <c r="AD16" s="86"/>
      <c r="AE16" s="86" t="b">
        <v>0</v>
      </c>
      <c r="AF16" s="86">
        <v>0</v>
      </c>
      <c r="AG16" s="94" t="s">
        <v>414</v>
      </c>
      <c r="AH16" s="86" t="b">
        <v>0</v>
      </c>
      <c r="AI16" s="86" t="s">
        <v>416</v>
      </c>
      <c r="AJ16" s="86"/>
      <c r="AK16" s="94" t="s">
        <v>414</v>
      </c>
      <c r="AL16" s="86" t="b">
        <v>0</v>
      </c>
      <c r="AM16" s="86">
        <v>1</v>
      </c>
      <c r="AN16" s="94" t="s">
        <v>401</v>
      </c>
      <c r="AO16" s="86" t="s">
        <v>421</v>
      </c>
      <c r="AP16" s="86" t="b">
        <v>0</v>
      </c>
      <c r="AQ16" s="94" t="s">
        <v>401</v>
      </c>
      <c r="AR16" s="86" t="s">
        <v>209</v>
      </c>
      <c r="AS16" s="86">
        <v>0</v>
      </c>
      <c r="AT16" s="86">
        <v>0</v>
      </c>
      <c r="AU16" s="86"/>
      <c r="AV16" s="86"/>
      <c r="AW16" s="86"/>
      <c r="AX16" s="86"/>
      <c r="AY16" s="86"/>
      <c r="AZ16" s="86"/>
      <c r="BA16" s="86"/>
      <c r="BB16" s="86"/>
      <c r="BC16">
        <v>1</v>
      </c>
      <c r="BD16" s="85" t="str">
        <f>REPLACE(INDEX(GroupVertices[Group],MATCH(Edges25[[#This Row],[Vertex 1]],GroupVertices[Vertex],0)),1,1,"")</f>
        <v>3</v>
      </c>
      <c r="BE16" s="85" t="str">
        <f>REPLACE(INDEX(GroupVertices[Group],MATCH(Edges25[[#This Row],[Vertex 2]],GroupVertices[Vertex],0)),1,1,"")</f>
        <v>3</v>
      </c>
      <c r="BF16" s="51"/>
      <c r="BG16" s="52"/>
      <c r="BH16" s="51"/>
      <c r="BI16" s="52"/>
      <c r="BJ16" s="51"/>
      <c r="BK16" s="52"/>
      <c r="BL16" s="51"/>
      <c r="BM16" s="52"/>
      <c r="BN16" s="51"/>
    </row>
    <row r="17" spans="1:66" ht="15">
      <c r="A17" s="84" t="s">
        <v>261</v>
      </c>
      <c r="B17" s="84" t="s">
        <v>263</v>
      </c>
      <c r="C17" s="53"/>
      <c r="D17" s="54"/>
      <c r="E17" s="65"/>
      <c r="F17" s="55"/>
      <c r="G17" s="53"/>
      <c r="H17" s="57"/>
      <c r="I17" s="56"/>
      <c r="J17" s="56"/>
      <c r="K17" s="36" t="s">
        <v>65</v>
      </c>
      <c r="L17" s="83">
        <v>47</v>
      </c>
      <c r="M17" s="83"/>
      <c r="N17" s="63"/>
      <c r="O17" s="86" t="s">
        <v>274</v>
      </c>
      <c r="P17" s="88">
        <v>43853.95332175926</v>
      </c>
      <c r="Q17" s="86" t="s">
        <v>285</v>
      </c>
      <c r="R17" s="86"/>
      <c r="S17" s="86"/>
      <c r="T17" s="86"/>
      <c r="U17" s="89" t="s">
        <v>325</v>
      </c>
      <c r="V17" s="89" t="s">
        <v>325</v>
      </c>
      <c r="W17" s="88">
        <v>43853.95332175926</v>
      </c>
      <c r="X17" s="92">
        <v>43853</v>
      </c>
      <c r="Y17" s="94" t="s">
        <v>355</v>
      </c>
      <c r="Z17" s="89" t="s">
        <v>380</v>
      </c>
      <c r="AA17" s="86"/>
      <c r="AB17" s="86"/>
      <c r="AC17" s="94" t="s">
        <v>403</v>
      </c>
      <c r="AD17" s="86"/>
      <c r="AE17" s="86" t="b">
        <v>0</v>
      </c>
      <c r="AF17" s="86">
        <v>6</v>
      </c>
      <c r="AG17" s="94" t="s">
        <v>414</v>
      </c>
      <c r="AH17" s="86" t="b">
        <v>0</v>
      </c>
      <c r="AI17" s="86" t="s">
        <v>416</v>
      </c>
      <c r="AJ17" s="86"/>
      <c r="AK17" s="94" t="s">
        <v>414</v>
      </c>
      <c r="AL17" s="86" t="b">
        <v>0</v>
      </c>
      <c r="AM17" s="86">
        <v>1</v>
      </c>
      <c r="AN17" s="94" t="s">
        <v>414</v>
      </c>
      <c r="AO17" s="86" t="s">
        <v>421</v>
      </c>
      <c r="AP17" s="86" t="b">
        <v>0</v>
      </c>
      <c r="AQ17" s="94" t="s">
        <v>403</v>
      </c>
      <c r="AR17" s="86" t="s">
        <v>209</v>
      </c>
      <c r="AS17" s="86">
        <v>0</v>
      </c>
      <c r="AT17" s="86">
        <v>0</v>
      </c>
      <c r="AU17" s="86" t="s">
        <v>425</v>
      </c>
      <c r="AV17" s="86" t="s">
        <v>426</v>
      </c>
      <c r="AW17" s="86" t="s">
        <v>427</v>
      </c>
      <c r="AX17" s="86" t="s">
        <v>430</v>
      </c>
      <c r="AY17" s="86" t="s">
        <v>433</v>
      </c>
      <c r="AZ17" s="86" t="s">
        <v>435</v>
      </c>
      <c r="BA17" s="86" t="s">
        <v>436</v>
      </c>
      <c r="BB17" s="89" t="s">
        <v>440</v>
      </c>
      <c r="BC17">
        <v>1</v>
      </c>
      <c r="BD17" s="85" t="str">
        <f>REPLACE(INDEX(GroupVertices[Group],MATCH(Edges25[[#This Row],[Vertex 1]],GroupVertices[Vertex],0)),1,1,"")</f>
        <v>1</v>
      </c>
      <c r="BE17" s="85" t="str">
        <f>REPLACE(INDEX(GroupVertices[Group],MATCH(Edges25[[#This Row],[Vertex 2]],GroupVertices[Vertex],0)),1,1,"")</f>
        <v>1</v>
      </c>
      <c r="BF17" s="51"/>
      <c r="BG17" s="52"/>
      <c r="BH17" s="51"/>
      <c r="BI17" s="52"/>
      <c r="BJ17" s="51"/>
      <c r="BK17" s="52"/>
      <c r="BL17" s="51"/>
      <c r="BM17" s="52"/>
      <c r="BN17" s="51"/>
    </row>
    <row r="18" spans="1:66" ht="15">
      <c r="A18" s="84" t="s">
        <v>262</v>
      </c>
      <c r="B18" s="84" t="s">
        <v>273</v>
      </c>
      <c r="C18" s="53"/>
      <c r="D18" s="54"/>
      <c r="E18" s="65"/>
      <c r="F18" s="55"/>
      <c r="G18" s="53"/>
      <c r="H18" s="57"/>
      <c r="I18" s="56"/>
      <c r="J18" s="56"/>
      <c r="K18" s="36" t="s">
        <v>65</v>
      </c>
      <c r="L18" s="83">
        <v>49</v>
      </c>
      <c r="M18" s="83"/>
      <c r="N18" s="63"/>
      <c r="O18" s="86" t="s">
        <v>276</v>
      </c>
      <c r="P18" s="88">
        <v>43854.15200231481</v>
      </c>
      <c r="Q18" s="86" t="s">
        <v>285</v>
      </c>
      <c r="R18" s="86"/>
      <c r="S18" s="86"/>
      <c r="T18" s="86"/>
      <c r="U18" s="86"/>
      <c r="V18" s="89" t="s">
        <v>338</v>
      </c>
      <c r="W18" s="88">
        <v>43854.15200231481</v>
      </c>
      <c r="X18" s="92">
        <v>43854</v>
      </c>
      <c r="Y18" s="94" t="s">
        <v>356</v>
      </c>
      <c r="Z18" s="89" t="s">
        <v>381</v>
      </c>
      <c r="AA18" s="86"/>
      <c r="AB18" s="86"/>
      <c r="AC18" s="94" t="s">
        <v>404</v>
      </c>
      <c r="AD18" s="86"/>
      <c r="AE18" s="86" t="b">
        <v>0</v>
      </c>
      <c r="AF18" s="86">
        <v>0</v>
      </c>
      <c r="AG18" s="94" t="s">
        <v>414</v>
      </c>
      <c r="AH18" s="86" t="b">
        <v>0</v>
      </c>
      <c r="AI18" s="86" t="s">
        <v>416</v>
      </c>
      <c r="AJ18" s="86"/>
      <c r="AK18" s="94" t="s">
        <v>414</v>
      </c>
      <c r="AL18" s="86" t="b">
        <v>0</v>
      </c>
      <c r="AM18" s="86">
        <v>1</v>
      </c>
      <c r="AN18" s="94" t="s">
        <v>403</v>
      </c>
      <c r="AO18" s="86" t="s">
        <v>419</v>
      </c>
      <c r="AP18" s="86" t="b">
        <v>0</v>
      </c>
      <c r="AQ18" s="94" t="s">
        <v>403</v>
      </c>
      <c r="AR18" s="86" t="s">
        <v>209</v>
      </c>
      <c r="AS18" s="86">
        <v>0</v>
      </c>
      <c r="AT18" s="86">
        <v>0</v>
      </c>
      <c r="AU18" s="86"/>
      <c r="AV18" s="86"/>
      <c r="AW18" s="86"/>
      <c r="AX18" s="86"/>
      <c r="AY18" s="86"/>
      <c r="AZ18" s="86"/>
      <c r="BA18" s="86"/>
      <c r="BB18" s="86"/>
      <c r="BC18">
        <v>1</v>
      </c>
      <c r="BD18" s="85" t="str">
        <f>REPLACE(INDEX(GroupVertices[Group],MATCH(Edges25[[#This Row],[Vertex 1]],GroupVertices[Vertex],0)),1,1,"")</f>
        <v>1</v>
      </c>
      <c r="BE18" s="85" t="str">
        <f>REPLACE(INDEX(GroupVertices[Group],MATCH(Edges25[[#This Row],[Vertex 2]],GroupVertices[Vertex],0)),1,1,"")</f>
        <v>1</v>
      </c>
      <c r="BF18" s="51"/>
      <c r="BG18" s="52"/>
      <c r="BH18" s="51"/>
      <c r="BI18" s="52"/>
      <c r="BJ18" s="51"/>
      <c r="BK18" s="52"/>
      <c r="BL18" s="51"/>
      <c r="BM18" s="52"/>
      <c r="BN18" s="51"/>
    </row>
    <row r="19" spans="1:66" ht="15">
      <c r="A19" s="84" t="s">
        <v>263</v>
      </c>
      <c r="B19" s="84" t="s">
        <v>263</v>
      </c>
      <c r="C19" s="53"/>
      <c r="D19" s="54"/>
      <c r="E19" s="65"/>
      <c r="F19" s="55"/>
      <c r="G19" s="53"/>
      <c r="H19" s="57"/>
      <c r="I19" s="56"/>
      <c r="J19" s="56"/>
      <c r="K19" s="36" t="s">
        <v>65</v>
      </c>
      <c r="L19" s="83">
        <v>51</v>
      </c>
      <c r="M19" s="83"/>
      <c r="N19" s="63"/>
      <c r="O19" s="86" t="s">
        <v>209</v>
      </c>
      <c r="P19" s="88">
        <v>43847.835752314815</v>
      </c>
      <c r="Q19" s="86" t="s">
        <v>286</v>
      </c>
      <c r="R19" s="89" t="s">
        <v>295</v>
      </c>
      <c r="S19" s="86" t="s">
        <v>303</v>
      </c>
      <c r="T19" s="86" t="s">
        <v>312</v>
      </c>
      <c r="U19" s="86"/>
      <c r="V19" s="89" t="s">
        <v>339</v>
      </c>
      <c r="W19" s="88">
        <v>43847.835752314815</v>
      </c>
      <c r="X19" s="92">
        <v>43847</v>
      </c>
      <c r="Y19" s="94" t="s">
        <v>357</v>
      </c>
      <c r="Z19" s="89" t="s">
        <v>382</v>
      </c>
      <c r="AA19" s="86"/>
      <c r="AB19" s="86"/>
      <c r="AC19" s="94" t="s">
        <v>405</v>
      </c>
      <c r="AD19" s="86"/>
      <c r="AE19" s="86" t="b">
        <v>0</v>
      </c>
      <c r="AF19" s="86">
        <v>1</v>
      </c>
      <c r="AG19" s="94" t="s">
        <v>414</v>
      </c>
      <c r="AH19" s="86" t="b">
        <v>1</v>
      </c>
      <c r="AI19" s="86" t="s">
        <v>418</v>
      </c>
      <c r="AJ19" s="86"/>
      <c r="AK19" s="94" t="s">
        <v>394</v>
      </c>
      <c r="AL19" s="86" t="b">
        <v>0</v>
      </c>
      <c r="AM19" s="86">
        <v>0</v>
      </c>
      <c r="AN19" s="94" t="s">
        <v>414</v>
      </c>
      <c r="AO19" s="86" t="s">
        <v>420</v>
      </c>
      <c r="AP19" s="86" t="b">
        <v>0</v>
      </c>
      <c r="AQ19" s="94" t="s">
        <v>405</v>
      </c>
      <c r="AR19" s="86" t="s">
        <v>209</v>
      </c>
      <c r="AS19" s="86">
        <v>0</v>
      </c>
      <c r="AT19" s="86">
        <v>0</v>
      </c>
      <c r="AU19" s="86"/>
      <c r="AV19" s="86"/>
      <c r="AW19" s="86"/>
      <c r="AX19" s="86"/>
      <c r="AY19" s="86"/>
      <c r="AZ19" s="86"/>
      <c r="BA19" s="86"/>
      <c r="BB19" s="86"/>
      <c r="BC19">
        <v>7</v>
      </c>
      <c r="BD19" s="85" t="str">
        <f>REPLACE(INDEX(GroupVertices[Group],MATCH(Edges25[[#This Row],[Vertex 1]],GroupVertices[Vertex],0)),1,1,"")</f>
        <v>1</v>
      </c>
      <c r="BE19" s="85" t="str">
        <f>REPLACE(INDEX(GroupVertices[Group],MATCH(Edges25[[#This Row],[Vertex 2]],GroupVertices[Vertex],0)),1,1,"")</f>
        <v>1</v>
      </c>
      <c r="BF19" s="51">
        <v>0</v>
      </c>
      <c r="BG19" s="52">
        <v>0</v>
      </c>
      <c r="BH19" s="51">
        <v>0</v>
      </c>
      <c r="BI19" s="52">
        <v>0</v>
      </c>
      <c r="BJ19" s="51">
        <v>0</v>
      </c>
      <c r="BK19" s="52">
        <v>0</v>
      </c>
      <c r="BL19" s="51">
        <v>3</v>
      </c>
      <c r="BM19" s="52">
        <v>100</v>
      </c>
      <c r="BN19" s="51">
        <v>3</v>
      </c>
    </row>
    <row r="20" spans="1:66" ht="15">
      <c r="A20" s="84" t="s">
        <v>263</v>
      </c>
      <c r="B20" s="84" t="s">
        <v>263</v>
      </c>
      <c r="C20" s="53"/>
      <c r="D20" s="54"/>
      <c r="E20" s="65"/>
      <c r="F20" s="55"/>
      <c r="G20" s="53"/>
      <c r="H20" s="57"/>
      <c r="I20" s="56"/>
      <c r="J20" s="56"/>
      <c r="K20" s="36" t="s">
        <v>65</v>
      </c>
      <c r="L20" s="83">
        <v>52</v>
      </c>
      <c r="M20" s="83"/>
      <c r="N20" s="63"/>
      <c r="O20" s="86" t="s">
        <v>209</v>
      </c>
      <c r="P20" s="88">
        <v>43847.83775462963</v>
      </c>
      <c r="Q20" s="86" t="s">
        <v>287</v>
      </c>
      <c r="R20" s="89" t="s">
        <v>296</v>
      </c>
      <c r="S20" s="86" t="s">
        <v>304</v>
      </c>
      <c r="T20" s="86" t="s">
        <v>313</v>
      </c>
      <c r="U20" s="89" t="s">
        <v>326</v>
      </c>
      <c r="V20" s="89" t="s">
        <v>326</v>
      </c>
      <c r="W20" s="88">
        <v>43847.83775462963</v>
      </c>
      <c r="X20" s="92">
        <v>43847</v>
      </c>
      <c r="Y20" s="94" t="s">
        <v>358</v>
      </c>
      <c r="Z20" s="89" t="s">
        <v>383</v>
      </c>
      <c r="AA20" s="86"/>
      <c r="AB20" s="86"/>
      <c r="AC20" s="94" t="s">
        <v>406</v>
      </c>
      <c r="AD20" s="86"/>
      <c r="AE20" s="86" t="b">
        <v>0</v>
      </c>
      <c r="AF20" s="86">
        <v>2</v>
      </c>
      <c r="AG20" s="94" t="s">
        <v>414</v>
      </c>
      <c r="AH20" s="86" t="b">
        <v>0</v>
      </c>
      <c r="AI20" s="86" t="s">
        <v>416</v>
      </c>
      <c r="AJ20" s="86"/>
      <c r="AK20" s="94" t="s">
        <v>414</v>
      </c>
      <c r="AL20" s="86" t="b">
        <v>0</v>
      </c>
      <c r="AM20" s="86">
        <v>0</v>
      </c>
      <c r="AN20" s="94" t="s">
        <v>414</v>
      </c>
      <c r="AO20" s="86" t="s">
        <v>420</v>
      </c>
      <c r="AP20" s="86" t="b">
        <v>0</v>
      </c>
      <c r="AQ20" s="94" t="s">
        <v>406</v>
      </c>
      <c r="AR20" s="86" t="s">
        <v>209</v>
      </c>
      <c r="AS20" s="86">
        <v>0</v>
      </c>
      <c r="AT20" s="86">
        <v>0</v>
      </c>
      <c r="AU20" s="86"/>
      <c r="AV20" s="86"/>
      <c r="AW20" s="86"/>
      <c r="AX20" s="86"/>
      <c r="AY20" s="86"/>
      <c r="AZ20" s="86"/>
      <c r="BA20" s="86"/>
      <c r="BB20" s="86"/>
      <c r="BC20">
        <v>7</v>
      </c>
      <c r="BD20" s="85" t="str">
        <f>REPLACE(INDEX(GroupVertices[Group],MATCH(Edges25[[#This Row],[Vertex 1]],GroupVertices[Vertex],0)),1,1,"")</f>
        <v>1</v>
      </c>
      <c r="BE20" s="85" t="str">
        <f>REPLACE(INDEX(GroupVertices[Group],MATCH(Edges25[[#This Row],[Vertex 2]],GroupVertices[Vertex],0)),1,1,"")</f>
        <v>1</v>
      </c>
      <c r="BF20" s="51">
        <v>0</v>
      </c>
      <c r="BG20" s="52">
        <v>0</v>
      </c>
      <c r="BH20" s="51">
        <v>0</v>
      </c>
      <c r="BI20" s="52">
        <v>0</v>
      </c>
      <c r="BJ20" s="51">
        <v>0</v>
      </c>
      <c r="BK20" s="52">
        <v>0</v>
      </c>
      <c r="BL20" s="51">
        <v>17</v>
      </c>
      <c r="BM20" s="52">
        <v>100</v>
      </c>
      <c r="BN20" s="51">
        <v>17</v>
      </c>
    </row>
    <row r="21" spans="1:66" ht="15">
      <c r="A21" s="84" t="s">
        <v>263</v>
      </c>
      <c r="B21" s="84" t="s">
        <v>263</v>
      </c>
      <c r="C21" s="53"/>
      <c r="D21" s="54"/>
      <c r="E21" s="65"/>
      <c r="F21" s="55"/>
      <c r="G21" s="53"/>
      <c r="H21" s="57"/>
      <c r="I21" s="56"/>
      <c r="J21" s="56"/>
      <c r="K21" s="36" t="s">
        <v>65</v>
      </c>
      <c r="L21" s="83">
        <v>53</v>
      </c>
      <c r="M21" s="83"/>
      <c r="N21" s="63"/>
      <c r="O21" s="86" t="s">
        <v>209</v>
      </c>
      <c r="P21" s="88">
        <v>43848.5847337963</v>
      </c>
      <c r="Q21" s="86" t="s">
        <v>288</v>
      </c>
      <c r="R21" s="86" t="s">
        <v>297</v>
      </c>
      <c r="S21" s="86" t="s">
        <v>305</v>
      </c>
      <c r="T21" s="86" t="s">
        <v>314</v>
      </c>
      <c r="U21" s="86"/>
      <c r="V21" s="89" t="s">
        <v>339</v>
      </c>
      <c r="W21" s="88">
        <v>43848.5847337963</v>
      </c>
      <c r="X21" s="92">
        <v>43848</v>
      </c>
      <c r="Y21" s="94" t="s">
        <v>359</v>
      </c>
      <c r="Z21" s="89" t="s">
        <v>384</v>
      </c>
      <c r="AA21" s="86"/>
      <c r="AB21" s="86"/>
      <c r="AC21" s="94" t="s">
        <v>407</v>
      </c>
      <c r="AD21" s="86"/>
      <c r="AE21" s="86" t="b">
        <v>0</v>
      </c>
      <c r="AF21" s="86">
        <v>4</v>
      </c>
      <c r="AG21" s="94" t="s">
        <v>414</v>
      </c>
      <c r="AH21" s="86" t="b">
        <v>0</v>
      </c>
      <c r="AI21" s="86" t="s">
        <v>416</v>
      </c>
      <c r="AJ21" s="86"/>
      <c r="AK21" s="94" t="s">
        <v>414</v>
      </c>
      <c r="AL21" s="86" t="b">
        <v>0</v>
      </c>
      <c r="AM21" s="86">
        <v>1</v>
      </c>
      <c r="AN21" s="94" t="s">
        <v>414</v>
      </c>
      <c r="AO21" s="86" t="s">
        <v>422</v>
      </c>
      <c r="AP21" s="86" t="b">
        <v>0</v>
      </c>
      <c r="AQ21" s="94" t="s">
        <v>407</v>
      </c>
      <c r="AR21" s="86" t="s">
        <v>209</v>
      </c>
      <c r="AS21" s="86">
        <v>0</v>
      </c>
      <c r="AT21" s="86">
        <v>0</v>
      </c>
      <c r="AU21" s="86"/>
      <c r="AV21" s="86"/>
      <c r="AW21" s="86"/>
      <c r="AX21" s="86"/>
      <c r="AY21" s="86"/>
      <c r="AZ21" s="86"/>
      <c r="BA21" s="86"/>
      <c r="BB21" s="86"/>
      <c r="BC21">
        <v>7</v>
      </c>
      <c r="BD21" s="85" t="str">
        <f>REPLACE(INDEX(GroupVertices[Group],MATCH(Edges25[[#This Row],[Vertex 1]],GroupVertices[Vertex],0)),1,1,"")</f>
        <v>1</v>
      </c>
      <c r="BE21" s="85" t="str">
        <f>REPLACE(INDEX(GroupVertices[Group],MATCH(Edges25[[#This Row],[Vertex 2]],GroupVertices[Vertex],0)),1,1,"")</f>
        <v>1</v>
      </c>
      <c r="BF21" s="51">
        <v>1</v>
      </c>
      <c r="BG21" s="52">
        <v>2.857142857142857</v>
      </c>
      <c r="BH21" s="51">
        <v>0</v>
      </c>
      <c r="BI21" s="52">
        <v>0</v>
      </c>
      <c r="BJ21" s="51">
        <v>0</v>
      </c>
      <c r="BK21" s="52">
        <v>0</v>
      </c>
      <c r="BL21" s="51">
        <v>34</v>
      </c>
      <c r="BM21" s="52">
        <v>97.14285714285714</v>
      </c>
      <c r="BN21" s="51">
        <v>35</v>
      </c>
    </row>
    <row r="22" spans="1:66" ht="15">
      <c r="A22" s="84" t="s">
        <v>263</v>
      </c>
      <c r="B22" s="84" t="s">
        <v>263</v>
      </c>
      <c r="C22" s="53"/>
      <c r="D22" s="54"/>
      <c r="E22" s="65"/>
      <c r="F22" s="55"/>
      <c r="G22" s="53"/>
      <c r="H22" s="57"/>
      <c r="I22" s="56"/>
      <c r="J22" s="56"/>
      <c r="K22" s="36" t="s">
        <v>65</v>
      </c>
      <c r="L22" s="83">
        <v>54</v>
      </c>
      <c r="M22" s="83"/>
      <c r="N22" s="63"/>
      <c r="O22" s="86" t="s">
        <v>209</v>
      </c>
      <c r="P22" s="88">
        <v>43850.56263888889</v>
      </c>
      <c r="Q22" s="86" t="s">
        <v>289</v>
      </c>
      <c r="R22" s="89" t="s">
        <v>298</v>
      </c>
      <c r="S22" s="86" t="s">
        <v>306</v>
      </c>
      <c r="T22" s="86" t="s">
        <v>315</v>
      </c>
      <c r="U22" s="89" t="s">
        <v>327</v>
      </c>
      <c r="V22" s="89" t="s">
        <v>327</v>
      </c>
      <c r="W22" s="88">
        <v>43850.56263888889</v>
      </c>
      <c r="X22" s="92">
        <v>43850</v>
      </c>
      <c r="Y22" s="94" t="s">
        <v>360</v>
      </c>
      <c r="Z22" s="89" t="s">
        <v>294</v>
      </c>
      <c r="AA22" s="86"/>
      <c r="AB22" s="86"/>
      <c r="AC22" s="94" t="s">
        <v>408</v>
      </c>
      <c r="AD22" s="86"/>
      <c r="AE22" s="86" t="b">
        <v>0</v>
      </c>
      <c r="AF22" s="86">
        <v>3</v>
      </c>
      <c r="AG22" s="94" t="s">
        <v>414</v>
      </c>
      <c r="AH22" s="86" t="b">
        <v>0</v>
      </c>
      <c r="AI22" s="86" t="s">
        <v>416</v>
      </c>
      <c r="AJ22" s="86"/>
      <c r="AK22" s="94" t="s">
        <v>414</v>
      </c>
      <c r="AL22" s="86" t="b">
        <v>0</v>
      </c>
      <c r="AM22" s="86">
        <v>0</v>
      </c>
      <c r="AN22" s="94" t="s">
        <v>414</v>
      </c>
      <c r="AO22" s="86" t="s">
        <v>422</v>
      </c>
      <c r="AP22" s="86" t="b">
        <v>0</v>
      </c>
      <c r="AQ22" s="94" t="s">
        <v>408</v>
      </c>
      <c r="AR22" s="86" t="s">
        <v>209</v>
      </c>
      <c r="AS22" s="86">
        <v>0</v>
      </c>
      <c r="AT22" s="86">
        <v>0</v>
      </c>
      <c r="AU22" s="86"/>
      <c r="AV22" s="86"/>
      <c r="AW22" s="86"/>
      <c r="AX22" s="86"/>
      <c r="AY22" s="86"/>
      <c r="AZ22" s="86"/>
      <c r="BA22" s="86"/>
      <c r="BB22" s="86"/>
      <c r="BC22">
        <v>7</v>
      </c>
      <c r="BD22" s="85" t="str">
        <f>REPLACE(INDEX(GroupVertices[Group],MATCH(Edges25[[#This Row],[Vertex 1]],GroupVertices[Vertex],0)),1,1,"")</f>
        <v>1</v>
      </c>
      <c r="BE22" s="85" t="str">
        <f>REPLACE(INDEX(GroupVertices[Group],MATCH(Edges25[[#This Row],[Vertex 2]],GroupVertices[Vertex],0)),1,1,"")</f>
        <v>1</v>
      </c>
      <c r="BF22" s="51">
        <v>4</v>
      </c>
      <c r="BG22" s="52">
        <v>11.764705882352942</v>
      </c>
      <c r="BH22" s="51">
        <v>0</v>
      </c>
      <c r="BI22" s="52">
        <v>0</v>
      </c>
      <c r="BJ22" s="51">
        <v>0</v>
      </c>
      <c r="BK22" s="52">
        <v>0</v>
      </c>
      <c r="BL22" s="51">
        <v>30</v>
      </c>
      <c r="BM22" s="52">
        <v>88.23529411764706</v>
      </c>
      <c r="BN22" s="51">
        <v>34</v>
      </c>
    </row>
    <row r="23" spans="1:66" ht="15">
      <c r="A23" s="84" t="s">
        <v>263</v>
      </c>
      <c r="B23" s="84" t="s">
        <v>263</v>
      </c>
      <c r="C23" s="53"/>
      <c r="D23" s="54"/>
      <c r="E23" s="65"/>
      <c r="F23" s="55"/>
      <c r="G23" s="53"/>
      <c r="H23" s="57"/>
      <c r="I23" s="56"/>
      <c r="J23" s="56"/>
      <c r="K23" s="36" t="s">
        <v>65</v>
      </c>
      <c r="L23" s="83">
        <v>55</v>
      </c>
      <c r="M23" s="83"/>
      <c r="N23" s="63"/>
      <c r="O23" s="86" t="s">
        <v>209</v>
      </c>
      <c r="P23" s="88">
        <v>43852.78949074074</v>
      </c>
      <c r="Q23" s="86" t="s">
        <v>290</v>
      </c>
      <c r="R23" s="89" t="s">
        <v>299</v>
      </c>
      <c r="S23" s="86" t="s">
        <v>304</v>
      </c>
      <c r="T23" s="86" t="s">
        <v>316</v>
      </c>
      <c r="U23" s="89" t="s">
        <v>328</v>
      </c>
      <c r="V23" s="89" t="s">
        <v>328</v>
      </c>
      <c r="W23" s="88">
        <v>43852.78949074074</v>
      </c>
      <c r="X23" s="92">
        <v>43852</v>
      </c>
      <c r="Y23" s="94" t="s">
        <v>361</v>
      </c>
      <c r="Z23" s="89" t="s">
        <v>385</v>
      </c>
      <c r="AA23" s="86"/>
      <c r="AB23" s="86"/>
      <c r="AC23" s="94" t="s">
        <v>409</v>
      </c>
      <c r="AD23" s="86"/>
      <c r="AE23" s="86" t="b">
        <v>0</v>
      </c>
      <c r="AF23" s="86">
        <v>3</v>
      </c>
      <c r="AG23" s="94" t="s">
        <v>414</v>
      </c>
      <c r="AH23" s="86" t="b">
        <v>0</v>
      </c>
      <c r="AI23" s="86" t="s">
        <v>416</v>
      </c>
      <c r="AJ23" s="86"/>
      <c r="AK23" s="94" t="s">
        <v>414</v>
      </c>
      <c r="AL23" s="86" t="b">
        <v>0</v>
      </c>
      <c r="AM23" s="86">
        <v>0</v>
      </c>
      <c r="AN23" s="94" t="s">
        <v>414</v>
      </c>
      <c r="AO23" s="86" t="s">
        <v>420</v>
      </c>
      <c r="AP23" s="86" t="b">
        <v>0</v>
      </c>
      <c r="AQ23" s="94" t="s">
        <v>409</v>
      </c>
      <c r="AR23" s="86" t="s">
        <v>209</v>
      </c>
      <c r="AS23" s="86">
        <v>0</v>
      </c>
      <c r="AT23" s="86">
        <v>0</v>
      </c>
      <c r="AU23" s="86"/>
      <c r="AV23" s="86"/>
      <c r="AW23" s="86"/>
      <c r="AX23" s="86"/>
      <c r="AY23" s="86"/>
      <c r="AZ23" s="86"/>
      <c r="BA23" s="86"/>
      <c r="BB23" s="86"/>
      <c r="BC23">
        <v>7</v>
      </c>
      <c r="BD23" s="85" t="str">
        <f>REPLACE(INDEX(GroupVertices[Group],MATCH(Edges25[[#This Row],[Vertex 1]],GroupVertices[Vertex],0)),1,1,"")</f>
        <v>1</v>
      </c>
      <c r="BE23" s="85" t="str">
        <f>REPLACE(INDEX(GroupVertices[Group],MATCH(Edges25[[#This Row],[Vertex 2]],GroupVertices[Vertex],0)),1,1,"")</f>
        <v>1</v>
      </c>
      <c r="BF23" s="51">
        <v>1</v>
      </c>
      <c r="BG23" s="52">
        <v>4.761904761904762</v>
      </c>
      <c r="BH23" s="51">
        <v>0</v>
      </c>
      <c r="BI23" s="52">
        <v>0</v>
      </c>
      <c r="BJ23" s="51">
        <v>0</v>
      </c>
      <c r="BK23" s="52">
        <v>0</v>
      </c>
      <c r="BL23" s="51">
        <v>20</v>
      </c>
      <c r="BM23" s="52">
        <v>95.23809523809524</v>
      </c>
      <c r="BN23" s="51">
        <v>21</v>
      </c>
    </row>
    <row r="24" spans="1:66" ht="15">
      <c r="A24" s="84" t="s">
        <v>263</v>
      </c>
      <c r="B24" s="84" t="s">
        <v>263</v>
      </c>
      <c r="C24" s="53"/>
      <c r="D24" s="54"/>
      <c r="E24" s="65"/>
      <c r="F24" s="55"/>
      <c r="G24" s="53"/>
      <c r="H24" s="57"/>
      <c r="I24" s="56"/>
      <c r="J24" s="56"/>
      <c r="K24" s="36" t="s">
        <v>65</v>
      </c>
      <c r="L24" s="83">
        <v>56</v>
      </c>
      <c r="M24" s="83"/>
      <c r="N24" s="63"/>
      <c r="O24" s="86" t="s">
        <v>209</v>
      </c>
      <c r="P24" s="88">
        <v>43853.64079861111</v>
      </c>
      <c r="Q24" s="86" t="s">
        <v>291</v>
      </c>
      <c r="R24" s="86" t="s">
        <v>300</v>
      </c>
      <c r="S24" s="86" t="s">
        <v>307</v>
      </c>
      <c r="T24" s="86"/>
      <c r="U24" s="86"/>
      <c r="V24" s="89" t="s">
        <v>339</v>
      </c>
      <c r="W24" s="88">
        <v>43853.64079861111</v>
      </c>
      <c r="X24" s="92">
        <v>43853</v>
      </c>
      <c r="Y24" s="94" t="s">
        <v>362</v>
      </c>
      <c r="Z24" s="89" t="s">
        <v>386</v>
      </c>
      <c r="AA24" s="86"/>
      <c r="AB24" s="86"/>
      <c r="AC24" s="94" t="s">
        <v>410</v>
      </c>
      <c r="AD24" s="86"/>
      <c r="AE24" s="86" t="b">
        <v>0</v>
      </c>
      <c r="AF24" s="86">
        <v>1</v>
      </c>
      <c r="AG24" s="94" t="s">
        <v>414</v>
      </c>
      <c r="AH24" s="86" t="b">
        <v>0</v>
      </c>
      <c r="AI24" s="86" t="s">
        <v>416</v>
      </c>
      <c r="AJ24" s="86"/>
      <c r="AK24" s="94" t="s">
        <v>414</v>
      </c>
      <c r="AL24" s="86" t="b">
        <v>0</v>
      </c>
      <c r="AM24" s="86">
        <v>0</v>
      </c>
      <c r="AN24" s="94" t="s">
        <v>414</v>
      </c>
      <c r="AO24" s="86" t="s">
        <v>420</v>
      </c>
      <c r="AP24" s="86" t="b">
        <v>0</v>
      </c>
      <c r="AQ24" s="94" t="s">
        <v>410</v>
      </c>
      <c r="AR24" s="86" t="s">
        <v>209</v>
      </c>
      <c r="AS24" s="86">
        <v>0</v>
      </c>
      <c r="AT24" s="86">
        <v>0</v>
      </c>
      <c r="AU24" s="86"/>
      <c r="AV24" s="86"/>
      <c r="AW24" s="86"/>
      <c r="AX24" s="86"/>
      <c r="AY24" s="86"/>
      <c r="AZ24" s="86"/>
      <c r="BA24" s="86"/>
      <c r="BB24" s="86"/>
      <c r="BC24">
        <v>7</v>
      </c>
      <c r="BD24" s="85" t="str">
        <f>REPLACE(INDEX(GroupVertices[Group],MATCH(Edges25[[#This Row],[Vertex 1]],GroupVertices[Vertex],0)),1,1,"")</f>
        <v>1</v>
      </c>
      <c r="BE24" s="85" t="str">
        <f>REPLACE(INDEX(GroupVertices[Group],MATCH(Edges25[[#This Row],[Vertex 2]],GroupVertices[Vertex],0)),1,1,"")</f>
        <v>1</v>
      </c>
      <c r="BF24" s="51">
        <v>2</v>
      </c>
      <c r="BG24" s="52">
        <v>5.128205128205129</v>
      </c>
      <c r="BH24" s="51">
        <v>4</v>
      </c>
      <c r="BI24" s="52">
        <v>10.256410256410257</v>
      </c>
      <c r="BJ24" s="51">
        <v>0</v>
      </c>
      <c r="BK24" s="52">
        <v>0</v>
      </c>
      <c r="BL24" s="51">
        <v>33</v>
      </c>
      <c r="BM24" s="52">
        <v>84.61538461538461</v>
      </c>
      <c r="BN24" s="51">
        <v>39</v>
      </c>
    </row>
    <row r="25" spans="1:66" ht="15">
      <c r="A25" s="84" t="s">
        <v>263</v>
      </c>
      <c r="B25" s="84" t="s">
        <v>263</v>
      </c>
      <c r="C25" s="53"/>
      <c r="D25" s="54"/>
      <c r="E25" s="65"/>
      <c r="F25" s="55"/>
      <c r="G25" s="53"/>
      <c r="H25" s="57"/>
      <c r="I25" s="56"/>
      <c r="J25" s="56"/>
      <c r="K25" s="36" t="s">
        <v>65</v>
      </c>
      <c r="L25" s="83">
        <v>57</v>
      </c>
      <c r="M25" s="83"/>
      <c r="N25" s="63"/>
      <c r="O25" s="86" t="s">
        <v>209</v>
      </c>
      <c r="P25" s="88">
        <v>43854.681493055556</v>
      </c>
      <c r="Q25" s="86" t="s">
        <v>292</v>
      </c>
      <c r="R25" s="89" t="s">
        <v>301</v>
      </c>
      <c r="S25" s="86" t="s">
        <v>304</v>
      </c>
      <c r="T25" s="86" t="s">
        <v>317</v>
      </c>
      <c r="U25" s="89" t="s">
        <v>329</v>
      </c>
      <c r="V25" s="89" t="s">
        <v>329</v>
      </c>
      <c r="W25" s="88">
        <v>43854.681493055556</v>
      </c>
      <c r="X25" s="92">
        <v>43854</v>
      </c>
      <c r="Y25" s="94" t="s">
        <v>363</v>
      </c>
      <c r="Z25" s="89" t="s">
        <v>302</v>
      </c>
      <c r="AA25" s="86"/>
      <c r="AB25" s="86"/>
      <c r="AC25" s="94" t="s">
        <v>411</v>
      </c>
      <c r="AD25" s="86"/>
      <c r="AE25" s="86" t="b">
        <v>0</v>
      </c>
      <c r="AF25" s="86">
        <v>1</v>
      </c>
      <c r="AG25" s="94" t="s">
        <v>414</v>
      </c>
      <c r="AH25" s="86" t="b">
        <v>0</v>
      </c>
      <c r="AI25" s="86" t="s">
        <v>416</v>
      </c>
      <c r="AJ25" s="86"/>
      <c r="AK25" s="94" t="s">
        <v>414</v>
      </c>
      <c r="AL25" s="86" t="b">
        <v>0</v>
      </c>
      <c r="AM25" s="86">
        <v>1</v>
      </c>
      <c r="AN25" s="94" t="s">
        <v>414</v>
      </c>
      <c r="AO25" s="86" t="s">
        <v>420</v>
      </c>
      <c r="AP25" s="86" t="b">
        <v>0</v>
      </c>
      <c r="AQ25" s="94" t="s">
        <v>411</v>
      </c>
      <c r="AR25" s="86" t="s">
        <v>209</v>
      </c>
      <c r="AS25" s="86">
        <v>0</v>
      </c>
      <c r="AT25" s="86">
        <v>0</v>
      </c>
      <c r="AU25" s="86"/>
      <c r="AV25" s="86"/>
      <c r="AW25" s="86"/>
      <c r="AX25" s="86"/>
      <c r="AY25" s="86"/>
      <c r="AZ25" s="86"/>
      <c r="BA25" s="86"/>
      <c r="BB25" s="86"/>
      <c r="BC25">
        <v>7</v>
      </c>
      <c r="BD25" s="85" t="str">
        <f>REPLACE(INDEX(GroupVertices[Group],MATCH(Edges25[[#This Row],[Vertex 1]],GroupVertices[Vertex],0)),1,1,"")</f>
        <v>1</v>
      </c>
      <c r="BE25" s="85" t="str">
        <f>REPLACE(INDEX(GroupVertices[Group],MATCH(Edges25[[#This Row],[Vertex 2]],GroupVertices[Vertex],0)),1,1,"")</f>
        <v>1</v>
      </c>
      <c r="BF25" s="51">
        <v>1</v>
      </c>
      <c r="BG25" s="52">
        <v>3.8461538461538463</v>
      </c>
      <c r="BH25" s="51">
        <v>0</v>
      </c>
      <c r="BI25" s="52">
        <v>0</v>
      </c>
      <c r="BJ25" s="51">
        <v>0</v>
      </c>
      <c r="BK25" s="52">
        <v>0</v>
      </c>
      <c r="BL25" s="51">
        <v>25</v>
      </c>
      <c r="BM25" s="52">
        <v>96.15384615384616</v>
      </c>
      <c r="BN25" s="51">
        <v>26</v>
      </c>
    </row>
    <row r="26" spans="1:66" ht="15">
      <c r="A26" s="84" t="s">
        <v>264</v>
      </c>
      <c r="B26" s="84" t="s">
        <v>263</v>
      </c>
      <c r="C26" s="53"/>
      <c r="D26" s="54"/>
      <c r="E26" s="65"/>
      <c r="F26" s="55"/>
      <c r="G26" s="53"/>
      <c r="H26" s="57"/>
      <c r="I26" s="56"/>
      <c r="J26" s="56"/>
      <c r="K26" s="36" t="s">
        <v>65</v>
      </c>
      <c r="L26" s="83">
        <v>58</v>
      </c>
      <c r="M26" s="83"/>
      <c r="N26" s="63"/>
      <c r="O26" s="86" t="s">
        <v>277</v>
      </c>
      <c r="P26" s="88">
        <v>43854.69540509259</v>
      </c>
      <c r="Q26" s="86" t="s">
        <v>292</v>
      </c>
      <c r="R26" s="86"/>
      <c r="S26" s="86"/>
      <c r="T26" s="86"/>
      <c r="U26" s="86"/>
      <c r="V26" s="89" t="s">
        <v>340</v>
      </c>
      <c r="W26" s="88">
        <v>43854.69540509259</v>
      </c>
      <c r="X26" s="92">
        <v>43854</v>
      </c>
      <c r="Y26" s="94" t="s">
        <v>364</v>
      </c>
      <c r="Z26" s="89" t="s">
        <v>387</v>
      </c>
      <c r="AA26" s="86"/>
      <c r="AB26" s="86"/>
      <c r="AC26" s="94" t="s">
        <v>412</v>
      </c>
      <c r="AD26" s="86"/>
      <c r="AE26" s="86" t="b">
        <v>0</v>
      </c>
      <c r="AF26" s="86">
        <v>0</v>
      </c>
      <c r="AG26" s="94" t="s">
        <v>414</v>
      </c>
      <c r="AH26" s="86" t="b">
        <v>0</v>
      </c>
      <c r="AI26" s="86" t="s">
        <v>416</v>
      </c>
      <c r="AJ26" s="86"/>
      <c r="AK26" s="94" t="s">
        <v>414</v>
      </c>
      <c r="AL26" s="86" t="b">
        <v>0</v>
      </c>
      <c r="AM26" s="86">
        <v>1</v>
      </c>
      <c r="AN26" s="94" t="s">
        <v>411</v>
      </c>
      <c r="AO26" s="86" t="s">
        <v>421</v>
      </c>
      <c r="AP26" s="86" t="b">
        <v>0</v>
      </c>
      <c r="AQ26" s="94" t="s">
        <v>411</v>
      </c>
      <c r="AR26" s="86" t="s">
        <v>209</v>
      </c>
      <c r="AS26" s="86">
        <v>0</v>
      </c>
      <c r="AT26" s="86">
        <v>0</v>
      </c>
      <c r="AU26" s="86"/>
      <c r="AV26" s="86"/>
      <c r="AW26" s="86"/>
      <c r="AX26" s="86"/>
      <c r="AY26" s="86"/>
      <c r="AZ26" s="86"/>
      <c r="BA26" s="86"/>
      <c r="BB26" s="86"/>
      <c r="BC26">
        <v>1</v>
      </c>
      <c r="BD26" s="85" t="str">
        <f>REPLACE(INDEX(GroupVertices[Group],MATCH(Edges25[[#This Row],[Vertex 1]],GroupVertices[Vertex],0)),1,1,"")</f>
        <v>1</v>
      </c>
      <c r="BE26" s="85" t="str">
        <f>REPLACE(INDEX(GroupVertices[Group],MATCH(Edges25[[#This Row],[Vertex 2]],GroupVertices[Vertex],0)),1,1,"")</f>
        <v>1</v>
      </c>
      <c r="BF26" s="51">
        <v>1</v>
      </c>
      <c r="BG26" s="52">
        <v>3.8461538461538463</v>
      </c>
      <c r="BH26" s="51">
        <v>0</v>
      </c>
      <c r="BI26" s="52">
        <v>0</v>
      </c>
      <c r="BJ26" s="51">
        <v>0</v>
      </c>
      <c r="BK26" s="52">
        <v>0</v>
      </c>
      <c r="BL26" s="51">
        <v>25</v>
      </c>
      <c r="BM26" s="52">
        <v>96.15384615384616</v>
      </c>
      <c r="BN26" s="51">
        <v>26</v>
      </c>
    </row>
    <row r="27" spans="1:66" ht="15">
      <c r="A27" s="84" t="s">
        <v>264</v>
      </c>
      <c r="B27" s="84" t="s">
        <v>264</v>
      </c>
      <c r="C27" s="53"/>
      <c r="D27" s="54"/>
      <c r="E27" s="65"/>
      <c r="F27" s="55"/>
      <c r="G27" s="53"/>
      <c r="H27" s="57"/>
      <c r="I27" s="56"/>
      <c r="J27" s="56"/>
      <c r="K27" s="36" t="s">
        <v>65</v>
      </c>
      <c r="L27" s="83">
        <v>59</v>
      </c>
      <c r="M27" s="83"/>
      <c r="N27" s="63"/>
      <c r="O27" s="86" t="s">
        <v>209</v>
      </c>
      <c r="P27" s="88">
        <v>43854.69578703704</v>
      </c>
      <c r="Q27" s="86" t="s">
        <v>293</v>
      </c>
      <c r="R27" s="89" t="s">
        <v>302</v>
      </c>
      <c r="S27" s="86" t="s">
        <v>303</v>
      </c>
      <c r="T27" s="86" t="s">
        <v>318</v>
      </c>
      <c r="U27" s="86"/>
      <c r="V27" s="89" t="s">
        <v>340</v>
      </c>
      <c r="W27" s="88">
        <v>43854.69578703704</v>
      </c>
      <c r="X27" s="92">
        <v>43854</v>
      </c>
      <c r="Y27" s="94" t="s">
        <v>365</v>
      </c>
      <c r="Z27" s="89" t="s">
        <v>388</v>
      </c>
      <c r="AA27" s="86"/>
      <c r="AB27" s="86"/>
      <c r="AC27" s="94" t="s">
        <v>413</v>
      </c>
      <c r="AD27" s="86"/>
      <c r="AE27" s="86" t="b">
        <v>0</v>
      </c>
      <c r="AF27" s="86">
        <v>2</v>
      </c>
      <c r="AG27" s="94" t="s">
        <v>414</v>
      </c>
      <c r="AH27" s="86" t="b">
        <v>1</v>
      </c>
      <c r="AI27" s="86" t="s">
        <v>417</v>
      </c>
      <c r="AJ27" s="86"/>
      <c r="AK27" s="94" t="s">
        <v>411</v>
      </c>
      <c r="AL27" s="86" t="b">
        <v>0</v>
      </c>
      <c r="AM27" s="86">
        <v>0</v>
      </c>
      <c r="AN27" s="94" t="s">
        <v>414</v>
      </c>
      <c r="AO27" s="86" t="s">
        <v>421</v>
      </c>
      <c r="AP27" s="86" t="b">
        <v>0</v>
      </c>
      <c r="AQ27" s="94" t="s">
        <v>413</v>
      </c>
      <c r="AR27" s="86" t="s">
        <v>209</v>
      </c>
      <c r="AS27" s="86">
        <v>0</v>
      </c>
      <c r="AT27" s="86">
        <v>0</v>
      </c>
      <c r="AU27" s="86"/>
      <c r="AV27" s="86"/>
      <c r="AW27" s="86"/>
      <c r="AX27" s="86"/>
      <c r="AY27" s="86"/>
      <c r="AZ27" s="86"/>
      <c r="BA27" s="86"/>
      <c r="BB27" s="86"/>
      <c r="BC27">
        <v>1</v>
      </c>
      <c r="BD27" s="85" t="str">
        <f>REPLACE(INDEX(GroupVertices[Group],MATCH(Edges25[[#This Row],[Vertex 1]],GroupVertices[Vertex],0)),1,1,"")</f>
        <v>1</v>
      </c>
      <c r="BE27" s="85" t="str">
        <f>REPLACE(INDEX(GroupVertices[Group],MATCH(Edges25[[#This Row],[Vertex 2]],GroupVertices[Vertex],0)),1,1,"")</f>
        <v>1</v>
      </c>
      <c r="BF27" s="51">
        <v>0</v>
      </c>
      <c r="BG27" s="52">
        <v>0</v>
      </c>
      <c r="BH27" s="51">
        <v>0</v>
      </c>
      <c r="BI27" s="52">
        <v>0</v>
      </c>
      <c r="BJ27" s="51">
        <v>0</v>
      </c>
      <c r="BK27" s="52">
        <v>0</v>
      </c>
      <c r="BL27" s="51">
        <v>2</v>
      </c>
      <c r="BM27" s="52">
        <v>100</v>
      </c>
      <c r="BN27" s="51">
        <v>2</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1" r:id="rId1" display="https://twitter.com/exchangeclub/status/1219250778294145024"/>
    <hyperlink ref="R19" r:id="rId2" display="https://twitter.com/WolfpackIreland/status/1218176478430535680"/>
    <hyperlink ref="R20" r:id="rId3" display="http://buyexchange.org/childabuseprevention.aspx"/>
    <hyperlink ref="R22" r:id="rId4" display="https://www.nationalservice.gov/serve-your-community/mlk-day-service"/>
    <hyperlink ref="R23" r:id="rId5" display="http://buyexchange.org/conventionmerchandise.aspx"/>
    <hyperlink ref="R25" r:id="rId6" display="http://buyexchange.org/"/>
    <hyperlink ref="R27" r:id="rId7" display="https://twitter.com/exchangeclub/status/1220743398249914371"/>
    <hyperlink ref="U3" r:id="rId8" display="https://pbs.twimg.com/media/EOclX8xWoAAskOi.jpg"/>
    <hyperlink ref="U4" r:id="rId9" display="https://pbs.twimg.com/tweet_video_thumb/EOfYHX-XkAAMLFB.jpg"/>
    <hyperlink ref="U6" r:id="rId10" display="https://pbs.twimg.com/media/EOf-sdzX4AArlsf.jpg"/>
    <hyperlink ref="U8" r:id="rId11" display="https://pbs.twimg.com/media/EOfVC5TWkAAPZBi.jpg"/>
    <hyperlink ref="U10" r:id="rId12" display="https://pbs.twimg.com/media/EOk56uGWoAMN5TR.jpg"/>
    <hyperlink ref="U15" r:id="rId13" display="https://pbs.twimg.com/media/EO6plHrUwAAvgRZ.jpg"/>
    <hyperlink ref="U17" r:id="rId14" display="https://pbs.twimg.com/media/EPADpl8WAAE_GFt.jpg"/>
    <hyperlink ref="U20" r:id="rId15" display="https://pbs.twimg.com/ext_tw_video_thumb/1218263118721224705/pu/img/uaGFrH3pLGI2Hvy2.jpg"/>
    <hyperlink ref="U22" r:id="rId16" display="https://pbs.twimg.com/media/EOumHxjWsAEz_58.jpg"/>
    <hyperlink ref="U23" r:id="rId17" display="https://pbs.twimg.com/media/EO6EDsVXsAc5rIx.png"/>
    <hyperlink ref="U25" r:id="rId18" display="https://pbs.twimg.com/media/EPDzo2AWoAAef5y.png"/>
    <hyperlink ref="V3" r:id="rId19" display="https://pbs.twimg.com/media/EOclX8xWoAAskOi.jpg"/>
    <hyperlink ref="V4" r:id="rId20" display="https://pbs.twimg.com/tweet_video_thumb/EOfYHX-XkAAMLFB.jpg"/>
    <hyperlink ref="V5" r:id="rId21" display="http://pbs.twimg.com/profile_images/865210022418014208/HH4PIwBH_normal.jpg"/>
    <hyperlink ref="V6" r:id="rId22" display="https://pbs.twimg.com/media/EOf-sdzX4AArlsf.jpg"/>
    <hyperlink ref="V7" r:id="rId23" display="http://pbs.twimg.com/profile_images/1190082296008851456/I2Qu4ZFk_normal.jpg"/>
    <hyperlink ref="V8" r:id="rId24" display="https://pbs.twimg.com/media/EOfVC5TWkAAPZBi.jpg"/>
    <hyperlink ref="V9" r:id="rId25" display="http://pbs.twimg.com/profile_images/3588977754/de6ff2084eab149b746a8b7025b2a292_normal.jpeg"/>
    <hyperlink ref="V10" r:id="rId26" display="https://pbs.twimg.com/media/EOk56uGWoAMN5TR.jpg"/>
    <hyperlink ref="V11" r:id="rId27" display="http://pbs.twimg.com/profile_images/859094363015663617/WFhz0keD_normal.jpg"/>
    <hyperlink ref="V12" r:id="rId28" display="http://pbs.twimg.com/profile_images/972535985144610816/ANnuMD7q_normal.jpg"/>
    <hyperlink ref="V13" r:id="rId29" display="http://pbs.twimg.com/profile_images/954827919959961605/6wjWGJDO_normal.jpg"/>
    <hyperlink ref="V14" r:id="rId30" display="http://pbs.twimg.com/profile_images/841809235793088513/iQIdE5sg_normal.jpg"/>
    <hyperlink ref="V15" r:id="rId31" display="https://pbs.twimg.com/media/EO6plHrUwAAvgRZ.jpg"/>
    <hyperlink ref="V16" r:id="rId32" display="http://pbs.twimg.com/profile_images/1130555987163664384/BAgLHc60_normal.jpg"/>
    <hyperlink ref="V17" r:id="rId33" display="https://pbs.twimg.com/media/EPADpl8WAAE_GFt.jpg"/>
    <hyperlink ref="V18" r:id="rId34" display="http://pbs.twimg.com/profile_images/3540437423/73c16a6047e73d4081b2aa624f73cdda_normal.jpeg"/>
    <hyperlink ref="V19" r:id="rId35" display="http://pbs.twimg.com/profile_images/1214260015336431617/pJ7OKcrh_normal.jpg"/>
    <hyperlink ref="V20" r:id="rId36" display="https://pbs.twimg.com/ext_tw_video_thumb/1218263118721224705/pu/img/uaGFrH3pLGI2Hvy2.jpg"/>
    <hyperlink ref="V21" r:id="rId37" display="http://pbs.twimg.com/profile_images/1214260015336431617/pJ7OKcrh_normal.jpg"/>
    <hyperlink ref="V22" r:id="rId38" display="https://pbs.twimg.com/media/EOumHxjWsAEz_58.jpg"/>
    <hyperlink ref="V23" r:id="rId39" display="https://pbs.twimg.com/media/EO6EDsVXsAc5rIx.png"/>
    <hyperlink ref="V24" r:id="rId40" display="http://pbs.twimg.com/profile_images/1214260015336431617/pJ7OKcrh_normal.jpg"/>
    <hyperlink ref="V25" r:id="rId41" display="https://pbs.twimg.com/media/EPDzo2AWoAAef5y.png"/>
    <hyperlink ref="V26" r:id="rId42" display="http://pbs.twimg.com/profile_images/1106532626532319232/BiRESKrF_normal.jpg"/>
    <hyperlink ref="V27" r:id="rId43" display="http://pbs.twimg.com/profile_images/1106532626532319232/BiRESKrF_normal.jpg"/>
    <hyperlink ref="Z3" r:id="rId44" display="https://twitter.com/henryabbotttech/status/1217983336611708928"/>
    <hyperlink ref="Z4" r:id="rId45" display="https://twitter.com/austinnakeisha/status/1218179852853030914"/>
    <hyperlink ref="Z5" r:id="rId46" display="https://twitter.com/halfpricebooks/status/1218187375882461185"/>
    <hyperlink ref="Z6" r:id="rId47" display="https://twitter.com/chrislieboldoh/status/1218222284172931072"/>
    <hyperlink ref="Z7" r:id="rId48" display="https://twitter.com/drawbridgep/status/1218238843578699777"/>
    <hyperlink ref="Z8" r:id="rId49" display="https://twitter.com/wolfpackireland/status/1218176478430535680"/>
    <hyperlink ref="Z9" r:id="rId50" display="https://twitter.com/disd_libraries/status/1218555556601966595"/>
    <hyperlink ref="Z10" r:id="rId51" display="https://twitter.com/annemwhalen/status/1218568860510625792"/>
    <hyperlink ref="Z11" r:id="rId52" display="https://twitter.com/exchangeclublh/status/1219307114511978498"/>
    <hyperlink ref="Z12" r:id="rId53" display="https://twitter.com/abbottathletics/status/1219434526209908736"/>
    <hyperlink ref="Z13" r:id="rId54" display="https://twitter.com/tech_abbott/status/1219569322537955329"/>
    <hyperlink ref="Z14" r:id="rId55" display="https://twitter.com/marbova/status/1219589460268142594"/>
    <hyperlink ref="Z15" r:id="rId56" display="https://twitter.com/chiefmikebrown/status/1220099055671361536"/>
    <hyperlink ref="Z16" r:id="rId57" display="https://twitter.com/marcomunozut/status/1220104228351307776"/>
    <hyperlink ref="Z17" r:id="rId58" display="https://twitter.com/covingtonmayor/status/1220479517665480705"/>
    <hyperlink ref="Z18" r:id="rId59" display="https://twitter.com/jeffireland47/status/1220551519612915712"/>
    <hyperlink ref="Z19" r:id="rId60" display="https://twitter.com/exchangeclub/status/1218262586816376832"/>
    <hyperlink ref="Z20" r:id="rId61" display="https://twitter.com/exchangeclub/status/1218263311713816578"/>
    <hyperlink ref="Z21" r:id="rId62" display="https://twitter.com/exchangeclub/status/1218534008268763136"/>
    <hyperlink ref="Z22" r:id="rId63" display="https://twitter.com/exchangeclub/status/1219250778294145024"/>
    <hyperlink ref="Z23" r:id="rId64" display="https://twitter.com/exchangeclub/status/1220057761616211969"/>
    <hyperlink ref="Z24" r:id="rId65" display="https://twitter.com/exchangeclub/status/1220366265916841984"/>
    <hyperlink ref="Z25" r:id="rId66" display="https://twitter.com/exchangeclub/status/1220743398249914371"/>
    <hyperlink ref="Z26" r:id="rId67" display="https://twitter.com/tracey_edwards/status/1220748441887834113"/>
    <hyperlink ref="Z27" r:id="rId68" display="https://twitter.com/tracey_edwards/status/1220748581755289600"/>
    <hyperlink ref="BB6" r:id="rId69" display="https://api.twitter.com/1.1/geo/id/30c497f2ec73b2c7.json"/>
    <hyperlink ref="BB10" r:id="rId70" display="https://api.twitter.com/1.1/geo/id/07d9dafd44880002.json"/>
    <hyperlink ref="BB17" r:id="rId71" display="https://api.twitter.com/1.1/geo/id/8903102df644ad68.json"/>
  </hyperlinks>
  <printOptions/>
  <pageMargins left="0.7" right="0.7" top="0.75" bottom="0.75" header="0.3" footer="0.3"/>
  <pageSetup horizontalDpi="600" verticalDpi="600" orientation="portrait" r:id="rId75"/>
  <legacyDrawing r:id="rId73"/>
  <tableParts>
    <tablePart r:id="rId7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523A-09D0-41DB-86D6-92128ABF6787}">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980</v>
      </c>
      <c r="B1" s="13" t="s">
        <v>34</v>
      </c>
    </row>
    <row r="2" spans="1:2" ht="15">
      <c r="A2" s="126" t="s">
        <v>263</v>
      </c>
      <c r="B2" s="85">
        <v>298.5</v>
      </c>
    </row>
    <row r="3" spans="1:2" ht="15">
      <c r="A3" s="126" t="s">
        <v>259</v>
      </c>
      <c r="B3" s="85">
        <v>51</v>
      </c>
    </row>
    <row r="4" spans="1:2" ht="15">
      <c r="A4" s="126" t="s">
        <v>260</v>
      </c>
      <c r="B4" s="85">
        <v>51</v>
      </c>
    </row>
    <row r="5" spans="1:2" ht="15">
      <c r="A5" s="126" t="s">
        <v>250</v>
      </c>
      <c r="B5" s="85">
        <v>38</v>
      </c>
    </row>
    <row r="6" spans="1:2" ht="15">
      <c r="A6" s="126" t="s">
        <v>262</v>
      </c>
      <c r="B6" s="85">
        <v>18</v>
      </c>
    </row>
    <row r="7" spans="1:2" ht="15">
      <c r="A7" s="126" t="s">
        <v>261</v>
      </c>
      <c r="B7" s="85">
        <v>18</v>
      </c>
    </row>
    <row r="8" spans="1:2" ht="15">
      <c r="A8" s="126" t="s">
        <v>252</v>
      </c>
      <c r="B8" s="85">
        <v>17.8</v>
      </c>
    </row>
    <row r="9" spans="1:2" ht="15">
      <c r="A9" s="126" t="s">
        <v>253</v>
      </c>
      <c r="B9" s="85">
        <v>17.8</v>
      </c>
    </row>
    <row r="10" spans="1:2" ht="15">
      <c r="A10" s="126" t="s">
        <v>251</v>
      </c>
      <c r="B10" s="85">
        <v>16.8</v>
      </c>
    </row>
    <row r="11" spans="1:2" ht="15">
      <c r="A11" s="126" t="s">
        <v>248</v>
      </c>
      <c r="B11" s="85">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A300-DE11-43E6-BA69-4579E9A2E674}">
  <dimension ref="A25:B51"/>
  <sheetViews>
    <sheetView workbookViewId="0" topLeftCell="A1"/>
  </sheetViews>
  <sheetFormatPr defaultColWidth="9.140625" defaultRowHeight="15"/>
  <cols>
    <col min="1" max="1" width="14.7109375" style="0" bestFit="1" customWidth="1"/>
    <col min="2" max="2" width="23.7109375" style="0" bestFit="1" customWidth="1"/>
  </cols>
  <sheetData>
    <row r="25" spans="1:2" ht="15">
      <c r="A25" s="137" t="s">
        <v>982</v>
      </c>
      <c r="B25" t="s">
        <v>981</v>
      </c>
    </row>
    <row r="26" spans="1:2" ht="15">
      <c r="A26" s="138">
        <v>43847.06517361111</v>
      </c>
      <c r="B26" s="3">
        <v>1</v>
      </c>
    </row>
    <row r="27" spans="1:2" ht="15">
      <c r="A27" s="138">
        <v>43847.59813657407</v>
      </c>
      <c r="B27" s="3">
        <v>1</v>
      </c>
    </row>
    <row r="28" spans="1:2" ht="15">
      <c r="A28" s="138">
        <v>43847.607453703706</v>
      </c>
      <c r="B28" s="3">
        <v>1</v>
      </c>
    </row>
    <row r="29" spans="1:2" ht="15">
      <c r="A29" s="138">
        <v>43847.62820601852</v>
      </c>
      <c r="B29" s="3">
        <v>1</v>
      </c>
    </row>
    <row r="30" spans="1:2" ht="15">
      <c r="A30" s="138">
        <v>43847.72453703704</v>
      </c>
      <c r="B30" s="3">
        <v>1</v>
      </c>
    </row>
    <row r="31" spans="1:2" ht="15">
      <c r="A31" s="138">
        <v>43847.77023148148</v>
      </c>
      <c r="B31" s="3">
        <v>1</v>
      </c>
    </row>
    <row r="32" spans="1:2" ht="15">
      <c r="A32" s="138">
        <v>43847.835752314815</v>
      </c>
      <c r="B32" s="3">
        <v>1</v>
      </c>
    </row>
    <row r="33" spans="1:2" ht="15">
      <c r="A33" s="138">
        <v>43847.83775462963</v>
      </c>
      <c r="B33" s="3">
        <v>1</v>
      </c>
    </row>
    <row r="34" spans="1:2" ht="15">
      <c r="A34" s="138">
        <v>43848.5847337963</v>
      </c>
      <c r="B34" s="3">
        <v>1</v>
      </c>
    </row>
    <row r="35" spans="1:2" ht="15">
      <c r="A35" s="138">
        <v>43848.64420138889</v>
      </c>
      <c r="B35" s="3">
        <v>1</v>
      </c>
    </row>
    <row r="36" spans="1:2" ht="15">
      <c r="A36" s="138">
        <v>43848.68090277778</v>
      </c>
      <c r="B36" s="3">
        <v>1</v>
      </c>
    </row>
    <row r="37" spans="1:2" ht="15">
      <c r="A37" s="138">
        <v>43850.56263888889</v>
      </c>
      <c r="B37" s="3">
        <v>1</v>
      </c>
    </row>
    <row r="38" spans="1:2" ht="15">
      <c r="A38" s="138">
        <v>43850.71810185185</v>
      </c>
      <c r="B38" s="3">
        <v>1</v>
      </c>
    </row>
    <row r="39" spans="1:2" ht="15">
      <c r="A39" s="138">
        <v>43851.0696875</v>
      </c>
      <c r="B39" s="3">
        <v>1</v>
      </c>
    </row>
    <row r="40" spans="1:2" ht="15">
      <c r="A40" s="138">
        <v>43851.441655092596</v>
      </c>
      <c r="B40" s="3">
        <v>1</v>
      </c>
    </row>
    <row r="41" spans="1:2" ht="15">
      <c r="A41" s="138">
        <v>43851.49722222222</v>
      </c>
      <c r="B41" s="3">
        <v>1</v>
      </c>
    </row>
    <row r="42" spans="1:2" ht="15">
      <c r="A42" s="138">
        <v>43852.78949074074</v>
      </c>
      <c r="B42" s="3">
        <v>1</v>
      </c>
    </row>
    <row r="43" spans="1:2" ht="15">
      <c r="A43" s="138">
        <v>43852.9034375</v>
      </c>
      <c r="B43" s="3">
        <v>1</v>
      </c>
    </row>
    <row r="44" spans="1:2" ht="15">
      <c r="A44" s="138">
        <v>43852.917719907404</v>
      </c>
      <c r="B44" s="3">
        <v>1</v>
      </c>
    </row>
    <row r="45" spans="1:2" ht="15">
      <c r="A45" s="138">
        <v>43853.64079861111</v>
      </c>
      <c r="B45" s="3">
        <v>1</v>
      </c>
    </row>
    <row r="46" spans="1:2" ht="15">
      <c r="A46" s="138">
        <v>43853.95332175926</v>
      </c>
      <c r="B46" s="3">
        <v>1</v>
      </c>
    </row>
    <row r="47" spans="1:2" ht="15">
      <c r="A47" s="138">
        <v>43854.15200231481</v>
      </c>
      <c r="B47" s="3">
        <v>1</v>
      </c>
    </row>
    <row r="48" spans="1:2" ht="15">
      <c r="A48" s="138">
        <v>43854.681493055556</v>
      </c>
      <c r="B48" s="3">
        <v>1</v>
      </c>
    </row>
    <row r="49" spans="1:2" ht="15">
      <c r="A49" s="138">
        <v>43854.69540509259</v>
      </c>
      <c r="B49" s="3">
        <v>1</v>
      </c>
    </row>
    <row r="50" spans="1:2" ht="15">
      <c r="A50" s="138">
        <v>43854.69578703704</v>
      </c>
      <c r="B50" s="3">
        <v>1</v>
      </c>
    </row>
    <row r="51" spans="1:2" ht="15">
      <c r="A51" s="138" t="s">
        <v>983</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441</v>
      </c>
      <c r="AF2" s="13" t="s">
        <v>442</v>
      </c>
      <c r="AG2" s="13" t="s">
        <v>443</v>
      </c>
      <c r="AH2" s="13" t="s">
        <v>444</v>
      </c>
      <c r="AI2" s="13" t="s">
        <v>445</v>
      </c>
      <c r="AJ2" s="13" t="s">
        <v>446</v>
      </c>
      <c r="AK2" s="13" t="s">
        <v>447</v>
      </c>
      <c r="AL2" s="13" t="s">
        <v>448</v>
      </c>
      <c r="AM2" s="13" t="s">
        <v>449</v>
      </c>
      <c r="AN2" s="13" t="s">
        <v>450</v>
      </c>
      <c r="AO2" s="13" t="s">
        <v>451</v>
      </c>
      <c r="AP2" s="13" t="s">
        <v>452</v>
      </c>
      <c r="AQ2" s="13" t="s">
        <v>453</v>
      </c>
      <c r="AR2" s="13" t="s">
        <v>454</v>
      </c>
      <c r="AS2" s="13" t="s">
        <v>455</v>
      </c>
      <c r="AT2" s="13" t="s">
        <v>227</v>
      </c>
      <c r="AU2" s="13" t="s">
        <v>456</v>
      </c>
      <c r="AV2" s="13" t="s">
        <v>457</v>
      </c>
      <c r="AW2" s="13" t="s">
        <v>458</v>
      </c>
      <c r="AX2" s="13" t="s">
        <v>459</v>
      </c>
      <c r="AY2" s="13" t="s">
        <v>460</v>
      </c>
      <c r="AZ2" s="13" t="s">
        <v>461</v>
      </c>
      <c r="BA2" s="13" t="s">
        <v>656</v>
      </c>
      <c r="BB2" s="129" t="s">
        <v>833</v>
      </c>
      <c r="BC2" s="129" t="s">
        <v>835</v>
      </c>
      <c r="BD2" s="129" t="s">
        <v>836</v>
      </c>
      <c r="BE2" s="129" t="s">
        <v>838</v>
      </c>
      <c r="BF2" s="129" t="s">
        <v>839</v>
      </c>
      <c r="BG2" s="129" t="s">
        <v>841</v>
      </c>
      <c r="BH2" s="129" t="s">
        <v>842</v>
      </c>
      <c r="BI2" s="129" t="s">
        <v>851</v>
      </c>
      <c r="BJ2" s="129" t="s">
        <v>853</v>
      </c>
      <c r="BK2" s="129" t="s">
        <v>861</v>
      </c>
      <c r="BL2" s="129" t="s">
        <v>936</v>
      </c>
      <c r="BM2" s="129" t="s">
        <v>937</v>
      </c>
      <c r="BN2" s="129" t="s">
        <v>938</v>
      </c>
      <c r="BO2" s="129" t="s">
        <v>939</v>
      </c>
      <c r="BP2" s="129" t="s">
        <v>940</v>
      </c>
      <c r="BQ2" s="129" t="s">
        <v>941</v>
      </c>
      <c r="BR2" s="129" t="s">
        <v>942</v>
      </c>
      <c r="BS2" s="129" t="s">
        <v>943</v>
      </c>
      <c r="BT2" s="129" t="s">
        <v>945</v>
      </c>
      <c r="BU2" s="3"/>
      <c r="BV2" s="3"/>
    </row>
    <row r="3" spans="1:74" ht="34.05" customHeight="1">
      <c r="A3" s="50" t="s">
        <v>247</v>
      </c>
      <c r="C3" s="53"/>
      <c r="D3" s="53" t="s">
        <v>64</v>
      </c>
      <c r="E3" s="54">
        <v>348.43345432546886</v>
      </c>
      <c r="F3" s="55"/>
      <c r="G3" s="114" t="s">
        <v>574</v>
      </c>
      <c r="H3" s="53"/>
      <c r="I3" s="57" t="s">
        <v>247</v>
      </c>
      <c r="J3" s="56"/>
      <c r="K3" s="56"/>
      <c r="L3" s="116" t="s">
        <v>618</v>
      </c>
      <c r="M3" s="59">
        <v>401.8683493240297</v>
      </c>
      <c r="N3" s="60">
        <v>6331.08642578125</v>
      </c>
      <c r="O3" s="60">
        <v>9191.24609375</v>
      </c>
      <c r="P3" s="58"/>
      <c r="Q3" s="61"/>
      <c r="R3" s="61"/>
      <c r="S3" s="51"/>
      <c r="T3" s="51">
        <v>0</v>
      </c>
      <c r="U3" s="51">
        <v>1</v>
      </c>
      <c r="V3" s="52">
        <v>0</v>
      </c>
      <c r="W3" s="52">
        <v>0.142857</v>
      </c>
      <c r="X3" s="52">
        <v>0</v>
      </c>
      <c r="Y3" s="52">
        <v>0.655394</v>
      </c>
      <c r="Z3" s="52">
        <v>0</v>
      </c>
      <c r="AA3" s="52">
        <v>0</v>
      </c>
      <c r="AB3" s="62">
        <v>3</v>
      </c>
      <c r="AC3" s="62"/>
      <c r="AD3" s="63"/>
      <c r="AE3" s="85" t="s">
        <v>462</v>
      </c>
      <c r="AF3" s="85">
        <v>51</v>
      </c>
      <c r="AG3" s="85">
        <v>1471</v>
      </c>
      <c r="AH3" s="85">
        <v>2572</v>
      </c>
      <c r="AI3" s="85">
        <v>1155</v>
      </c>
      <c r="AJ3" s="85"/>
      <c r="AK3" s="85"/>
      <c r="AL3" s="85" t="s">
        <v>513</v>
      </c>
      <c r="AM3" s="90" t="s">
        <v>526</v>
      </c>
      <c r="AN3" s="85"/>
      <c r="AO3" s="87">
        <v>41210.98369212963</v>
      </c>
      <c r="AP3" s="90" t="s">
        <v>544</v>
      </c>
      <c r="AQ3" s="85" t="b">
        <v>0</v>
      </c>
      <c r="AR3" s="85" t="b">
        <v>0</v>
      </c>
      <c r="AS3" s="85" t="b">
        <v>1</v>
      </c>
      <c r="AT3" s="85"/>
      <c r="AU3" s="85">
        <v>3</v>
      </c>
      <c r="AV3" s="90" t="s">
        <v>568</v>
      </c>
      <c r="AW3" s="85" t="b">
        <v>0</v>
      </c>
      <c r="AX3" s="85" t="s">
        <v>590</v>
      </c>
      <c r="AY3" s="90" t="s">
        <v>591</v>
      </c>
      <c r="AZ3" s="85" t="s">
        <v>66</v>
      </c>
      <c r="BA3" s="85" t="str">
        <f>REPLACE(INDEX(GroupVertices[Group],MATCH(Vertices[[#This Row],[Vertex]],GroupVertices[Vertex],0)),1,1,"")</f>
        <v>4</v>
      </c>
      <c r="BB3" s="51"/>
      <c r="BC3" s="51"/>
      <c r="BD3" s="51"/>
      <c r="BE3" s="51"/>
      <c r="BF3" s="51" t="s">
        <v>308</v>
      </c>
      <c r="BG3" s="51" t="s">
        <v>308</v>
      </c>
      <c r="BH3" s="130" t="s">
        <v>755</v>
      </c>
      <c r="BI3" s="130" t="s">
        <v>755</v>
      </c>
      <c r="BJ3" s="130" t="s">
        <v>804</v>
      </c>
      <c r="BK3" s="130" t="s">
        <v>804</v>
      </c>
      <c r="BL3" s="130">
        <v>2</v>
      </c>
      <c r="BM3" s="133">
        <v>8.695652173913043</v>
      </c>
      <c r="BN3" s="130">
        <v>0</v>
      </c>
      <c r="BO3" s="133">
        <v>0</v>
      </c>
      <c r="BP3" s="130">
        <v>0</v>
      </c>
      <c r="BQ3" s="133">
        <v>0</v>
      </c>
      <c r="BR3" s="130">
        <v>21</v>
      </c>
      <c r="BS3" s="133">
        <v>91.30434782608695</v>
      </c>
      <c r="BT3" s="130">
        <v>23</v>
      </c>
      <c r="BU3" s="3"/>
      <c r="BV3" s="3"/>
    </row>
    <row r="4" spans="1:77" ht="34.05" customHeight="1">
      <c r="A4" s="14" t="s">
        <v>265</v>
      </c>
      <c r="C4" s="15"/>
      <c r="D4" s="15" t="s">
        <v>64</v>
      </c>
      <c r="E4" s="95">
        <v>179.99697519661223</v>
      </c>
      <c r="F4" s="81"/>
      <c r="G4" s="114" t="s">
        <v>575</v>
      </c>
      <c r="H4" s="15"/>
      <c r="I4" s="16" t="s">
        <v>265</v>
      </c>
      <c r="J4" s="66"/>
      <c r="K4" s="66"/>
      <c r="L4" s="116" t="s">
        <v>619</v>
      </c>
      <c r="M4" s="96">
        <v>39.697012647187094</v>
      </c>
      <c r="N4" s="97">
        <v>7864.2578125</v>
      </c>
      <c r="O4" s="97">
        <v>7555.9453125</v>
      </c>
      <c r="P4" s="77"/>
      <c r="Q4" s="98"/>
      <c r="R4" s="98"/>
      <c r="S4" s="99"/>
      <c r="T4" s="51">
        <v>4</v>
      </c>
      <c r="U4" s="51">
        <v>0</v>
      </c>
      <c r="V4" s="52">
        <v>12</v>
      </c>
      <c r="W4" s="52">
        <v>0.25</v>
      </c>
      <c r="X4" s="52">
        <v>0</v>
      </c>
      <c r="Y4" s="52">
        <v>2.378332</v>
      </c>
      <c r="Z4" s="52">
        <v>0</v>
      </c>
      <c r="AA4" s="52">
        <v>0</v>
      </c>
      <c r="AB4" s="82">
        <v>4</v>
      </c>
      <c r="AC4" s="82"/>
      <c r="AD4" s="100"/>
      <c r="AE4" s="85" t="s">
        <v>463</v>
      </c>
      <c r="AF4" s="85">
        <v>125</v>
      </c>
      <c r="AG4" s="85">
        <v>142</v>
      </c>
      <c r="AH4" s="85">
        <v>659</v>
      </c>
      <c r="AI4" s="85">
        <v>1129</v>
      </c>
      <c r="AJ4" s="85"/>
      <c r="AK4" s="85" t="s">
        <v>489</v>
      </c>
      <c r="AL4" s="85" t="s">
        <v>514</v>
      </c>
      <c r="AM4" s="85"/>
      <c r="AN4" s="85"/>
      <c r="AO4" s="87">
        <v>41647.689467592594</v>
      </c>
      <c r="AP4" s="85"/>
      <c r="AQ4" s="85" t="b">
        <v>1</v>
      </c>
      <c r="AR4" s="85" t="b">
        <v>0</v>
      </c>
      <c r="AS4" s="85" t="b">
        <v>1</v>
      </c>
      <c r="AT4" s="85"/>
      <c r="AU4" s="85">
        <v>2</v>
      </c>
      <c r="AV4" s="90" t="s">
        <v>569</v>
      </c>
      <c r="AW4" s="85" t="b">
        <v>0</v>
      </c>
      <c r="AX4" s="85" t="s">
        <v>590</v>
      </c>
      <c r="AY4" s="90" t="s">
        <v>592</v>
      </c>
      <c r="AZ4" s="85" t="s">
        <v>65</v>
      </c>
      <c r="BA4" s="85" t="str">
        <f>REPLACE(INDEX(GroupVertices[Group],MATCH(Vertices[[#This Row],[Vertex]],GroupVertices[Vertex],0)),1,1,"")</f>
        <v>4</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34.05" customHeight="1">
      <c r="A5" s="14" t="s">
        <v>248</v>
      </c>
      <c r="C5" s="15"/>
      <c r="D5" s="15" t="s">
        <v>64</v>
      </c>
      <c r="E5" s="95">
        <v>162</v>
      </c>
      <c r="F5" s="81"/>
      <c r="G5" s="114" t="s">
        <v>576</v>
      </c>
      <c r="H5" s="15"/>
      <c r="I5" s="16" t="s">
        <v>248</v>
      </c>
      <c r="J5" s="66"/>
      <c r="K5" s="66"/>
      <c r="L5" s="116" t="s">
        <v>620</v>
      </c>
      <c r="M5" s="96">
        <v>1</v>
      </c>
      <c r="N5" s="97">
        <v>1811.0537109375</v>
      </c>
      <c r="O5" s="97">
        <v>634.57568359375</v>
      </c>
      <c r="P5" s="77"/>
      <c r="Q5" s="98"/>
      <c r="R5" s="98"/>
      <c r="S5" s="99"/>
      <c r="T5" s="51">
        <v>0</v>
      </c>
      <c r="U5" s="51">
        <v>6</v>
      </c>
      <c r="V5" s="52">
        <v>16.8</v>
      </c>
      <c r="W5" s="52">
        <v>0.025641</v>
      </c>
      <c r="X5" s="52">
        <v>0.088461</v>
      </c>
      <c r="Y5" s="52">
        <v>1.160938</v>
      </c>
      <c r="Z5" s="52">
        <v>0.3333333333333333</v>
      </c>
      <c r="AA5" s="52">
        <v>0</v>
      </c>
      <c r="AB5" s="82">
        <v>5</v>
      </c>
      <c r="AC5" s="82"/>
      <c r="AD5" s="100"/>
      <c r="AE5" s="85" t="s">
        <v>464</v>
      </c>
      <c r="AF5" s="85">
        <v>306</v>
      </c>
      <c r="AG5" s="85">
        <v>0</v>
      </c>
      <c r="AH5" s="85">
        <v>1508</v>
      </c>
      <c r="AI5" s="85">
        <v>5934</v>
      </c>
      <c r="AJ5" s="85"/>
      <c r="AK5" s="85" t="s">
        <v>490</v>
      </c>
      <c r="AL5" s="85"/>
      <c r="AM5" s="85"/>
      <c r="AN5" s="85"/>
      <c r="AO5" s="87">
        <v>43324.76217592593</v>
      </c>
      <c r="AP5" s="90" t="s">
        <v>545</v>
      </c>
      <c r="AQ5" s="85" t="b">
        <v>1</v>
      </c>
      <c r="AR5" s="85" t="b">
        <v>0</v>
      </c>
      <c r="AS5" s="85" t="b">
        <v>0</v>
      </c>
      <c r="AT5" s="85"/>
      <c r="AU5" s="85">
        <v>0</v>
      </c>
      <c r="AV5" s="85"/>
      <c r="AW5" s="85" t="b">
        <v>0</v>
      </c>
      <c r="AX5" s="85" t="s">
        <v>590</v>
      </c>
      <c r="AY5" s="90" t="s">
        <v>593</v>
      </c>
      <c r="AZ5" s="85" t="s">
        <v>66</v>
      </c>
      <c r="BA5" s="85" t="str">
        <f>REPLACE(INDEX(GroupVertices[Group],MATCH(Vertices[[#This Row],[Vertex]],GroupVertices[Vertex],0)),1,1,"")</f>
        <v>2</v>
      </c>
      <c r="BB5" s="51"/>
      <c r="BC5" s="51"/>
      <c r="BD5" s="51"/>
      <c r="BE5" s="51"/>
      <c r="BF5" s="51"/>
      <c r="BG5" s="51"/>
      <c r="BH5" s="130" t="s">
        <v>843</v>
      </c>
      <c r="BI5" s="130" t="s">
        <v>843</v>
      </c>
      <c r="BJ5" s="130" t="s">
        <v>854</v>
      </c>
      <c r="BK5" s="130" t="s">
        <v>854</v>
      </c>
      <c r="BL5" s="130">
        <v>0</v>
      </c>
      <c r="BM5" s="133">
        <v>0</v>
      </c>
      <c r="BN5" s="130">
        <v>0</v>
      </c>
      <c r="BO5" s="133">
        <v>0</v>
      </c>
      <c r="BP5" s="130">
        <v>0</v>
      </c>
      <c r="BQ5" s="133">
        <v>0</v>
      </c>
      <c r="BR5" s="130">
        <v>6</v>
      </c>
      <c r="BS5" s="133">
        <v>100</v>
      </c>
      <c r="BT5" s="130">
        <v>6</v>
      </c>
      <c r="BU5" s="2"/>
      <c r="BV5" s="3"/>
      <c r="BW5" s="3"/>
      <c r="BX5" s="3"/>
      <c r="BY5" s="3"/>
    </row>
    <row r="6" spans="1:77" ht="34.05" customHeight="1">
      <c r="A6" s="14" t="s">
        <v>266</v>
      </c>
      <c r="C6" s="15"/>
      <c r="D6" s="15" t="s">
        <v>64</v>
      </c>
      <c r="E6" s="95">
        <v>303.4410163339383</v>
      </c>
      <c r="F6" s="81"/>
      <c r="G6" s="114" t="s">
        <v>577</v>
      </c>
      <c r="H6" s="15"/>
      <c r="I6" s="16" t="s">
        <v>266</v>
      </c>
      <c r="J6" s="66"/>
      <c r="K6" s="66"/>
      <c r="L6" s="116" t="s">
        <v>621</v>
      </c>
      <c r="M6" s="96">
        <v>305.1258177060619</v>
      </c>
      <c r="N6" s="97">
        <v>2763.251220703125</v>
      </c>
      <c r="O6" s="97">
        <v>7202.333984375</v>
      </c>
      <c r="P6" s="77"/>
      <c r="Q6" s="98"/>
      <c r="R6" s="98"/>
      <c r="S6" s="99"/>
      <c r="T6" s="51">
        <v>5</v>
      </c>
      <c r="U6" s="51">
        <v>0</v>
      </c>
      <c r="V6" s="52">
        <v>1</v>
      </c>
      <c r="W6" s="52">
        <v>0.019231</v>
      </c>
      <c r="X6" s="52">
        <v>0.076204</v>
      </c>
      <c r="Y6" s="52">
        <v>0.961177</v>
      </c>
      <c r="Z6" s="52">
        <v>0.4</v>
      </c>
      <c r="AA6" s="52">
        <v>0</v>
      </c>
      <c r="AB6" s="82">
        <v>6</v>
      </c>
      <c r="AC6" s="82"/>
      <c r="AD6" s="100"/>
      <c r="AE6" s="85" t="s">
        <v>465</v>
      </c>
      <c r="AF6" s="85">
        <v>262</v>
      </c>
      <c r="AG6" s="85">
        <v>1116</v>
      </c>
      <c r="AH6" s="85">
        <v>1258</v>
      </c>
      <c r="AI6" s="85">
        <v>3150</v>
      </c>
      <c r="AJ6" s="85"/>
      <c r="AK6" s="85"/>
      <c r="AL6" s="85"/>
      <c r="AM6" s="85"/>
      <c r="AN6" s="85"/>
      <c r="AO6" s="87">
        <v>42213.82208333333</v>
      </c>
      <c r="AP6" s="85"/>
      <c r="AQ6" s="85" t="b">
        <v>0</v>
      </c>
      <c r="AR6" s="85" t="b">
        <v>0</v>
      </c>
      <c r="AS6" s="85" t="b">
        <v>1</v>
      </c>
      <c r="AT6" s="85"/>
      <c r="AU6" s="85">
        <v>14</v>
      </c>
      <c r="AV6" s="90" t="s">
        <v>569</v>
      </c>
      <c r="AW6" s="85" t="b">
        <v>0</v>
      </c>
      <c r="AX6" s="85" t="s">
        <v>590</v>
      </c>
      <c r="AY6" s="90" t="s">
        <v>594</v>
      </c>
      <c r="AZ6" s="85" t="s">
        <v>65</v>
      </c>
      <c r="BA6" s="85" t="str">
        <f>REPLACE(INDEX(GroupVertices[Group],MATCH(Vertices[[#This Row],[Vertex]],GroupVertices[Vertex],0)),1,1,"")</f>
        <v>2</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34.05" customHeight="1">
      <c r="A7" s="14" t="s">
        <v>267</v>
      </c>
      <c r="C7" s="15"/>
      <c r="D7" s="15" t="s">
        <v>64</v>
      </c>
      <c r="E7" s="95">
        <v>345.7719298245614</v>
      </c>
      <c r="F7" s="81"/>
      <c r="G7" s="114" t="s">
        <v>578</v>
      </c>
      <c r="H7" s="15"/>
      <c r="I7" s="16" t="s">
        <v>267</v>
      </c>
      <c r="J7" s="66"/>
      <c r="K7" s="66"/>
      <c r="L7" s="116" t="s">
        <v>622</v>
      </c>
      <c r="M7" s="96">
        <v>396.14555167902313</v>
      </c>
      <c r="N7" s="97">
        <v>1593.8189697265625</v>
      </c>
      <c r="O7" s="97">
        <v>9196.6064453125</v>
      </c>
      <c r="P7" s="77"/>
      <c r="Q7" s="98"/>
      <c r="R7" s="98"/>
      <c r="S7" s="99"/>
      <c r="T7" s="51">
        <v>5</v>
      </c>
      <c r="U7" s="51">
        <v>0</v>
      </c>
      <c r="V7" s="52">
        <v>1</v>
      </c>
      <c r="W7" s="52">
        <v>0.019231</v>
      </c>
      <c r="X7" s="52">
        <v>0.076204</v>
      </c>
      <c r="Y7" s="52">
        <v>0.961177</v>
      </c>
      <c r="Z7" s="52">
        <v>0.4</v>
      </c>
      <c r="AA7" s="52">
        <v>0</v>
      </c>
      <c r="AB7" s="82">
        <v>7</v>
      </c>
      <c r="AC7" s="82"/>
      <c r="AD7" s="100"/>
      <c r="AE7" s="85" t="s">
        <v>466</v>
      </c>
      <c r="AF7" s="85">
        <v>1367</v>
      </c>
      <c r="AG7" s="85">
        <v>1450</v>
      </c>
      <c r="AH7" s="85">
        <v>3660</v>
      </c>
      <c r="AI7" s="85">
        <v>5944</v>
      </c>
      <c r="AJ7" s="85"/>
      <c r="AK7" s="85" t="s">
        <v>491</v>
      </c>
      <c r="AL7" s="85" t="s">
        <v>515</v>
      </c>
      <c r="AM7" s="90" t="s">
        <v>527</v>
      </c>
      <c r="AN7" s="85"/>
      <c r="AO7" s="87">
        <v>39829.68927083333</v>
      </c>
      <c r="AP7" s="90" t="s">
        <v>546</v>
      </c>
      <c r="AQ7" s="85" t="b">
        <v>1</v>
      </c>
      <c r="AR7" s="85" t="b">
        <v>0</v>
      </c>
      <c r="AS7" s="85" t="b">
        <v>1</v>
      </c>
      <c r="AT7" s="85"/>
      <c r="AU7" s="85">
        <v>4</v>
      </c>
      <c r="AV7" s="90" t="s">
        <v>569</v>
      </c>
      <c r="AW7" s="85" t="b">
        <v>0</v>
      </c>
      <c r="AX7" s="85" t="s">
        <v>590</v>
      </c>
      <c r="AY7" s="90" t="s">
        <v>595</v>
      </c>
      <c r="AZ7" s="85" t="s">
        <v>65</v>
      </c>
      <c r="BA7" s="85" t="str">
        <f>REPLACE(INDEX(GroupVertices[Group],MATCH(Vertices[[#This Row],[Vertex]],GroupVertices[Vertex],0)),1,1,"")</f>
        <v>2</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34.05" customHeight="1">
      <c r="A8" s="14" t="s">
        <v>263</v>
      </c>
      <c r="C8" s="15"/>
      <c r="D8" s="15" t="s">
        <v>64</v>
      </c>
      <c r="E8" s="95">
        <v>274.4177253478524</v>
      </c>
      <c r="F8" s="81"/>
      <c r="G8" s="114" t="s">
        <v>339</v>
      </c>
      <c r="H8" s="15"/>
      <c r="I8" s="16" t="s">
        <v>263</v>
      </c>
      <c r="J8" s="66"/>
      <c r="K8" s="66"/>
      <c r="L8" s="116" t="s">
        <v>623</v>
      </c>
      <c r="M8" s="96">
        <v>242.72007195813345</v>
      </c>
      <c r="N8" s="97">
        <v>4214.84619140625</v>
      </c>
      <c r="O8" s="97">
        <v>5874.63037109375</v>
      </c>
      <c r="P8" s="77"/>
      <c r="Q8" s="98"/>
      <c r="R8" s="98"/>
      <c r="S8" s="99"/>
      <c r="T8" s="51">
        <v>13</v>
      </c>
      <c r="U8" s="51">
        <v>1</v>
      </c>
      <c r="V8" s="52">
        <v>298.5</v>
      </c>
      <c r="W8" s="52">
        <v>0.035714</v>
      </c>
      <c r="X8" s="52">
        <v>0.11557</v>
      </c>
      <c r="Y8" s="52">
        <v>3.104086</v>
      </c>
      <c r="Z8" s="52">
        <v>0.06060606060606061</v>
      </c>
      <c r="AA8" s="52">
        <v>0</v>
      </c>
      <c r="AB8" s="82">
        <v>8</v>
      </c>
      <c r="AC8" s="82"/>
      <c r="AD8" s="100"/>
      <c r="AE8" s="85" t="s">
        <v>467</v>
      </c>
      <c r="AF8" s="85">
        <v>132</v>
      </c>
      <c r="AG8" s="85">
        <v>887</v>
      </c>
      <c r="AH8" s="85">
        <v>3038</v>
      </c>
      <c r="AI8" s="85">
        <v>210</v>
      </c>
      <c r="AJ8" s="85"/>
      <c r="AK8" s="85" t="s">
        <v>492</v>
      </c>
      <c r="AL8" s="85" t="s">
        <v>516</v>
      </c>
      <c r="AM8" s="90" t="s">
        <v>528</v>
      </c>
      <c r="AN8" s="85"/>
      <c r="AO8" s="87">
        <v>39877.83125</v>
      </c>
      <c r="AP8" s="90" t="s">
        <v>547</v>
      </c>
      <c r="AQ8" s="85" t="b">
        <v>0</v>
      </c>
      <c r="AR8" s="85" t="b">
        <v>0</v>
      </c>
      <c r="AS8" s="85" t="b">
        <v>1</v>
      </c>
      <c r="AT8" s="85"/>
      <c r="AU8" s="85">
        <v>12</v>
      </c>
      <c r="AV8" s="90" t="s">
        <v>569</v>
      </c>
      <c r="AW8" s="85" t="b">
        <v>0</v>
      </c>
      <c r="AX8" s="85" t="s">
        <v>590</v>
      </c>
      <c r="AY8" s="90" t="s">
        <v>596</v>
      </c>
      <c r="AZ8" s="85" t="s">
        <v>66</v>
      </c>
      <c r="BA8" s="85" t="str">
        <f>REPLACE(INDEX(GroupVertices[Group],MATCH(Vertices[[#This Row],[Vertex]],GroupVertices[Vertex],0)),1,1,"")</f>
        <v>1</v>
      </c>
      <c r="BB8" s="51" t="s">
        <v>834</v>
      </c>
      <c r="BC8" s="51" t="s">
        <v>834</v>
      </c>
      <c r="BD8" s="51" t="s">
        <v>837</v>
      </c>
      <c r="BE8" s="51" t="s">
        <v>837</v>
      </c>
      <c r="BF8" s="51" t="s">
        <v>840</v>
      </c>
      <c r="BG8" s="51" t="s">
        <v>840</v>
      </c>
      <c r="BH8" s="130" t="s">
        <v>844</v>
      </c>
      <c r="BI8" s="130" t="s">
        <v>852</v>
      </c>
      <c r="BJ8" s="130" t="s">
        <v>801</v>
      </c>
      <c r="BK8" s="130" t="s">
        <v>801</v>
      </c>
      <c r="BL8" s="130">
        <v>9</v>
      </c>
      <c r="BM8" s="133">
        <v>5.142857142857143</v>
      </c>
      <c r="BN8" s="130">
        <v>4</v>
      </c>
      <c r="BO8" s="133">
        <v>2.2857142857142856</v>
      </c>
      <c r="BP8" s="130">
        <v>0</v>
      </c>
      <c r="BQ8" s="133">
        <v>0</v>
      </c>
      <c r="BR8" s="130">
        <v>162</v>
      </c>
      <c r="BS8" s="133">
        <v>92.57142857142857</v>
      </c>
      <c r="BT8" s="130">
        <v>175</v>
      </c>
      <c r="BU8" s="2"/>
      <c r="BV8" s="3"/>
      <c r="BW8" s="3"/>
      <c r="BX8" s="3"/>
      <c r="BY8" s="3"/>
    </row>
    <row r="9" spans="1:77" ht="34.05" customHeight="1">
      <c r="A9" s="14" t="s">
        <v>253</v>
      </c>
      <c r="C9" s="15"/>
      <c r="D9" s="15" t="s">
        <v>64</v>
      </c>
      <c r="E9" s="95">
        <v>436.13702359346644</v>
      </c>
      <c r="F9" s="81"/>
      <c r="G9" s="114" t="s">
        <v>332</v>
      </c>
      <c r="H9" s="15"/>
      <c r="I9" s="16" t="s">
        <v>253</v>
      </c>
      <c r="J9" s="66"/>
      <c r="K9" s="66"/>
      <c r="L9" s="116" t="s">
        <v>624</v>
      </c>
      <c r="M9" s="96">
        <v>590.4481574356738</v>
      </c>
      <c r="N9" s="97">
        <v>939.9159545898438</v>
      </c>
      <c r="O9" s="97">
        <v>4817.21484375</v>
      </c>
      <c r="P9" s="77"/>
      <c r="Q9" s="98"/>
      <c r="R9" s="98"/>
      <c r="S9" s="99"/>
      <c r="T9" s="51">
        <v>4</v>
      </c>
      <c r="U9" s="51">
        <v>5</v>
      </c>
      <c r="V9" s="52">
        <v>17.8</v>
      </c>
      <c r="W9" s="52">
        <v>0.027027</v>
      </c>
      <c r="X9" s="52">
        <v>0.112275</v>
      </c>
      <c r="Y9" s="52">
        <v>1.495444</v>
      </c>
      <c r="Z9" s="52">
        <v>0.3392857142857143</v>
      </c>
      <c r="AA9" s="52">
        <v>0.125</v>
      </c>
      <c r="AB9" s="82">
        <v>9</v>
      </c>
      <c r="AC9" s="82"/>
      <c r="AD9" s="100"/>
      <c r="AE9" s="85" t="s">
        <v>468</v>
      </c>
      <c r="AF9" s="85">
        <v>606</v>
      </c>
      <c r="AG9" s="85">
        <v>2163</v>
      </c>
      <c r="AH9" s="85">
        <v>19101</v>
      </c>
      <c r="AI9" s="85">
        <v>13575</v>
      </c>
      <c r="AJ9" s="85"/>
      <c r="AK9" s="85" t="s">
        <v>493</v>
      </c>
      <c r="AL9" s="85" t="s">
        <v>517</v>
      </c>
      <c r="AM9" s="90" t="s">
        <v>529</v>
      </c>
      <c r="AN9" s="85"/>
      <c r="AO9" s="87">
        <v>41277.63037037037</v>
      </c>
      <c r="AP9" s="90" t="s">
        <v>548</v>
      </c>
      <c r="AQ9" s="85" t="b">
        <v>0</v>
      </c>
      <c r="AR9" s="85" t="b">
        <v>0</v>
      </c>
      <c r="AS9" s="85" t="b">
        <v>1</v>
      </c>
      <c r="AT9" s="85"/>
      <c r="AU9" s="85">
        <v>45</v>
      </c>
      <c r="AV9" s="90" t="s">
        <v>570</v>
      </c>
      <c r="AW9" s="85" t="b">
        <v>0</v>
      </c>
      <c r="AX9" s="85" t="s">
        <v>590</v>
      </c>
      <c r="AY9" s="90" t="s">
        <v>597</v>
      </c>
      <c r="AZ9" s="85" t="s">
        <v>66</v>
      </c>
      <c r="BA9" s="85" t="str">
        <f>REPLACE(INDEX(GroupVertices[Group],MATCH(Vertices[[#This Row],[Vertex]],GroupVertices[Vertex],0)),1,1,"")</f>
        <v>2</v>
      </c>
      <c r="BB9" s="51"/>
      <c r="BC9" s="51"/>
      <c r="BD9" s="51"/>
      <c r="BE9" s="51"/>
      <c r="BF9" s="51"/>
      <c r="BG9" s="51"/>
      <c r="BH9" s="130" t="s">
        <v>845</v>
      </c>
      <c r="BI9" s="130" t="s">
        <v>845</v>
      </c>
      <c r="BJ9" s="130" t="s">
        <v>855</v>
      </c>
      <c r="BK9" s="130" t="s">
        <v>855</v>
      </c>
      <c r="BL9" s="130">
        <v>3</v>
      </c>
      <c r="BM9" s="133">
        <v>7.5</v>
      </c>
      <c r="BN9" s="130">
        <v>1</v>
      </c>
      <c r="BO9" s="133">
        <v>2.5</v>
      </c>
      <c r="BP9" s="130">
        <v>0</v>
      </c>
      <c r="BQ9" s="133">
        <v>0</v>
      </c>
      <c r="BR9" s="130">
        <v>36</v>
      </c>
      <c r="BS9" s="133">
        <v>90</v>
      </c>
      <c r="BT9" s="130">
        <v>40</v>
      </c>
      <c r="BU9" s="2"/>
      <c r="BV9" s="3"/>
      <c r="BW9" s="3"/>
      <c r="BX9" s="3"/>
      <c r="BY9" s="3"/>
    </row>
    <row r="10" spans="1:77" ht="34.05" customHeight="1">
      <c r="A10" s="14" t="s">
        <v>268</v>
      </c>
      <c r="C10" s="15"/>
      <c r="D10" s="15" t="s">
        <v>64</v>
      </c>
      <c r="E10" s="95">
        <v>173.15305505142166</v>
      </c>
      <c r="F10" s="81"/>
      <c r="G10" s="114" t="s">
        <v>579</v>
      </c>
      <c r="H10" s="15"/>
      <c r="I10" s="16" t="s">
        <v>268</v>
      </c>
      <c r="J10" s="66"/>
      <c r="K10" s="66"/>
      <c r="L10" s="116" t="s">
        <v>625</v>
      </c>
      <c r="M10" s="96">
        <v>24.981247274313127</v>
      </c>
      <c r="N10" s="97">
        <v>516.5198974609375</v>
      </c>
      <c r="O10" s="97">
        <v>969.0079956054688</v>
      </c>
      <c r="P10" s="77"/>
      <c r="Q10" s="98"/>
      <c r="R10" s="98"/>
      <c r="S10" s="99"/>
      <c r="T10" s="51">
        <v>5</v>
      </c>
      <c r="U10" s="51">
        <v>0</v>
      </c>
      <c r="V10" s="52">
        <v>1</v>
      </c>
      <c r="W10" s="52">
        <v>0.019231</v>
      </c>
      <c r="X10" s="52">
        <v>0.076204</v>
      </c>
      <c r="Y10" s="52">
        <v>0.961177</v>
      </c>
      <c r="Z10" s="52">
        <v>0.4</v>
      </c>
      <c r="AA10" s="52">
        <v>0</v>
      </c>
      <c r="AB10" s="82">
        <v>10</v>
      </c>
      <c r="AC10" s="82"/>
      <c r="AD10" s="100"/>
      <c r="AE10" s="85" t="s">
        <v>469</v>
      </c>
      <c r="AF10" s="85">
        <v>24</v>
      </c>
      <c r="AG10" s="85">
        <v>88</v>
      </c>
      <c r="AH10" s="85">
        <v>110</v>
      </c>
      <c r="AI10" s="85">
        <v>30</v>
      </c>
      <c r="AJ10" s="85"/>
      <c r="AK10" s="85" t="s">
        <v>494</v>
      </c>
      <c r="AL10" s="85" t="s">
        <v>517</v>
      </c>
      <c r="AM10" s="85"/>
      <c r="AN10" s="85"/>
      <c r="AO10" s="87">
        <v>42968.54945601852</v>
      </c>
      <c r="AP10" s="85"/>
      <c r="AQ10" s="85" t="b">
        <v>1</v>
      </c>
      <c r="AR10" s="85" t="b">
        <v>0</v>
      </c>
      <c r="AS10" s="85" t="b">
        <v>0</v>
      </c>
      <c r="AT10" s="85"/>
      <c r="AU10" s="85">
        <v>3</v>
      </c>
      <c r="AV10" s="85"/>
      <c r="AW10" s="85" t="b">
        <v>0</v>
      </c>
      <c r="AX10" s="85" t="s">
        <v>590</v>
      </c>
      <c r="AY10" s="90" t="s">
        <v>598</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34.05" customHeight="1">
      <c r="A11" s="14" t="s">
        <v>252</v>
      </c>
      <c r="C11" s="15"/>
      <c r="D11" s="15" t="s">
        <v>64</v>
      </c>
      <c r="E11" s="95">
        <v>176.8284936479129</v>
      </c>
      <c r="F11" s="81"/>
      <c r="G11" s="114" t="s">
        <v>580</v>
      </c>
      <c r="H11" s="15"/>
      <c r="I11" s="16" t="s">
        <v>252</v>
      </c>
      <c r="J11" s="66"/>
      <c r="K11" s="66"/>
      <c r="L11" s="116" t="s">
        <v>626</v>
      </c>
      <c r="M11" s="96">
        <v>32.884158307893586</v>
      </c>
      <c r="N11" s="97">
        <v>1736.3912353515625</v>
      </c>
      <c r="O11" s="97">
        <v>4976.962890625</v>
      </c>
      <c r="P11" s="77"/>
      <c r="Q11" s="98"/>
      <c r="R11" s="98"/>
      <c r="S11" s="99"/>
      <c r="T11" s="51">
        <v>4</v>
      </c>
      <c r="U11" s="51">
        <v>5</v>
      </c>
      <c r="V11" s="52">
        <v>17.8</v>
      </c>
      <c r="W11" s="52">
        <v>0.027027</v>
      </c>
      <c r="X11" s="52">
        <v>0.112275</v>
      </c>
      <c r="Y11" s="52">
        <v>1.495444</v>
      </c>
      <c r="Z11" s="52">
        <v>0.3392857142857143</v>
      </c>
      <c r="AA11" s="52">
        <v>0.125</v>
      </c>
      <c r="AB11" s="82">
        <v>11</v>
      </c>
      <c r="AC11" s="82"/>
      <c r="AD11" s="100"/>
      <c r="AE11" s="85" t="s">
        <v>470</v>
      </c>
      <c r="AF11" s="85">
        <v>50</v>
      </c>
      <c r="AG11" s="85">
        <v>117</v>
      </c>
      <c r="AH11" s="85">
        <v>196</v>
      </c>
      <c r="AI11" s="85">
        <v>44</v>
      </c>
      <c r="AJ11" s="85"/>
      <c r="AK11" s="85" t="s">
        <v>495</v>
      </c>
      <c r="AL11" s="85"/>
      <c r="AM11" s="85"/>
      <c r="AN11" s="85"/>
      <c r="AO11" s="87">
        <v>43014.89096064815</v>
      </c>
      <c r="AP11" s="90" t="s">
        <v>549</v>
      </c>
      <c r="AQ11" s="85" t="b">
        <v>1</v>
      </c>
      <c r="AR11" s="85" t="b">
        <v>0</v>
      </c>
      <c r="AS11" s="85" t="b">
        <v>0</v>
      </c>
      <c r="AT11" s="85"/>
      <c r="AU11" s="85">
        <v>1</v>
      </c>
      <c r="AV11" s="85"/>
      <c r="AW11" s="85" t="b">
        <v>0</v>
      </c>
      <c r="AX11" s="85" t="s">
        <v>590</v>
      </c>
      <c r="AY11" s="90" t="s">
        <v>599</v>
      </c>
      <c r="AZ11" s="85" t="s">
        <v>66</v>
      </c>
      <c r="BA11" s="85" t="str">
        <f>REPLACE(INDEX(GroupVertices[Group],MATCH(Vertices[[#This Row],[Vertex]],GroupVertices[Vertex],0)),1,1,"")</f>
        <v>2</v>
      </c>
      <c r="BB11" s="51"/>
      <c r="BC11" s="51"/>
      <c r="BD11" s="51"/>
      <c r="BE11" s="51"/>
      <c r="BF11" s="51"/>
      <c r="BG11" s="51"/>
      <c r="BH11" s="130" t="s">
        <v>845</v>
      </c>
      <c r="BI11" s="130" t="s">
        <v>845</v>
      </c>
      <c r="BJ11" s="130" t="s">
        <v>855</v>
      </c>
      <c r="BK11" s="130" t="s">
        <v>855</v>
      </c>
      <c r="BL11" s="130">
        <v>3</v>
      </c>
      <c r="BM11" s="133">
        <v>7.5</v>
      </c>
      <c r="BN11" s="130">
        <v>1</v>
      </c>
      <c r="BO11" s="133">
        <v>2.5</v>
      </c>
      <c r="BP11" s="130">
        <v>0</v>
      </c>
      <c r="BQ11" s="133">
        <v>0</v>
      </c>
      <c r="BR11" s="130">
        <v>36</v>
      </c>
      <c r="BS11" s="133">
        <v>90</v>
      </c>
      <c r="BT11" s="130">
        <v>40</v>
      </c>
      <c r="BU11" s="2"/>
      <c r="BV11" s="3"/>
      <c r="BW11" s="3"/>
      <c r="BX11" s="3"/>
      <c r="BY11" s="3"/>
    </row>
    <row r="12" spans="1:77" ht="34.05" customHeight="1">
      <c r="A12" s="14" t="s">
        <v>249</v>
      </c>
      <c r="C12" s="15"/>
      <c r="D12" s="15" t="s">
        <v>64</v>
      </c>
      <c r="E12" s="95">
        <v>1000</v>
      </c>
      <c r="F12" s="81"/>
      <c r="G12" s="114" t="s">
        <v>330</v>
      </c>
      <c r="H12" s="15"/>
      <c r="I12" s="16" t="s">
        <v>249</v>
      </c>
      <c r="J12" s="66"/>
      <c r="K12" s="66"/>
      <c r="L12" s="116" t="s">
        <v>627</v>
      </c>
      <c r="M12" s="96">
        <v>6706.756269079808</v>
      </c>
      <c r="N12" s="97">
        <v>617.4161376953125</v>
      </c>
      <c r="O12" s="97">
        <v>8314.5888671875</v>
      </c>
      <c r="P12" s="77"/>
      <c r="Q12" s="98"/>
      <c r="R12" s="98"/>
      <c r="S12" s="99"/>
      <c r="T12" s="51">
        <v>0</v>
      </c>
      <c r="U12" s="51">
        <v>6</v>
      </c>
      <c r="V12" s="52">
        <v>16.8</v>
      </c>
      <c r="W12" s="52">
        <v>0.025641</v>
      </c>
      <c r="X12" s="52">
        <v>0.088461</v>
      </c>
      <c r="Y12" s="52">
        <v>1.160938</v>
      </c>
      <c r="Z12" s="52">
        <v>0.3333333333333333</v>
      </c>
      <c r="AA12" s="52">
        <v>0</v>
      </c>
      <c r="AB12" s="82">
        <v>12</v>
      </c>
      <c r="AC12" s="82"/>
      <c r="AD12" s="100"/>
      <c r="AE12" s="85" t="s">
        <v>471</v>
      </c>
      <c r="AF12" s="85">
        <v>938</v>
      </c>
      <c r="AG12" s="85">
        <v>24607</v>
      </c>
      <c r="AH12" s="85">
        <v>15205</v>
      </c>
      <c r="AI12" s="85">
        <v>3318</v>
      </c>
      <c r="AJ12" s="85"/>
      <c r="AK12" s="85" t="s">
        <v>496</v>
      </c>
      <c r="AL12" s="85" t="s">
        <v>518</v>
      </c>
      <c r="AM12" s="90" t="s">
        <v>530</v>
      </c>
      <c r="AN12" s="85"/>
      <c r="AO12" s="87">
        <v>39815.18787037037</v>
      </c>
      <c r="AP12" s="90" t="s">
        <v>550</v>
      </c>
      <c r="AQ12" s="85" t="b">
        <v>0</v>
      </c>
      <c r="AR12" s="85" t="b">
        <v>0</v>
      </c>
      <c r="AS12" s="85" t="b">
        <v>1</v>
      </c>
      <c r="AT12" s="85"/>
      <c r="AU12" s="85">
        <v>645</v>
      </c>
      <c r="AV12" s="90" t="s">
        <v>571</v>
      </c>
      <c r="AW12" s="85" t="b">
        <v>1</v>
      </c>
      <c r="AX12" s="85" t="s">
        <v>590</v>
      </c>
      <c r="AY12" s="90" t="s">
        <v>600</v>
      </c>
      <c r="AZ12" s="85" t="s">
        <v>66</v>
      </c>
      <c r="BA12" s="85" t="str">
        <f>REPLACE(INDEX(GroupVertices[Group],MATCH(Vertices[[#This Row],[Vertex]],GroupVertices[Vertex],0)),1,1,"")</f>
        <v>2</v>
      </c>
      <c r="BB12" s="51"/>
      <c r="BC12" s="51"/>
      <c r="BD12" s="51"/>
      <c r="BE12" s="51"/>
      <c r="BF12" s="51"/>
      <c r="BG12" s="51"/>
      <c r="BH12" s="130" t="s">
        <v>845</v>
      </c>
      <c r="BI12" s="130" t="s">
        <v>845</v>
      </c>
      <c r="BJ12" s="130" t="s">
        <v>855</v>
      </c>
      <c r="BK12" s="130" t="s">
        <v>855</v>
      </c>
      <c r="BL12" s="130">
        <v>3</v>
      </c>
      <c r="BM12" s="133">
        <v>7.5</v>
      </c>
      <c r="BN12" s="130">
        <v>1</v>
      </c>
      <c r="BO12" s="133">
        <v>2.5</v>
      </c>
      <c r="BP12" s="130">
        <v>0</v>
      </c>
      <c r="BQ12" s="133">
        <v>0</v>
      </c>
      <c r="BR12" s="130">
        <v>36</v>
      </c>
      <c r="BS12" s="133">
        <v>90</v>
      </c>
      <c r="BT12" s="130">
        <v>40</v>
      </c>
      <c r="BU12" s="2"/>
      <c r="BV12" s="3"/>
      <c r="BW12" s="3"/>
      <c r="BX12" s="3"/>
      <c r="BY12" s="3"/>
    </row>
    <row r="13" spans="1:77" ht="34.05" customHeight="1">
      <c r="A13" s="14" t="s">
        <v>250</v>
      </c>
      <c r="C13" s="15"/>
      <c r="D13" s="15" t="s">
        <v>64</v>
      </c>
      <c r="E13" s="95">
        <v>193.9382940108893</v>
      </c>
      <c r="F13" s="81"/>
      <c r="G13" s="114" t="s">
        <v>581</v>
      </c>
      <c r="H13" s="15"/>
      <c r="I13" s="16" t="s">
        <v>250</v>
      </c>
      <c r="J13" s="66"/>
      <c r="K13" s="66"/>
      <c r="L13" s="116" t="s">
        <v>628</v>
      </c>
      <c r="M13" s="96">
        <v>69.6735717400785</v>
      </c>
      <c r="N13" s="97">
        <v>5018.224609375</v>
      </c>
      <c r="O13" s="97">
        <v>7642.9775390625</v>
      </c>
      <c r="P13" s="77"/>
      <c r="Q13" s="98"/>
      <c r="R13" s="98"/>
      <c r="S13" s="99"/>
      <c r="T13" s="51">
        <v>0</v>
      </c>
      <c r="U13" s="51">
        <v>2</v>
      </c>
      <c r="V13" s="52">
        <v>38</v>
      </c>
      <c r="W13" s="52">
        <v>0.022222</v>
      </c>
      <c r="X13" s="52">
        <v>0.018421</v>
      </c>
      <c r="Y13" s="52">
        <v>0.752184</v>
      </c>
      <c r="Z13" s="52">
        <v>0</v>
      </c>
      <c r="AA13" s="52">
        <v>0</v>
      </c>
      <c r="AB13" s="82">
        <v>13</v>
      </c>
      <c r="AC13" s="82"/>
      <c r="AD13" s="100"/>
      <c r="AE13" s="85" t="s">
        <v>472</v>
      </c>
      <c r="AF13" s="85">
        <v>377</v>
      </c>
      <c r="AG13" s="85">
        <v>252</v>
      </c>
      <c r="AH13" s="85">
        <v>529</v>
      </c>
      <c r="AI13" s="85">
        <v>2774</v>
      </c>
      <c r="AJ13" s="85"/>
      <c r="AK13" s="85" t="s">
        <v>497</v>
      </c>
      <c r="AL13" s="85" t="s">
        <v>428</v>
      </c>
      <c r="AM13" s="90" t="s">
        <v>531</v>
      </c>
      <c r="AN13" s="85"/>
      <c r="AO13" s="87">
        <v>42350.699907407405</v>
      </c>
      <c r="AP13" s="90" t="s">
        <v>551</v>
      </c>
      <c r="AQ13" s="85" t="b">
        <v>1</v>
      </c>
      <c r="AR13" s="85" t="b">
        <v>0</v>
      </c>
      <c r="AS13" s="85" t="b">
        <v>1</v>
      </c>
      <c r="AT13" s="85"/>
      <c r="AU13" s="85">
        <v>8</v>
      </c>
      <c r="AV13" s="85"/>
      <c r="AW13" s="85" t="b">
        <v>0</v>
      </c>
      <c r="AX13" s="85" t="s">
        <v>590</v>
      </c>
      <c r="AY13" s="90" t="s">
        <v>601</v>
      </c>
      <c r="AZ13" s="85" t="s">
        <v>66</v>
      </c>
      <c r="BA13" s="85" t="str">
        <f>REPLACE(INDEX(GroupVertices[Group],MATCH(Vertices[[#This Row],[Vertex]],GroupVertices[Vertex],0)),1,1,"")</f>
        <v>1</v>
      </c>
      <c r="BB13" s="51"/>
      <c r="BC13" s="51"/>
      <c r="BD13" s="51"/>
      <c r="BE13" s="51"/>
      <c r="BF13" s="51"/>
      <c r="BG13" s="51"/>
      <c r="BH13" s="130" t="s">
        <v>846</v>
      </c>
      <c r="BI13" s="130" t="s">
        <v>846</v>
      </c>
      <c r="BJ13" s="130" t="s">
        <v>856</v>
      </c>
      <c r="BK13" s="130" t="s">
        <v>856</v>
      </c>
      <c r="BL13" s="130">
        <v>3</v>
      </c>
      <c r="BM13" s="133">
        <v>17.647058823529413</v>
      </c>
      <c r="BN13" s="130">
        <v>0</v>
      </c>
      <c r="BO13" s="133">
        <v>0</v>
      </c>
      <c r="BP13" s="130">
        <v>0</v>
      </c>
      <c r="BQ13" s="133">
        <v>0</v>
      </c>
      <c r="BR13" s="130">
        <v>14</v>
      </c>
      <c r="BS13" s="133">
        <v>82.3529411764706</v>
      </c>
      <c r="BT13" s="130">
        <v>17</v>
      </c>
      <c r="BU13" s="2"/>
      <c r="BV13" s="3"/>
      <c r="BW13" s="3"/>
      <c r="BX13" s="3"/>
      <c r="BY13" s="3"/>
    </row>
    <row r="14" spans="1:77" ht="34.05" customHeight="1">
      <c r="A14" s="14" t="s">
        <v>269</v>
      </c>
      <c r="C14" s="15"/>
      <c r="D14" s="15" t="s">
        <v>64</v>
      </c>
      <c r="E14" s="95">
        <v>191.9104658197217</v>
      </c>
      <c r="F14" s="81"/>
      <c r="G14" s="114" t="s">
        <v>582</v>
      </c>
      <c r="H14" s="15"/>
      <c r="I14" s="16" t="s">
        <v>269</v>
      </c>
      <c r="J14" s="66"/>
      <c r="K14" s="66"/>
      <c r="L14" s="116" t="s">
        <v>629</v>
      </c>
      <c r="M14" s="96">
        <v>65.31334496293066</v>
      </c>
      <c r="N14" s="97">
        <v>5729.515625</v>
      </c>
      <c r="O14" s="97">
        <v>9319.892578125</v>
      </c>
      <c r="P14" s="77"/>
      <c r="Q14" s="98"/>
      <c r="R14" s="98"/>
      <c r="S14" s="99"/>
      <c r="T14" s="51">
        <v>1</v>
      </c>
      <c r="U14" s="51">
        <v>0</v>
      </c>
      <c r="V14" s="52">
        <v>0</v>
      </c>
      <c r="W14" s="52">
        <v>0.015625</v>
      </c>
      <c r="X14" s="52">
        <v>0.002865</v>
      </c>
      <c r="Y14" s="52">
        <v>0.469678</v>
      </c>
      <c r="Z14" s="52">
        <v>0</v>
      </c>
      <c r="AA14" s="52">
        <v>0</v>
      </c>
      <c r="AB14" s="82">
        <v>14</v>
      </c>
      <c r="AC14" s="82"/>
      <c r="AD14" s="100"/>
      <c r="AE14" s="85" t="s">
        <v>473</v>
      </c>
      <c r="AF14" s="85">
        <v>122</v>
      </c>
      <c r="AG14" s="85">
        <v>236</v>
      </c>
      <c r="AH14" s="85">
        <v>438</v>
      </c>
      <c r="AI14" s="85">
        <v>109</v>
      </c>
      <c r="AJ14" s="85"/>
      <c r="AK14" s="85" t="s">
        <v>498</v>
      </c>
      <c r="AL14" s="85"/>
      <c r="AM14" s="85"/>
      <c r="AN14" s="85"/>
      <c r="AO14" s="87">
        <v>41859.85141203704</v>
      </c>
      <c r="AP14" s="90" t="s">
        <v>552</v>
      </c>
      <c r="AQ14" s="85" t="b">
        <v>1</v>
      </c>
      <c r="AR14" s="85" t="b">
        <v>0</v>
      </c>
      <c r="AS14" s="85" t="b">
        <v>0</v>
      </c>
      <c r="AT14" s="85"/>
      <c r="AU14" s="85">
        <v>1</v>
      </c>
      <c r="AV14" s="90" t="s">
        <v>569</v>
      </c>
      <c r="AW14" s="85" t="b">
        <v>0</v>
      </c>
      <c r="AX14" s="85" t="s">
        <v>590</v>
      </c>
      <c r="AY14" s="90" t="s">
        <v>602</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34.05" customHeight="1">
      <c r="A15" s="14" t="s">
        <v>251</v>
      </c>
      <c r="C15" s="15"/>
      <c r="D15" s="15" t="s">
        <v>64</v>
      </c>
      <c r="E15" s="95">
        <v>176.8284936479129</v>
      </c>
      <c r="F15" s="81"/>
      <c r="G15" s="114" t="s">
        <v>331</v>
      </c>
      <c r="H15" s="15"/>
      <c r="I15" s="16" t="s">
        <v>251</v>
      </c>
      <c r="J15" s="66"/>
      <c r="K15" s="66"/>
      <c r="L15" s="116" t="s">
        <v>630</v>
      </c>
      <c r="M15" s="96">
        <v>32.884158307893586</v>
      </c>
      <c r="N15" s="97">
        <v>2864.7578125</v>
      </c>
      <c r="O15" s="97">
        <v>3526.402099609375</v>
      </c>
      <c r="P15" s="77"/>
      <c r="Q15" s="98"/>
      <c r="R15" s="98"/>
      <c r="S15" s="99"/>
      <c r="T15" s="51">
        <v>0</v>
      </c>
      <c r="U15" s="51">
        <v>6</v>
      </c>
      <c r="V15" s="52">
        <v>16.8</v>
      </c>
      <c r="W15" s="52">
        <v>0.025641</v>
      </c>
      <c r="X15" s="52">
        <v>0.088461</v>
      </c>
      <c r="Y15" s="52">
        <v>1.160938</v>
      </c>
      <c r="Z15" s="52">
        <v>0.3333333333333333</v>
      </c>
      <c r="AA15" s="52">
        <v>0</v>
      </c>
      <c r="AB15" s="82">
        <v>15</v>
      </c>
      <c r="AC15" s="82"/>
      <c r="AD15" s="100"/>
      <c r="AE15" s="85" t="s">
        <v>474</v>
      </c>
      <c r="AF15" s="85">
        <v>264</v>
      </c>
      <c r="AG15" s="85">
        <v>117</v>
      </c>
      <c r="AH15" s="85">
        <v>1889</v>
      </c>
      <c r="AI15" s="85">
        <v>1473</v>
      </c>
      <c r="AJ15" s="85"/>
      <c r="AK15" s="85" t="s">
        <v>499</v>
      </c>
      <c r="AL15" s="85" t="s">
        <v>519</v>
      </c>
      <c r="AM15" s="85"/>
      <c r="AN15" s="85"/>
      <c r="AO15" s="87">
        <v>39818.99765046296</v>
      </c>
      <c r="AP15" s="90" t="s">
        <v>553</v>
      </c>
      <c r="AQ15" s="85" t="b">
        <v>0</v>
      </c>
      <c r="AR15" s="85" t="b">
        <v>0</v>
      </c>
      <c r="AS15" s="85" t="b">
        <v>1</v>
      </c>
      <c r="AT15" s="85"/>
      <c r="AU15" s="85">
        <v>0</v>
      </c>
      <c r="AV15" s="90" t="s">
        <v>572</v>
      </c>
      <c r="AW15" s="85" t="b">
        <v>0</v>
      </c>
      <c r="AX15" s="85" t="s">
        <v>590</v>
      </c>
      <c r="AY15" s="90" t="s">
        <v>603</v>
      </c>
      <c r="AZ15" s="85" t="s">
        <v>66</v>
      </c>
      <c r="BA15" s="85" t="str">
        <f>REPLACE(INDEX(GroupVertices[Group],MATCH(Vertices[[#This Row],[Vertex]],GroupVertices[Vertex],0)),1,1,"")</f>
        <v>2</v>
      </c>
      <c r="BB15" s="51"/>
      <c r="BC15" s="51"/>
      <c r="BD15" s="51"/>
      <c r="BE15" s="51"/>
      <c r="BF15" s="51"/>
      <c r="BG15" s="51"/>
      <c r="BH15" s="130" t="s">
        <v>845</v>
      </c>
      <c r="BI15" s="130" t="s">
        <v>845</v>
      </c>
      <c r="BJ15" s="130" t="s">
        <v>855</v>
      </c>
      <c r="BK15" s="130" t="s">
        <v>855</v>
      </c>
      <c r="BL15" s="130">
        <v>3</v>
      </c>
      <c r="BM15" s="133">
        <v>7.5</v>
      </c>
      <c r="BN15" s="130">
        <v>1</v>
      </c>
      <c r="BO15" s="133">
        <v>2.5</v>
      </c>
      <c r="BP15" s="130">
        <v>0</v>
      </c>
      <c r="BQ15" s="133">
        <v>0</v>
      </c>
      <c r="BR15" s="130">
        <v>36</v>
      </c>
      <c r="BS15" s="133">
        <v>90</v>
      </c>
      <c r="BT15" s="130">
        <v>40</v>
      </c>
      <c r="BU15" s="2"/>
      <c r="BV15" s="3"/>
      <c r="BW15" s="3"/>
      <c r="BX15" s="3"/>
      <c r="BY15" s="3"/>
    </row>
    <row r="16" spans="1:77" ht="34.05" customHeight="1">
      <c r="A16" s="14" t="s">
        <v>254</v>
      </c>
      <c r="C16" s="15"/>
      <c r="D16" s="15" t="s">
        <v>64</v>
      </c>
      <c r="E16" s="95">
        <v>173.9134906231095</v>
      </c>
      <c r="F16" s="81"/>
      <c r="G16" s="114" t="s">
        <v>583</v>
      </c>
      <c r="H16" s="15"/>
      <c r="I16" s="16" t="s">
        <v>254</v>
      </c>
      <c r="J16" s="66"/>
      <c r="K16" s="66"/>
      <c r="L16" s="116" t="s">
        <v>631</v>
      </c>
      <c r="M16" s="96">
        <v>26.616332315743566</v>
      </c>
      <c r="N16" s="97">
        <v>3196.5830078125</v>
      </c>
      <c r="O16" s="97">
        <v>6193.666015625</v>
      </c>
      <c r="P16" s="77"/>
      <c r="Q16" s="98"/>
      <c r="R16" s="98"/>
      <c r="S16" s="99"/>
      <c r="T16" s="51">
        <v>0</v>
      </c>
      <c r="U16" s="51">
        <v>1</v>
      </c>
      <c r="V16" s="52">
        <v>0</v>
      </c>
      <c r="W16" s="52">
        <v>0.021277</v>
      </c>
      <c r="X16" s="52">
        <v>0.017976</v>
      </c>
      <c r="Y16" s="52">
        <v>0.352959</v>
      </c>
      <c r="Z16" s="52">
        <v>0</v>
      </c>
      <c r="AA16" s="52">
        <v>0</v>
      </c>
      <c r="AB16" s="82">
        <v>16</v>
      </c>
      <c r="AC16" s="82"/>
      <c r="AD16" s="100"/>
      <c r="AE16" s="85" t="s">
        <v>475</v>
      </c>
      <c r="AF16" s="85">
        <v>371</v>
      </c>
      <c r="AG16" s="85">
        <v>94</v>
      </c>
      <c r="AH16" s="85">
        <v>232</v>
      </c>
      <c r="AI16" s="85">
        <v>378</v>
      </c>
      <c r="AJ16" s="85"/>
      <c r="AK16" s="85" t="s">
        <v>500</v>
      </c>
      <c r="AL16" s="85" t="s">
        <v>520</v>
      </c>
      <c r="AM16" s="90" t="s">
        <v>532</v>
      </c>
      <c r="AN16" s="85"/>
      <c r="AO16" s="87">
        <v>43194.978217592594</v>
      </c>
      <c r="AP16" s="90" t="s">
        <v>554</v>
      </c>
      <c r="AQ16" s="85" t="b">
        <v>1</v>
      </c>
      <c r="AR16" s="85" t="b">
        <v>0</v>
      </c>
      <c r="AS16" s="85" t="b">
        <v>1</v>
      </c>
      <c r="AT16" s="85"/>
      <c r="AU16" s="85">
        <v>2</v>
      </c>
      <c r="AV16" s="85"/>
      <c r="AW16" s="85" t="b">
        <v>0</v>
      </c>
      <c r="AX16" s="85" t="s">
        <v>590</v>
      </c>
      <c r="AY16" s="90" t="s">
        <v>604</v>
      </c>
      <c r="AZ16" s="85" t="s">
        <v>66</v>
      </c>
      <c r="BA16" s="85" t="str">
        <f>REPLACE(INDEX(GroupVertices[Group],MATCH(Vertices[[#This Row],[Vertex]],GroupVertices[Vertex],0)),1,1,"")</f>
        <v>1</v>
      </c>
      <c r="BB16" s="51"/>
      <c r="BC16" s="51"/>
      <c r="BD16" s="51"/>
      <c r="BE16" s="51"/>
      <c r="BF16" s="51" t="s">
        <v>309</v>
      </c>
      <c r="BG16" s="51" t="s">
        <v>309</v>
      </c>
      <c r="BH16" s="130" t="s">
        <v>847</v>
      </c>
      <c r="BI16" s="130" t="s">
        <v>847</v>
      </c>
      <c r="BJ16" s="130" t="s">
        <v>857</v>
      </c>
      <c r="BK16" s="130" t="s">
        <v>857</v>
      </c>
      <c r="BL16" s="130">
        <v>0</v>
      </c>
      <c r="BM16" s="133">
        <v>0</v>
      </c>
      <c r="BN16" s="130">
        <v>0</v>
      </c>
      <c r="BO16" s="133">
        <v>0</v>
      </c>
      <c r="BP16" s="130">
        <v>0</v>
      </c>
      <c r="BQ16" s="133">
        <v>0</v>
      </c>
      <c r="BR16" s="130">
        <v>22</v>
      </c>
      <c r="BS16" s="133">
        <v>100</v>
      </c>
      <c r="BT16" s="130">
        <v>22</v>
      </c>
      <c r="BU16" s="2"/>
      <c r="BV16" s="3"/>
      <c r="BW16" s="3"/>
      <c r="BX16" s="3"/>
      <c r="BY16" s="3"/>
    </row>
    <row r="17" spans="1:77" ht="34.05" customHeight="1">
      <c r="A17" s="14" t="s">
        <v>255</v>
      </c>
      <c r="C17" s="15"/>
      <c r="D17" s="15" t="s">
        <v>64</v>
      </c>
      <c r="E17" s="95">
        <v>260.0961887477314</v>
      </c>
      <c r="F17" s="81"/>
      <c r="G17" s="114" t="s">
        <v>333</v>
      </c>
      <c r="H17" s="15"/>
      <c r="I17" s="16" t="s">
        <v>255</v>
      </c>
      <c r="J17" s="66"/>
      <c r="K17" s="66"/>
      <c r="L17" s="116" t="s">
        <v>632</v>
      </c>
      <c r="M17" s="96">
        <v>211.92597034452683</v>
      </c>
      <c r="N17" s="97">
        <v>9506.7919921875</v>
      </c>
      <c r="O17" s="97">
        <v>3989.291748046875</v>
      </c>
      <c r="P17" s="77"/>
      <c r="Q17" s="98"/>
      <c r="R17" s="98"/>
      <c r="S17" s="99"/>
      <c r="T17" s="51">
        <v>1</v>
      </c>
      <c r="U17" s="51">
        <v>1</v>
      </c>
      <c r="V17" s="52">
        <v>0</v>
      </c>
      <c r="W17" s="52">
        <v>0</v>
      </c>
      <c r="X17" s="52">
        <v>0</v>
      </c>
      <c r="Y17" s="52">
        <v>0.999982</v>
      </c>
      <c r="Z17" s="52">
        <v>0</v>
      </c>
      <c r="AA17" s="52">
        <v>0</v>
      </c>
      <c r="AB17" s="82">
        <v>17</v>
      </c>
      <c r="AC17" s="82"/>
      <c r="AD17" s="100"/>
      <c r="AE17" s="85" t="s">
        <v>476</v>
      </c>
      <c r="AF17" s="85">
        <v>549</v>
      </c>
      <c r="AG17" s="85">
        <v>774</v>
      </c>
      <c r="AH17" s="85">
        <v>2102</v>
      </c>
      <c r="AI17" s="85">
        <v>2896</v>
      </c>
      <c r="AJ17" s="85"/>
      <c r="AK17" s="85" t="s">
        <v>501</v>
      </c>
      <c r="AL17" s="85" t="s">
        <v>521</v>
      </c>
      <c r="AM17" s="90" t="s">
        <v>533</v>
      </c>
      <c r="AN17" s="85"/>
      <c r="AO17" s="87">
        <v>41801.09447916667</v>
      </c>
      <c r="AP17" s="90" t="s">
        <v>555</v>
      </c>
      <c r="AQ17" s="85" t="b">
        <v>0</v>
      </c>
      <c r="AR17" s="85" t="b">
        <v>0</v>
      </c>
      <c r="AS17" s="85" t="b">
        <v>1</v>
      </c>
      <c r="AT17" s="85"/>
      <c r="AU17" s="85">
        <v>4</v>
      </c>
      <c r="AV17" s="90" t="s">
        <v>569</v>
      </c>
      <c r="AW17" s="85" t="b">
        <v>0</v>
      </c>
      <c r="AX17" s="85" t="s">
        <v>590</v>
      </c>
      <c r="AY17" s="90" t="s">
        <v>605</v>
      </c>
      <c r="AZ17" s="85" t="s">
        <v>66</v>
      </c>
      <c r="BA17" s="85" t="str">
        <f>REPLACE(INDEX(GroupVertices[Group],MATCH(Vertices[[#This Row],[Vertex]],GroupVertices[Vertex],0)),1,1,"")</f>
        <v>5</v>
      </c>
      <c r="BB17" s="51" t="s">
        <v>294</v>
      </c>
      <c r="BC17" s="51" t="s">
        <v>294</v>
      </c>
      <c r="BD17" s="51" t="s">
        <v>303</v>
      </c>
      <c r="BE17" s="51" t="s">
        <v>303</v>
      </c>
      <c r="BF17" s="51" t="s">
        <v>310</v>
      </c>
      <c r="BG17" s="51" t="s">
        <v>310</v>
      </c>
      <c r="BH17" s="130" t="s">
        <v>848</v>
      </c>
      <c r="BI17" s="130" t="s">
        <v>848</v>
      </c>
      <c r="BJ17" s="130" t="s">
        <v>858</v>
      </c>
      <c r="BK17" s="130" t="s">
        <v>858</v>
      </c>
      <c r="BL17" s="130">
        <v>1</v>
      </c>
      <c r="BM17" s="133">
        <v>5.2631578947368425</v>
      </c>
      <c r="BN17" s="130">
        <v>0</v>
      </c>
      <c r="BO17" s="133">
        <v>0</v>
      </c>
      <c r="BP17" s="130">
        <v>0</v>
      </c>
      <c r="BQ17" s="133">
        <v>0</v>
      </c>
      <c r="BR17" s="130">
        <v>18</v>
      </c>
      <c r="BS17" s="133">
        <v>94.73684210526316</v>
      </c>
      <c r="BT17" s="130">
        <v>19</v>
      </c>
      <c r="BU17" s="2"/>
      <c r="BV17" s="3"/>
      <c r="BW17" s="3"/>
      <c r="BX17" s="3"/>
      <c r="BY17" s="3"/>
    </row>
    <row r="18" spans="1:77" ht="34.05" customHeight="1">
      <c r="A18" s="14" t="s">
        <v>256</v>
      </c>
      <c r="C18" s="15"/>
      <c r="D18" s="15" t="s">
        <v>64</v>
      </c>
      <c r="E18" s="95">
        <v>218.39897156684816</v>
      </c>
      <c r="F18" s="81"/>
      <c r="G18" s="114" t="s">
        <v>334</v>
      </c>
      <c r="H18" s="15"/>
      <c r="I18" s="16" t="s">
        <v>256</v>
      </c>
      <c r="J18" s="66"/>
      <c r="K18" s="66"/>
      <c r="L18" s="116" t="s">
        <v>633</v>
      </c>
      <c r="M18" s="96">
        <v>122.26880723942433</v>
      </c>
      <c r="N18" s="97">
        <v>9632.0009765625</v>
      </c>
      <c r="O18" s="97">
        <v>9107.5205078125</v>
      </c>
      <c r="P18" s="77"/>
      <c r="Q18" s="98"/>
      <c r="R18" s="98"/>
      <c r="S18" s="99"/>
      <c r="T18" s="51">
        <v>0</v>
      </c>
      <c r="U18" s="51">
        <v>1</v>
      </c>
      <c r="V18" s="52">
        <v>0</v>
      </c>
      <c r="W18" s="52">
        <v>0.142857</v>
      </c>
      <c r="X18" s="52">
        <v>0</v>
      </c>
      <c r="Y18" s="52">
        <v>0.655394</v>
      </c>
      <c r="Z18" s="52">
        <v>0</v>
      </c>
      <c r="AA18" s="52">
        <v>0</v>
      </c>
      <c r="AB18" s="82">
        <v>18</v>
      </c>
      <c r="AC18" s="82"/>
      <c r="AD18" s="100"/>
      <c r="AE18" s="85" t="s">
        <v>477</v>
      </c>
      <c r="AF18" s="85">
        <v>144</v>
      </c>
      <c r="AG18" s="85">
        <v>445</v>
      </c>
      <c r="AH18" s="85">
        <v>1939</v>
      </c>
      <c r="AI18" s="85">
        <v>1038</v>
      </c>
      <c r="AJ18" s="85"/>
      <c r="AK18" s="85" t="s">
        <v>502</v>
      </c>
      <c r="AL18" s="85" t="s">
        <v>514</v>
      </c>
      <c r="AM18" s="90" t="s">
        <v>534</v>
      </c>
      <c r="AN18" s="85"/>
      <c r="AO18" s="87">
        <v>41211.71193287037</v>
      </c>
      <c r="AP18" s="90" t="s">
        <v>556</v>
      </c>
      <c r="AQ18" s="85" t="b">
        <v>0</v>
      </c>
      <c r="AR18" s="85" t="b">
        <v>0</v>
      </c>
      <c r="AS18" s="85" t="b">
        <v>0</v>
      </c>
      <c r="AT18" s="85"/>
      <c r="AU18" s="85">
        <v>4</v>
      </c>
      <c r="AV18" s="90" t="s">
        <v>569</v>
      </c>
      <c r="AW18" s="85" t="b">
        <v>0</v>
      </c>
      <c r="AX18" s="85" t="s">
        <v>590</v>
      </c>
      <c r="AY18" s="90" t="s">
        <v>606</v>
      </c>
      <c r="AZ18" s="85" t="s">
        <v>66</v>
      </c>
      <c r="BA18" s="85" t="str">
        <f>REPLACE(INDEX(GroupVertices[Group],MATCH(Vertices[[#This Row],[Vertex]],GroupVertices[Vertex],0)),1,1,"")</f>
        <v>4</v>
      </c>
      <c r="BB18" s="51"/>
      <c r="BC18" s="51"/>
      <c r="BD18" s="51"/>
      <c r="BE18" s="51"/>
      <c r="BF18" s="51"/>
      <c r="BG18" s="51"/>
      <c r="BH18" s="130" t="s">
        <v>755</v>
      </c>
      <c r="BI18" s="130" t="s">
        <v>755</v>
      </c>
      <c r="BJ18" s="130" t="s">
        <v>804</v>
      </c>
      <c r="BK18" s="130" t="s">
        <v>804</v>
      </c>
      <c r="BL18" s="130">
        <v>2</v>
      </c>
      <c r="BM18" s="133">
        <v>8.695652173913043</v>
      </c>
      <c r="BN18" s="130">
        <v>0</v>
      </c>
      <c r="BO18" s="133">
        <v>0</v>
      </c>
      <c r="BP18" s="130">
        <v>0</v>
      </c>
      <c r="BQ18" s="133">
        <v>0</v>
      </c>
      <c r="BR18" s="130">
        <v>21</v>
      </c>
      <c r="BS18" s="133">
        <v>91.30434782608695</v>
      </c>
      <c r="BT18" s="130">
        <v>23</v>
      </c>
      <c r="BU18" s="2"/>
      <c r="BV18" s="3"/>
      <c r="BW18" s="3"/>
      <c r="BX18" s="3"/>
      <c r="BY18" s="3"/>
    </row>
    <row r="19" spans="1:77" ht="34.05" customHeight="1">
      <c r="A19" s="14" t="s">
        <v>257</v>
      </c>
      <c r="C19" s="15"/>
      <c r="D19" s="15" t="s">
        <v>64</v>
      </c>
      <c r="E19" s="95">
        <v>171.1252268602541</v>
      </c>
      <c r="F19" s="81"/>
      <c r="G19" s="114" t="s">
        <v>335</v>
      </c>
      <c r="H19" s="15"/>
      <c r="I19" s="16" t="s">
        <v>257</v>
      </c>
      <c r="J19" s="66"/>
      <c r="K19" s="66"/>
      <c r="L19" s="116" t="s">
        <v>634</v>
      </c>
      <c r="M19" s="96">
        <v>20.621020497165286</v>
      </c>
      <c r="N19" s="97">
        <v>6061.3408203125</v>
      </c>
      <c r="O19" s="97">
        <v>6004.369140625</v>
      </c>
      <c r="P19" s="77"/>
      <c r="Q19" s="98"/>
      <c r="R19" s="98"/>
      <c r="S19" s="99"/>
      <c r="T19" s="51">
        <v>0</v>
      </c>
      <c r="U19" s="51">
        <v>1</v>
      </c>
      <c r="V19" s="52">
        <v>0</v>
      </c>
      <c r="W19" s="52">
        <v>0.142857</v>
      </c>
      <c r="X19" s="52">
        <v>0</v>
      </c>
      <c r="Y19" s="52">
        <v>0.655394</v>
      </c>
      <c r="Z19" s="52">
        <v>0</v>
      </c>
      <c r="AA19" s="52">
        <v>0</v>
      </c>
      <c r="AB19" s="82">
        <v>19</v>
      </c>
      <c r="AC19" s="82"/>
      <c r="AD19" s="100"/>
      <c r="AE19" s="85" t="s">
        <v>478</v>
      </c>
      <c r="AF19" s="85">
        <v>55</v>
      </c>
      <c r="AG19" s="85">
        <v>72</v>
      </c>
      <c r="AH19" s="85">
        <v>225</v>
      </c>
      <c r="AI19" s="85">
        <v>152</v>
      </c>
      <c r="AJ19" s="85"/>
      <c r="AK19" s="85" t="s">
        <v>503</v>
      </c>
      <c r="AL19" s="85" t="s">
        <v>514</v>
      </c>
      <c r="AM19" s="85"/>
      <c r="AN19" s="85"/>
      <c r="AO19" s="87">
        <v>43120.800358796296</v>
      </c>
      <c r="AP19" s="90" t="s">
        <v>557</v>
      </c>
      <c r="AQ19" s="85" t="b">
        <v>1</v>
      </c>
      <c r="AR19" s="85" t="b">
        <v>0</v>
      </c>
      <c r="AS19" s="85" t="b">
        <v>1</v>
      </c>
      <c r="AT19" s="85"/>
      <c r="AU19" s="85">
        <v>0</v>
      </c>
      <c r="AV19" s="85"/>
      <c r="AW19" s="85" t="b">
        <v>0</v>
      </c>
      <c r="AX19" s="85" t="s">
        <v>590</v>
      </c>
      <c r="AY19" s="90" t="s">
        <v>607</v>
      </c>
      <c r="AZ19" s="85" t="s">
        <v>66</v>
      </c>
      <c r="BA19" s="85" t="str">
        <f>REPLACE(INDEX(GroupVertices[Group],MATCH(Vertices[[#This Row],[Vertex]],GroupVertices[Vertex],0)),1,1,"")</f>
        <v>4</v>
      </c>
      <c r="BB19" s="51"/>
      <c r="BC19" s="51"/>
      <c r="BD19" s="51"/>
      <c r="BE19" s="51"/>
      <c r="BF19" s="51"/>
      <c r="BG19" s="51"/>
      <c r="BH19" s="130" t="s">
        <v>755</v>
      </c>
      <c r="BI19" s="130" t="s">
        <v>755</v>
      </c>
      <c r="BJ19" s="130" t="s">
        <v>804</v>
      </c>
      <c r="BK19" s="130" t="s">
        <v>804</v>
      </c>
      <c r="BL19" s="130">
        <v>2</v>
      </c>
      <c r="BM19" s="133">
        <v>8.695652173913043</v>
      </c>
      <c r="BN19" s="130">
        <v>0</v>
      </c>
      <c r="BO19" s="133">
        <v>0</v>
      </c>
      <c r="BP19" s="130">
        <v>0</v>
      </c>
      <c r="BQ19" s="133">
        <v>0</v>
      </c>
      <c r="BR19" s="130">
        <v>21</v>
      </c>
      <c r="BS19" s="133">
        <v>91.30434782608695</v>
      </c>
      <c r="BT19" s="130">
        <v>23</v>
      </c>
      <c r="BU19" s="2"/>
      <c r="BV19" s="3"/>
      <c r="BW19" s="3"/>
      <c r="BX19" s="3"/>
      <c r="BY19" s="3"/>
    </row>
    <row r="20" spans="1:77" ht="34.05" customHeight="1">
      <c r="A20" s="14" t="s">
        <v>258</v>
      </c>
      <c r="C20" s="15"/>
      <c r="D20" s="15" t="s">
        <v>64</v>
      </c>
      <c r="E20" s="95">
        <v>165.04174228675137</v>
      </c>
      <c r="F20" s="81"/>
      <c r="G20" s="114" t="s">
        <v>336</v>
      </c>
      <c r="H20" s="15"/>
      <c r="I20" s="16" t="s">
        <v>258</v>
      </c>
      <c r="J20" s="66"/>
      <c r="K20" s="66"/>
      <c r="L20" s="116" t="s">
        <v>635</v>
      </c>
      <c r="M20" s="96">
        <v>7.540340165721762</v>
      </c>
      <c r="N20" s="97">
        <v>9397.4296875</v>
      </c>
      <c r="O20" s="97">
        <v>5731.3857421875</v>
      </c>
      <c r="P20" s="77"/>
      <c r="Q20" s="98"/>
      <c r="R20" s="98"/>
      <c r="S20" s="99"/>
      <c r="T20" s="51">
        <v>0</v>
      </c>
      <c r="U20" s="51">
        <v>1</v>
      </c>
      <c r="V20" s="52">
        <v>0</v>
      </c>
      <c r="W20" s="52">
        <v>0.142857</v>
      </c>
      <c r="X20" s="52">
        <v>0</v>
      </c>
      <c r="Y20" s="52">
        <v>0.655394</v>
      </c>
      <c r="Z20" s="52">
        <v>0</v>
      </c>
      <c r="AA20" s="52">
        <v>0</v>
      </c>
      <c r="AB20" s="82">
        <v>20</v>
      </c>
      <c r="AC20" s="82"/>
      <c r="AD20" s="100"/>
      <c r="AE20" s="85" t="s">
        <v>479</v>
      </c>
      <c r="AF20" s="85">
        <v>60</v>
      </c>
      <c r="AG20" s="85">
        <v>24</v>
      </c>
      <c r="AH20" s="85">
        <v>833</v>
      </c>
      <c r="AI20" s="85">
        <v>40</v>
      </c>
      <c r="AJ20" s="85"/>
      <c r="AK20" s="85"/>
      <c r="AL20" s="85"/>
      <c r="AM20" s="90" t="s">
        <v>535</v>
      </c>
      <c r="AN20" s="85"/>
      <c r="AO20" s="87">
        <v>39947.765856481485</v>
      </c>
      <c r="AP20" s="90" t="s">
        <v>558</v>
      </c>
      <c r="AQ20" s="85" t="b">
        <v>0</v>
      </c>
      <c r="AR20" s="85" t="b">
        <v>0</v>
      </c>
      <c r="AS20" s="85" t="b">
        <v>0</v>
      </c>
      <c r="AT20" s="85"/>
      <c r="AU20" s="85">
        <v>2</v>
      </c>
      <c r="AV20" s="90" t="s">
        <v>573</v>
      </c>
      <c r="AW20" s="85" t="b">
        <v>0</v>
      </c>
      <c r="AX20" s="85" t="s">
        <v>590</v>
      </c>
      <c r="AY20" s="90" t="s">
        <v>608</v>
      </c>
      <c r="AZ20" s="85" t="s">
        <v>66</v>
      </c>
      <c r="BA20" s="85" t="str">
        <f>REPLACE(INDEX(GroupVertices[Group],MATCH(Vertices[[#This Row],[Vertex]],GroupVertices[Vertex],0)),1,1,"")</f>
        <v>4</v>
      </c>
      <c r="BB20" s="51"/>
      <c r="BC20" s="51"/>
      <c r="BD20" s="51"/>
      <c r="BE20" s="51"/>
      <c r="BF20" s="51"/>
      <c r="BG20" s="51"/>
      <c r="BH20" s="130" t="s">
        <v>755</v>
      </c>
      <c r="BI20" s="130" t="s">
        <v>755</v>
      </c>
      <c r="BJ20" s="130" t="s">
        <v>804</v>
      </c>
      <c r="BK20" s="130" t="s">
        <v>804</v>
      </c>
      <c r="BL20" s="130">
        <v>2</v>
      </c>
      <c r="BM20" s="133">
        <v>8.695652173913043</v>
      </c>
      <c r="BN20" s="130">
        <v>0</v>
      </c>
      <c r="BO20" s="133">
        <v>0</v>
      </c>
      <c r="BP20" s="130">
        <v>0</v>
      </c>
      <c r="BQ20" s="133">
        <v>0</v>
      </c>
      <c r="BR20" s="130">
        <v>21</v>
      </c>
      <c r="BS20" s="133">
        <v>91.30434782608695</v>
      </c>
      <c r="BT20" s="130">
        <v>23</v>
      </c>
      <c r="BU20" s="2"/>
      <c r="BV20" s="3"/>
      <c r="BW20" s="3"/>
      <c r="BX20" s="3"/>
      <c r="BY20" s="3"/>
    </row>
    <row r="21" spans="1:77" ht="34.05" customHeight="1">
      <c r="A21" s="14" t="s">
        <v>259</v>
      </c>
      <c r="C21" s="15"/>
      <c r="D21" s="15" t="s">
        <v>64</v>
      </c>
      <c r="E21" s="95">
        <v>459.5837870538415</v>
      </c>
      <c r="F21" s="81"/>
      <c r="G21" s="114" t="s">
        <v>584</v>
      </c>
      <c r="H21" s="15"/>
      <c r="I21" s="16" t="s">
        <v>259</v>
      </c>
      <c r="J21" s="66"/>
      <c r="K21" s="66"/>
      <c r="L21" s="116" t="s">
        <v>636</v>
      </c>
      <c r="M21" s="96">
        <v>640.8632795464457</v>
      </c>
      <c r="N21" s="97">
        <v>6061.3408203125</v>
      </c>
      <c r="O21" s="97">
        <v>2510.289794921875</v>
      </c>
      <c r="P21" s="77"/>
      <c r="Q21" s="98"/>
      <c r="R21" s="98"/>
      <c r="S21" s="99"/>
      <c r="T21" s="51">
        <v>0</v>
      </c>
      <c r="U21" s="51">
        <v>4</v>
      </c>
      <c r="V21" s="52">
        <v>51</v>
      </c>
      <c r="W21" s="52">
        <v>0.02439</v>
      </c>
      <c r="X21" s="52">
        <v>0.021028</v>
      </c>
      <c r="Y21" s="52">
        <v>1.187897</v>
      </c>
      <c r="Z21" s="52">
        <v>0</v>
      </c>
      <c r="AA21" s="52">
        <v>0</v>
      </c>
      <c r="AB21" s="82">
        <v>21</v>
      </c>
      <c r="AC21" s="82"/>
      <c r="AD21" s="100"/>
      <c r="AE21" s="85" t="s">
        <v>480</v>
      </c>
      <c r="AF21" s="85">
        <v>549</v>
      </c>
      <c r="AG21" s="85">
        <v>2348</v>
      </c>
      <c r="AH21" s="85">
        <v>1232</v>
      </c>
      <c r="AI21" s="85">
        <v>1316</v>
      </c>
      <c r="AJ21" s="85"/>
      <c r="AK21" s="85" t="s">
        <v>504</v>
      </c>
      <c r="AL21" s="85" t="s">
        <v>522</v>
      </c>
      <c r="AM21" s="90" t="s">
        <v>536</v>
      </c>
      <c r="AN21" s="85"/>
      <c r="AO21" s="87">
        <v>42315.80336805555</v>
      </c>
      <c r="AP21" s="90" t="s">
        <v>559</v>
      </c>
      <c r="AQ21" s="85" t="b">
        <v>1</v>
      </c>
      <c r="AR21" s="85" t="b">
        <v>0</v>
      </c>
      <c r="AS21" s="85" t="b">
        <v>1</v>
      </c>
      <c r="AT21" s="85"/>
      <c r="AU21" s="85">
        <v>54</v>
      </c>
      <c r="AV21" s="90" t="s">
        <v>569</v>
      </c>
      <c r="AW21" s="85" t="b">
        <v>1</v>
      </c>
      <c r="AX21" s="85" t="s">
        <v>590</v>
      </c>
      <c r="AY21" s="90" t="s">
        <v>609</v>
      </c>
      <c r="AZ21" s="85" t="s">
        <v>66</v>
      </c>
      <c r="BA21" s="85" t="str">
        <f>REPLACE(INDEX(GroupVertices[Group],MATCH(Vertices[[#This Row],[Vertex]],GroupVertices[Vertex],0)),1,1,"")</f>
        <v>3</v>
      </c>
      <c r="BB21" s="51"/>
      <c r="BC21" s="51"/>
      <c r="BD21" s="51"/>
      <c r="BE21" s="51"/>
      <c r="BF21" s="51" t="s">
        <v>311</v>
      </c>
      <c r="BG21" s="51" t="s">
        <v>311</v>
      </c>
      <c r="BH21" s="130" t="s">
        <v>754</v>
      </c>
      <c r="BI21" s="130" t="s">
        <v>754</v>
      </c>
      <c r="BJ21" s="130" t="s">
        <v>803</v>
      </c>
      <c r="BK21" s="130" t="s">
        <v>803</v>
      </c>
      <c r="BL21" s="130">
        <v>5</v>
      </c>
      <c r="BM21" s="133">
        <v>16.666666666666668</v>
      </c>
      <c r="BN21" s="130">
        <v>0</v>
      </c>
      <c r="BO21" s="133">
        <v>0</v>
      </c>
      <c r="BP21" s="130">
        <v>0</v>
      </c>
      <c r="BQ21" s="133">
        <v>0</v>
      </c>
      <c r="BR21" s="130">
        <v>25</v>
      </c>
      <c r="BS21" s="133">
        <v>83.33333333333333</v>
      </c>
      <c r="BT21" s="130">
        <v>30</v>
      </c>
      <c r="BU21" s="2"/>
      <c r="BV21" s="3"/>
      <c r="BW21" s="3"/>
      <c r="BX21" s="3"/>
      <c r="BY21" s="3"/>
    </row>
    <row r="22" spans="1:77" ht="34.05" customHeight="1">
      <c r="A22" s="14" t="s">
        <v>270</v>
      </c>
      <c r="C22" s="15"/>
      <c r="D22" s="15" t="s">
        <v>64</v>
      </c>
      <c r="E22" s="95">
        <v>168.46370235934666</v>
      </c>
      <c r="F22" s="81"/>
      <c r="G22" s="114" t="s">
        <v>585</v>
      </c>
      <c r="H22" s="15"/>
      <c r="I22" s="16" t="s">
        <v>270</v>
      </c>
      <c r="J22" s="66"/>
      <c r="K22" s="66"/>
      <c r="L22" s="116" t="s">
        <v>637</v>
      </c>
      <c r="M22" s="96">
        <v>14.898222852158744</v>
      </c>
      <c r="N22" s="97">
        <v>6526.416015625</v>
      </c>
      <c r="O22" s="97">
        <v>639.9361572265625</v>
      </c>
      <c r="P22" s="77"/>
      <c r="Q22" s="98"/>
      <c r="R22" s="98"/>
      <c r="S22" s="99"/>
      <c r="T22" s="51">
        <v>2</v>
      </c>
      <c r="U22" s="51">
        <v>0</v>
      </c>
      <c r="V22" s="52">
        <v>0.5</v>
      </c>
      <c r="W22" s="52">
        <v>0.017241</v>
      </c>
      <c r="X22" s="52">
        <v>0.006541</v>
      </c>
      <c r="Y22" s="52">
        <v>0.654855</v>
      </c>
      <c r="Z22" s="52">
        <v>0</v>
      </c>
      <c r="AA22" s="52">
        <v>0</v>
      </c>
      <c r="AB22" s="82">
        <v>22</v>
      </c>
      <c r="AC22" s="82"/>
      <c r="AD22" s="100"/>
      <c r="AE22" s="85" t="s">
        <v>481</v>
      </c>
      <c r="AF22" s="85">
        <v>42</v>
      </c>
      <c r="AG22" s="85">
        <v>51</v>
      </c>
      <c r="AH22" s="85">
        <v>66</v>
      </c>
      <c r="AI22" s="85">
        <v>3</v>
      </c>
      <c r="AJ22" s="85"/>
      <c r="AK22" s="85" t="s">
        <v>505</v>
      </c>
      <c r="AL22" s="85"/>
      <c r="AM22" s="85"/>
      <c r="AN22" s="85"/>
      <c r="AO22" s="87">
        <v>43654.892476851855</v>
      </c>
      <c r="AP22" s="90" t="s">
        <v>560</v>
      </c>
      <c r="AQ22" s="85" t="b">
        <v>1</v>
      </c>
      <c r="AR22" s="85" t="b">
        <v>0</v>
      </c>
      <c r="AS22" s="85" t="b">
        <v>0</v>
      </c>
      <c r="AT22" s="85"/>
      <c r="AU22" s="85">
        <v>0</v>
      </c>
      <c r="AV22" s="85"/>
      <c r="AW22" s="85" t="b">
        <v>0</v>
      </c>
      <c r="AX22" s="85" t="s">
        <v>590</v>
      </c>
      <c r="AY22" s="90" t="s">
        <v>610</v>
      </c>
      <c r="AZ22" s="85" t="s">
        <v>65</v>
      </c>
      <c r="BA22" s="85" t="str">
        <f>REPLACE(INDEX(GroupVertices[Group],MATCH(Vertices[[#This Row],[Vertex]],GroupVertices[Vertex],0)),1,1,"")</f>
        <v>3</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34.05" customHeight="1">
      <c r="A23" s="14" t="s">
        <v>271</v>
      </c>
      <c r="C23" s="15"/>
      <c r="D23" s="15" t="s">
        <v>64</v>
      </c>
      <c r="E23" s="95">
        <v>1000</v>
      </c>
      <c r="F23" s="81"/>
      <c r="G23" s="114" t="s">
        <v>586</v>
      </c>
      <c r="H23" s="15"/>
      <c r="I23" s="16" t="s">
        <v>271</v>
      </c>
      <c r="J23" s="66"/>
      <c r="K23" s="66"/>
      <c r="L23" s="116" t="s">
        <v>638</v>
      </c>
      <c r="M23" s="96">
        <v>1802.8637156563454</v>
      </c>
      <c r="N23" s="97">
        <v>6279.38037109375</v>
      </c>
      <c r="O23" s="97">
        <v>5112.890625</v>
      </c>
      <c r="P23" s="77"/>
      <c r="Q23" s="98"/>
      <c r="R23" s="98"/>
      <c r="S23" s="99"/>
      <c r="T23" s="51">
        <v>2</v>
      </c>
      <c r="U23" s="51">
        <v>0</v>
      </c>
      <c r="V23" s="52">
        <v>0.5</v>
      </c>
      <c r="W23" s="52">
        <v>0.017241</v>
      </c>
      <c r="X23" s="52">
        <v>0.006541</v>
      </c>
      <c r="Y23" s="52">
        <v>0.654855</v>
      </c>
      <c r="Z23" s="52">
        <v>0</v>
      </c>
      <c r="AA23" s="52">
        <v>0</v>
      </c>
      <c r="AB23" s="82">
        <v>23</v>
      </c>
      <c r="AC23" s="82"/>
      <c r="AD23" s="100"/>
      <c r="AE23" s="85" t="s">
        <v>482</v>
      </c>
      <c r="AF23" s="85">
        <v>521</v>
      </c>
      <c r="AG23" s="85">
        <v>6612</v>
      </c>
      <c r="AH23" s="85">
        <v>5439</v>
      </c>
      <c r="AI23" s="85">
        <v>1440</v>
      </c>
      <c r="AJ23" s="85"/>
      <c r="AK23" s="85" t="s">
        <v>506</v>
      </c>
      <c r="AL23" s="85" t="s">
        <v>522</v>
      </c>
      <c r="AM23" s="90" t="s">
        <v>537</v>
      </c>
      <c r="AN23" s="85"/>
      <c r="AO23" s="87">
        <v>42371.99413194445</v>
      </c>
      <c r="AP23" s="90" t="s">
        <v>561</v>
      </c>
      <c r="AQ23" s="85" t="b">
        <v>1</v>
      </c>
      <c r="AR23" s="85" t="b">
        <v>0</v>
      </c>
      <c r="AS23" s="85" t="b">
        <v>1</v>
      </c>
      <c r="AT23" s="85"/>
      <c r="AU23" s="85">
        <v>136</v>
      </c>
      <c r="AV23" s="85"/>
      <c r="AW23" s="85" t="b">
        <v>0</v>
      </c>
      <c r="AX23" s="85" t="s">
        <v>590</v>
      </c>
      <c r="AY23" s="90" t="s">
        <v>611</v>
      </c>
      <c r="AZ23" s="85" t="s">
        <v>65</v>
      </c>
      <c r="BA23" s="85" t="str">
        <f>REPLACE(INDEX(GroupVertices[Group],MATCH(Vertices[[#This Row],[Vertex]],GroupVertices[Vertex],0)),1,1,"")</f>
        <v>3</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34.05" customHeight="1">
      <c r="A24" s="14" t="s">
        <v>272</v>
      </c>
      <c r="C24" s="15"/>
      <c r="D24" s="15" t="s">
        <v>64</v>
      </c>
      <c r="E24" s="95">
        <v>1000</v>
      </c>
      <c r="F24" s="81"/>
      <c r="G24" s="114" t="s">
        <v>587</v>
      </c>
      <c r="H24" s="15"/>
      <c r="I24" s="16" t="s">
        <v>272</v>
      </c>
      <c r="J24" s="66"/>
      <c r="K24" s="66"/>
      <c r="L24" s="116" t="s">
        <v>639</v>
      </c>
      <c r="M24" s="96">
        <v>9999</v>
      </c>
      <c r="N24" s="97">
        <v>9014.5849609375</v>
      </c>
      <c r="O24" s="97">
        <v>1988.7266845703125</v>
      </c>
      <c r="P24" s="77"/>
      <c r="Q24" s="98"/>
      <c r="R24" s="98"/>
      <c r="S24" s="99"/>
      <c r="T24" s="51">
        <v>2</v>
      </c>
      <c r="U24" s="51">
        <v>0</v>
      </c>
      <c r="V24" s="52">
        <v>0.5</v>
      </c>
      <c r="W24" s="52">
        <v>0.017241</v>
      </c>
      <c r="X24" s="52">
        <v>0.006541</v>
      </c>
      <c r="Y24" s="52">
        <v>0.654855</v>
      </c>
      <c r="Z24" s="52">
        <v>0</v>
      </c>
      <c r="AA24" s="52">
        <v>0</v>
      </c>
      <c r="AB24" s="82">
        <v>24</v>
      </c>
      <c r="AC24" s="82"/>
      <c r="AD24" s="100"/>
      <c r="AE24" s="85" t="s">
        <v>483</v>
      </c>
      <c r="AF24" s="85">
        <v>1555</v>
      </c>
      <c r="AG24" s="85">
        <v>36688</v>
      </c>
      <c r="AH24" s="85">
        <v>10281</v>
      </c>
      <c r="AI24" s="85">
        <v>2432</v>
      </c>
      <c r="AJ24" s="85"/>
      <c r="AK24" s="85" t="s">
        <v>507</v>
      </c>
      <c r="AL24" s="85" t="s">
        <v>523</v>
      </c>
      <c r="AM24" s="90" t="s">
        <v>538</v>
      </c>
      <c r="AN24" s="85"/>
      <c r="AO24" s="87">
        <v>39821.80929398148</v>
      </c>
      <c r="AP24" s="90" t="s">
        <v>562</v>
      </c>
      <c r="AQ24" s="85" t="b">
        <v>0</v>
      </c>
      <c r="AR24" s="85" t="b">
        <v>0</v>
      </c>
      <c r="AS24" s="85" t="b">
        <v>1</v>
      </c>
      <c r="AT24" s="85"/>
      <c r="AU24" s="85">
        <v>574</v>
      </c>
      <c r="AV24" s="90" t="s">
        <v>569</v>
      </c>
      <c r="AW24" s="85" t="b">
        <v>1</v>
      </c>
      <c r="AX24" s="85" t="s">
        <v>590</v>
      </c>
      <c r="AY24" s="90" t="s">
        <v>612</v>
      </c>
      <c r="AZ24" s="85" t="s">
        <v>65</v>
      </c>
      <c r="BA24" s="85" t="str">
        <f>REPLACE(INDEX(GroupVertices[Group],MATCH(Vertices[[#This Row],[Vertex]],GroupVertices[Vertex],0)),1,1,"")</f>
        <v>3</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34.05" customHeight="1">
      <c r="A25" s="14" t="s">
        <v>260</v>
      </c>
      <c r="C25" s="15"/>
      <c r="D25" s="15" t="s">
        <v>64</v>
      </c>
      <c r="E25" s="95">
        <v>299.1318814277072</v>
      </c>
      <c r="F25" s="81"/>
      <c r="G25" s="114" t="s">
        <v>337</v>
      </c>
      <c r="H25" s="15"/>
      <c r="I25" s="16" t="s">
        <v>260</v>
      </c>
      <c r="J25" s="66"/>
      <c r="K25" s="66"/>
      <c r="L25" s="116" t="s">
        <v>640</v>
      </c>
      <c r="M25" s="96">
        <v>295.86033580462276</v>
      </c>
      <c r="N25" s="97">
        <v>8096.30810546875</v>
      </c>
      <c r="O25" s="97">
        <v>3630.906005859375</v>
      </c>
      <c r="P25" s="77"/>
      <c r="Q25" s="98"/>
      <c r="R25" s="98"/>
      <c r="S25" s="99"/>
      <c r="T25" s="51">
        <v>0</v>
      </c>
      <c r="U25" s="51">
        <v>4</v>
      </c>
      <c r="V25" s="52">
        <v>51</v>
      </c>
      <c r="W25" s="52">
        <v>0.02439</v>
      </c>
      <c r="X25" s="52">
        <v>0.021028</v>
      </c>
      <c r="Y25" s="52">
        <v>1.187897</v>
      </c>
      <c r="Z25" s="52">
        <v>0</v>
      </c>
      <c r="AA25" s="52">
        <v>0</v>
      </c>
      <c r="AB25" s="82">
        <v>25</v>
      </c>
      <c r="AC25" s="82"/>
      <c r="AD25" s="100"/>
      <c r="AE25" s="85" t="s">
        <v>484</v>
      </c>
      <c r="AF25" s="85">
        <v>2428</v>
      </c>
      <c r="AG25" s="85">
        <v>1082</v>
      </c>
      <c r="AH25" s="85">
        <v>17820</v>
      </c>
      <c r="AI25" s="85">
        <v>1141</v>
      </c>
      <c r="AJ25" s="85"/>
      <c r="AK25" s="85" t="s">
        <v>508</v>
      </c>
      <c r="AL25" s="85" t="s">
        <v>311</v>
      </c>
      <c r="AM25" s="90" t="s">
        <v>539</v>
      </c>
      <c r="AN25" s="85"/>
      <c r="AO25" s="87">
        <v>40001.17438657407</v>
      </c>
      <c r="AP25" s="90" t="s">
        <v>563</v>
      </c>
      <c r="AQ25" s="85" t="b">
        <v>0</v>
      </c>
      <c r="AR25" s="85" t="b">
        <v>0</v>
      </c>
      <c r="AS25" s="85" t="b">
        <v>1</v>
      </c>
      <c r="AT25" s="85"/>
      <c r="AU25" s="85">
        <v>38</v>
      </c>
      <c r="AV25" s="90" t="s">
        <v>569</v>
      </c>
      <c r="AW25" s="85" t="b">
        <v>0</v>
      </c>
      <c r="AX25" s="85" t="s">
        <v>590</v>
      </c>
      <c r="AY25" s="90" t="s">
        <v>613</v>
      </c>
      <c r="AZ25" s="85" t="s">
        <v>66</v>
      </c>
      <c r="BA25" s="85" t="str">
        <f>REPLACE(INDEX(GroupVertices[Group],MATCH(Vertices[[#This Row],[Vertex]],GroupVertices[Vertex],0)),1,1,"")</f>
        <v>3</v>
      </c>
      <c r="BB25" s="51"/>
      <c r="BC25" s="51"/>
      <c r="BD25" s="51"/>
      <c r="BE25" s="51"/>
      <c r="BF25" s="51" t="s">
        <v>311</v>
      </c>
      <c r="BG25" s="51" t="s">
        <v>311</v>
      </c>
      <c r="BH25" s="130" t="s">
        <v>754</v>
      </c>
      <c r="BI25" s="130" t="s">
        <v>754</v>
      </c>
      <c r="BJ25" s="130" t="s">
        <v>803</v>
      </c>
      <c r="BK25" s="130" t="s">
        <v>803</v>
      </c>
      <c r="BL25" s="130">
        <v>5</v>
      </c>
      <c r="BM25" s="133">
        <v>16.666666666666668</v>
      </c>
      <c r="BN25" s="130">
        <v>0</v>
      </c>
      <c r="BO25" s="133">
        <v>0</v>
      </c>
      <c r="BP25" s="130">
        <v>0</v>
      </c>
      <c r="BQ25" s="133">
        <v>0</v>
      </c>
      <c r="BR25" s="130">
        <v>25</v>
      </c>
      <c r="BS25" s="133">
        <v>83.33333333333333</v>
      </c>
      <c r="BT25" s="130">
        <v>30</v>
      </c>
      <c r="BU25" s="2"/>
      <c r="BV25" s="3"/>
      <c r="BW25" s="3"/>
      <c r="BX25" s="3"/>
      <c r="BY25" s="3"/>
    </row>
    <row r="26" spans="1:77" ht="34.05" customHeight="1">
      <c r="A26" s="14" t="s">
        <v>261</v>
      </c>
      <c r="C26" s="15"/>
      <c r="D26" s="15" t="s">
        <v>64</v>
      </c>
      <c r="E26" s="95">
        <v>644.7498487598307</v>
      </c>
      <c r="F26" s="81"/>
      <c r="G26" s="114" t="s">
        <v>588</v>
      </c>
      <c r="H26" s="15"/>
      <c r="I26" s="16" t="s">
        <v>261</v>
      </c>
      <c r="J26" s="66"/>
      <c r="K26" s="66"/>
      <c r="L26" s="116" t="s">
        <v>641</v>
      </c>
      <c r="M26" s="96">
        <v>1039.006487134758</v>
      </c>
      <c r="N26" s="97">
        <v>3845.992431640625</v>
      </c>
      <c r="O26" s="97">
        <v>3028.73974609375</v>
      </c>
      <c r="P26" s="77"/>
      <c r="Q26" s="98"/>
      <c r="R26" s="98"/>
      <c r="S26" s="99"/>
      <c r="T26" s="51">
        <v>0</v>
      </c>
      <c r="U26" s="51">
        <v>2</v>
      </c>
      <c r="V26" s="52">
        <v>18</v>
      </c>
      <c r="W26" s="52">
        <v>0.022222</v>
      </c>
      <c r="X26" s="52">
        <v>0.01889</v>
      </c>
      <c r="Y26" s="52">
        <v>0.65238</v>
      </c>
      <c r="Z26" s="52">
        <v>0</v>
      </c>
      <c r="AA26" s="52">
        <v>0</v>
      </c>
      <c r="AB26" s="82">
        <v>26</v>
      </c>
      <c r="AC26" s="82"/>
      <c r="AD26" s="100"/>
      <c r="AE26" s="85" t="s">
        <v>485</v>
      </c>
      <c r="AF26" s="85">
        <v>2507</v>
      </c>
      <c r="AG26" s="85">
        <v>3809</v>
      </c>
      <c r="AH26" s="85">
        <v>8395</v>
      </c>
      <c r="AI26" s="85">
        <v>3608</v>
      </c>
      <c r="AJ26" s="85"/>
      <c r="AK26" s="85" t="s">
        <v>509</v>
      </c>
      <c r="AL26" s="85" t="s">
        <v>430</v>
      </c>
      <c r="AM26" s="90" t="s">
        <v>540</v>
      </c>
      <c r="AN26" s="85"/>
      <c r="AO26" s="87">
        <v>40421.61454861111</v>
      </c>
      <c r="AP26" s="90" t="s">
        <v>564</v>
      </c>
      <c r="AQ26" s="85" t="b">
        <v>0</v>
      </c>
      <c r="AR26" s="85" t="b">
        <v>0</v>
      </c>
      <c r="AS26" s="85" t="b">
        <v>1</v>
      </c>
      <c r="AT26" s="85"/>
      <c r="AU26" s="85">
        <v>82</v>
      </c>
      <c r="AV26" s="90" t="s">
        <v>569</v>
      </c>
      <c r="AW26" s="85" t="b">
        <v>0</v>
      </c>
      <c r="AX26" s="85" t="s">
        <v>590</v>
      </c>
      <c r="AY26" s="90" t="s">
        <v>614</v>
      </c>
      <c r="AZ26" s="85" t="s">
        <v>66</v>
      </c>
      <c r="BA26" s="85" t="str">
        <f>REPLACE(INDEX(GroupVertices[Group],MATCH(Vertices[[#This Row],[Vertex]],GroupVertices[Vertex],0)),1,1,"")</f>
        <v>1</v>
      </c>
      <c r="BB26" s="51"/>
      <c r="BC26" s="51"/>
      <c r="BD26" s="51"/>
      <c r="BE26" s="51"/>
      <c r="BF26" s="51"/>
      <c r="BG26" s="51"/>
      <c r="BH26" s="130" t="s">
        <v>849</v>
      </c>
      <c r="BI26" s="130" t="s">
        <v>849</v>
      </c>
      <c r="BJ26" s="130" t="s">
        <v>859</v>
      </c>
      <c r="BK26" s="130" t="s">
        <v>859</v>
      </c>
      <c r="BL26" s="130">
        <v>3</v>
      </c>
      <c r="BM26" s="133">
        <v>6.976744186046512</v>
      </c>
      <c r="BN26" s="130">
        <v>0</v>
      </c>
      <c r="BO26" s="133">
        <v>0</v>
      </c>
      <c r="BP26" s="130">
        <v>0</v>
      </c>
      <c r="BQ26" s="133">
        <v>0</v>
      </c>
      <c r="BR26" s="130">
        <v>40</v>
      </c>
      <c r="BS26" s="133">
        <v>93.02325581395348</v>
      </c>
      <c r="BT26" s="130">
        <v>43</v>
      </c>
      <c r="BU26" s="2"/>
      <c r="BV26" s="3"/>
      <c r="BW26" s="3"/>
      <c r="BX26" s="3"/>
      <c r="BY26" s="3"/>
    </row>
    <row r="27" spans="1:77" ht="34.05" customHeight="1">
      <c r="A27" s="14" t="s">
        <v>273</v>
      </c>
      <c r="C27" s="15"/>
      <c r="D27" s="15" t="s">
        <v>64</v>
      </c>
      <c r="E27" s="95">
        <v>202.4298245614035</v>
      </c>
      <c r="F27" s="81"/>
      <c r="G27" s="114" t="s">
        <v>589</v>
      </c>
      <c r="H27" s="15"/>
      <c r="I27" s="16" t="s">
        <v>273</v>
      </c>
      <c r="J27" s="66"/>
      <c r="K27" s="66"/>
      <c r="L27" s="116" t="s">
        <v>642</v>
      </c>
      <c r="M27" s="96">
        <v>87.93202136938508</v>
      </c>
      <c r="N27" s="97">
        <v>4393.1181640625</v>
      </c>
      <c r="O27" s="97">
        <v>677.4577026367188</v>
      </c>
      <c r="P27" s="77"/>
      <c r="Q27" s="98"/>
      <c r="R27" s="98"/>
      <c r="S27" s="99"/>
      <c r="T27" s="51">
        <v>2</v>
      </c>
      <c r="U27" s="51">
        <v>0</v>
      </c>
      <c r="V27" s="52">
        <v>1</v>
      </c>
      <c r="W27" s="52">
        <v>0.016129</v>
      </c>
      <c r="X27" s="52">
        <v>0.005876</v>
      </c>
      <c r="Y27" s="52">
        <v>0.704522</v>
      </c>
      <c r="Z27" s="52">
        <v>0</v>
      </c>
      <c r="AA27" s="52">
        <v>0</v>
      </c>
      <c r="AB27" s="82">
        <v>27</v>
      </c>
      <c r="AC27" s="82"/>
      <c r="AD27" s="100"/>
      <c r="AE27" s="85" t="s">
        <v>486</v>
      </c>
      <c r="AF27" s="85">
        <v>115</v>
      </c>
      <c r="AG27" s="85">
        <v>319</v>
      </c>
      <c r="AH27" s="85">
        <v>113</v>
      </c>
      <c r="AI27" s="85">
        <v>4</v>
      </c>
      <c r="AJ27" s="85"/>
      <c r="AK27" s="85" t="s">
        <v>510</v>
      </c>
      <c r="AL27" s="85" t="s">
        <v>430</v>
      </c>
      <c r="AM27" s="90" t="s">
        <v>541</v>
      </c>
      <c r="AN27" s="85"/>
      <c r="AO27" s="87">
        <v>42136.55929398148</v>
      </c>
      <c r="AP27" s="90" t="s">
        <v>565</v>
      </c>
      <c r="AQ27" s="85" t="b">
        <v>0</v>
      </c>
      <c r="AR27" s="85" t="b">
        <v>0</v>
      </c>
      <c r="AS27" s="85" t="b">
        <v>0</v>
      </c>
      <c r="AT27" s="85"/>
      <c r="AU27" s="85">
        <v>4</v>
      </c>
      <c r="AV27" s="90" t="s">
        <v>569</v>
      </c>
      <c r="AW27" s="85" t="b">
        <v>0</v>
      </c>
      <c r="AX27" s="85" t="s">
        <v>590</v>
      </c>
      <c r="AY27" s="90" t="s">
        <v>615</v>
      </c>
      <c r="AZ27" s="85" t="s">
        <v>65</v>
      </c>
      <c r="BA27" s="85" t="str">
        <f>REPLACE(INDEX(GroupVertices[Group],MATCH(Vertices[[#This Row],[Vertex]],GroupVertices[Vertex],0)),1,1,"")</f>
        <v>1</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34.05" customHeight="1">
      <c r="A28" s="14" t="s">
        <v>262</v>
      </c>
      <c r="C28" s="15"/>
      <c r="D28" s="15" t="s">
        <v>64</v>
      </c>
      <c r="E28" s="95">
        <v>220.80701754385964</v>
      </c>
      <c r="F28" s="81"/>
      <c r="G28" s="114" t="s">
        <v>338</v>
      </c>
      <c r="H28" s="15"/>
      <c r="I28" s="16" t="s">
        <v>262</v>
      </c>
      <c r="J28" s="66"/>
      <c r="K28" s="66"/>
      <c r="L28" s="116" t="s">
        <v>643</v>
      </c>
      <c r="M28" s="96">
        <v>127.4465765372874</v>
      </c>
      <c r="N28" s="97">
        <v>4792.5703125</v>
      </c>
      <c r="O28" s="97">
        <v>3295.958251953125</v>
      </c>
      <c r="P28" s="77"/>
      <c r="Q28" s="98"/>
      <c r="R28" s="98"/>
      <c r="S28" s="99"/>
      <c r="T28" s="51">
        <v>0</v>
      </c>
      <c r="U28" s="51">
        <v>2</v>
      </c>
      <c r="V28" s="52">
        <v>18</v>
      </c>
      <c r="W28" s="52">
        <v>0.022222</v>
      </c>
      <c r="X28" s="52">
        <v>0.01889</v>
      </c>
      <c r="Y28" s="52">
        <v>0.65238</v>
      </c>
      <c r="Z28" s="52">
        <v>0</v>
      </c>
      <c r="AA28" s="52">
        <v>0</v>
      </c>
      <c r="AB28" s="82">
        <v>28</v>
      </c>
      <c r="AC28" s="82"/>
      <c r="AD28" s="100"/>
      <c r="AE28" s="85" t="s">
        <v>487</v>
      </c>
      <c r="AF28" s="85">
        <v>387</v>
      </c>
      <c r="AG28" s="85">
        <v>464</v>
      </c>
      <c r="AH28" s="85">
        <v>3709</v>
      </c>
      <c r="AI28" s="85">
        <v>260</v>
      </c>
      <c r="AJ28" s="85"/>
      <c r="AK28" s="85" t="s">
        <v>511</v>
      </c>
      <c r="AL28" s="85" t="s">
        <v>524</v>
      </c>
      <c r="AM28" s="90" t="s">
        <v>542</v>
      </c>
      <c r="AN28" s="85"/>
      <c r="AO28" s="87">
        <v>40494.92569444444</v>
      </c>
      <c r="AP28" s="90" t="s">
        <v>566</v>
      </c>
      <c r="AQ28" s="85" t="b">
        <v>1</v>
      </c>
      <c r="AR28" s="85" t="b">
        <v>0</v>
      </c>
      <c r="AS28" s="85" t="b">
        <v>0</v>
      </c>
      <c r="AT28" s="85"/>
      <c r="AU28" s="85">
        <v>6</v>
      </c>
      <c r="AV28" s="90" t="s">
        <v>569</v>
      </c>
      <c r="AW28" s="85" t="b">
        <v>0</v>
      </c>
      <c r="AX28" s="85" t="s">
        <v>590</v>
      </c>
      <c r="AY28" s="90" t="s">
        <v>616</v>
      </c>
      <c r="AZ28" s="85" t="s">
        <v>66</v>
      </c>
      <c r="BA28" s="85" t="str">
        <f>REPLACE(INDEX(GroupVertices[Group],MATCH(Vertices[[#This Row],[Vertex]],GroupVertices[Vertex],0)),1,1,"")</f>
        <v>1</v>
      </c>
      <c r="BB28" s="51"/>
      <c r="BC28" s="51"/>
      <c r="BD28" s="51"/>
      <c r="BE28" s="51"/>
      <c r="BF28" s="51"/>
      <c r="BG28" s="51"/>
      <c r="BH28" s="130" t="s">
        <v>849</v>
      </c>
      <c r="BI28" s="130" t="s">
        <v>849</v>
      </c>
      <c r="BJ28" s="130" t="s">
        <v>859</v>
      </c>
      <c r="BK28" s="130" t="s">
        <v>859</v>
      </c>
      <c r="BL28" s="130">
        <v>3</v>
      </c>
      <c r="BM28" s="133">
        <v>6.976744186046512</v>
      </c>
      <c r="BN28" s="130">
        <v>0</v>
      </c>
      <c r="BO28" s="133">
        <v>0</v>
      </c>
      <c r="BP28" s="130">
        <v>0</v>
      </c>
      <c r="BQ28" s="133">
        <v>0</v>
      </c>
      <c r="BR28" s="130">
        <v>40</v>
      </c>
      <c r="BS28" s="133">
        <v>93.02325581395348</v>
      </c>
      <c r="BT28" s="130">
        <v>43</v>
      </c>
      <c r="BU28" s="2"/>
      <c r="BV28" s="3"/>
      <c r="BW28" s="3"/>
      <c r="BX28" s="3"/>
      <c r="BY28" s="3"/>
    </row>
    <row r="29" spans="1:77" ht="34.05" customHeight="1">
      <c r="A29" s="101" t="s">
        <v>264</v>
      </c>
      <c r="C29" s="102"/>
      <c r="D29" s="102" t="s">
        <v>64</v>
      </c>
      <c r="E29" s="103">
        <v>282.4022988505747</v>
      </c>
      <c r="F29" s="104"/>
      <c r="G29" s="115" t="s">
        <v>340</v>
      </c>
      <c r="H29" s="102"/>
      <c r="I29" s="105" t="s">
        <v>264</v>
      </c>
      <c r="J29" s="106"/>
      <c r="K29" s="106"/>
      <c r="L29" s="117" t="s">
        <v>644</v>
      </c>
      <c r="M29" s="107">
        <v>259.88846489315307</v>
      </c>
      <c r="N29" s="108">
        <v>3763.56298828125</v>
      </c>
      <c r="O29" s="108">
        <v>8551.2060546875</v>
      </c>
      <c r="P29" s="109"/>
      <c r="Q29" s="110"/>
      <c r="R29" s="110"/>
      <c r="S29" s="111"/>
      <c r="T29" s="51">
        <v>1</v>
      </c>
      <c r="U29" s="51">
        <v>2</v>
      </c>
      <c r="V29" s="52">
        <v>0</v>
      </c>
      <c r="W29" s="52">
        <v>0.021277</v>
      </c>
      <c r="X29" s="52">
        <v>0.021287</v>
      </c>
      <c r="Y29" s="52">
        <v>0.61384</v>
      </c>
      <c r="Z29" s="52">
        <v>0</v>
      </c>
      <c r="AA29" s="52">
        <v>0</v>
      </c>
      <c r="AB29" s="112">
        <v>29</v>
      </c>
      <c r="AC29" s="112"/>
      <c r="AD29" s="113"/>
      <c r="AE29" s="85" t="s">
        <v>488</v>
      </c>
      <c r="AF29" s="85">
        <v>1013</v>
      </c>
      <c r="AG29" s="85">
        <v>950</v>
      </c>
      <c r="AH29" s="85">
        <v>2212</v>
      </c>
      <c r="AI29" s="85">
        <v>2412</v>
      </c>
      <c r="AJ29" s="85"/>
      <c r="AK29" s="85" t="s">
        <v>512</v>
      </c>
      <c r="AL29" s="85" t="s">
        <v>525</v>
      </c>
      <c r="AM29" s="90" t="s">
        <v>543</v>
      </c>
      <c r="AN29" s="85"/>
      <c r="AO29" s="87">
        <v>40760.169270833336</v>
      </c>
      <c r="AP29" s="90" t="s">
        <v>567</v>
      </c>
      <c r="AQ29" s="85" t="b">
        <v>1</v>
      </c>
      <c r="AR29" s="85" t="b">
        <v>0</v>
      </c>
      <c r="AS29" s="85" t="b">
        <v>1</v>
      </c>
      <c r="AT29" s="85"/>
      <c r="AU29" s="85">
        <v>31</v>
      </c>
      <c r="AV29" s="90" t="s">
        <v>569</v>
      </c>
      <c r="AW29" s="85" t="b">
        <v>0</v>
      </c>
      <c r="AX29" s="85" t="s">
        <v>590</v>
      </c>
      <c r="AY29" s="90" t="s">
        <v>617</v>
      </c>
      <c r="AZ29" s="85" t="s">
        <v>66</v>
      </c>
      <c r="BA29" s="85" t="str">
        <f>REPLACE(INDEX(GroupVertices[Group],MATCH(Vertices[[#This Row],[Vertex]],GroupVertices[Vertex],0)),1,1,"")</f>
        <v>1</v>
      </c>
      <c r="BB29" s="51" t="s">
        <v>302</v>
      </c>
      <c r="BC29" s="51" t="s">
        <v>302</v>
      </c>
      <c r="BD29" s="51" t="s">
        <v>303</v>
      </c>
      <c r="BE29" s="51" t="s">
        <v>303</v>
      </c>
      <c r="BF29" s="51" t="s">
        <v>318</v>
      </c>
      <c r="BG29" s="51" t="s">
        <v>318</v>
      </c>
      <c r="BH29" s="130" t="s">
        <v>850</v>
      </c>
      <c r="BI29" s="130" t="s">
        <v>850</v>
      </c>
      <c r="BJ29" s="130" t="s">
        <v>860</v>
      </c>
      <c r="BK29" s="130" t="s">
        <v>860</v>
      </c>
      <c r="BL29" s="130">
        <v>1</v>
      </c>
      <c r="BM29" s="133">
        <v>3.5714285714285716</v>
      </c>
      <c r="BN29" s="130">
        <v>0</v>
      </c>
      <c r="BO29" s="133">
        <v>0</v>
      </c>
      <c r="BP29" s="130">
        <v>0</v>
      </c>
      <c r="BQ29" s="133">
        <v>0</v>
      </c>
      <c r="BR29" s="130">
        <v>27</v>
      </c>
      <c r="BS29" s="133">
        <v>96.42857142857143</v>
      </c>
      <c r="BT29" s="130">
        <v>28</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3" r:id="rId1" display="https://t.co/bIMtDXGuxr"/>
    <hyperlink ref="AM7" r:id="rId2" display="https://t.co/ELhcJujPuF"/>
    <hyperlink ref="AM8" r:id="rId3" display="http://t.co/m2q9w4HWkQ"/>
    <hyperlink ref="AM9" r:id="rId4" display="http://t.co/rZU0dWR6"/>
    <hyperlink ref="AM12" r:id="rId5" display="https://t.co/9f3bIeKwlG"/>
    <hyperlink ref="AM13" r:id="rId6" display="https://t.co/CS3BSydE5Q"/>
    <hyperlink ref="AM16" r:id="rId7" display="https://t.co/YzrhZCtAAt"/>
    <hyperlink ref="AM17" r:id="rId8" display="https://t.co/0WdNrs4tP5"/>
    <hyperlink ref="AM18" r:id="rId9" display="https://t.co/zZ4Uu5RXEB"/>
    <hyperlink ref="AM20" r:id="rId10" display="https://t.co/Vsq52iHwnA"/>
    <hyperlink ref="AM21" r:id="rId11" display="https://t.co/7GG3BwOnN2"/>
    <hyperlink ref="AM23" r:id="rId12" display="https://t.co/ZcqUeQbRvy"/>
    <hyperlink ref="AM24" r:id="rId13" display="https://t.co/hPrbyqIuDu"/>
    <hyperlink ref="AM25" r:id="rId14" display="https://t.co/tVwIRHEFxN"/>
    <hyperlink ref="AM26" r:id="rId15" display="https://t.co/dijhqvrUVi"/>
    <hyperlink ref="AM27" r:id="rId16" display="http://t.co/dijhqvrUVi"/>
    <hyperlink ref="AM28" r:id="rId17" display="https://t.co/QqVlhpDpmw"/>
    <hyperlink ref="AM29" r:id="rId18" display="https://t.co/4x0yDB2Rue"/>
    <hyperlink ref="AP3" r:id="rId19" display="https://pbs.twimg.com/profile_banners/911325054/1482588433"/>
    <hyperlink ref="AP5" r:id="rId20" display="https://pbs.twimg.com/profile_banners/1028707069749350408/1546136669"/>
    <hyperlink ref="AP7" r:id="rId21" display="https://pbs.twimg.com/profile_banners/19073852/1533496380"/>
    <hyperlink ref="AP8" r:id="rId22" display="https://pbs.twimg.com/profile_banners/22968469/1578337123"/>
    <hyperlink ref="AP9" r:id="rId23" display="https://pbs.twimg.com/profile_banners/1058018335/1357227254"/>
    <hyperlink ref="AP11" r:id="rId24" display="https://pbs.twimg.com/profile_banners/916413502746714112/1507326976"/>
    <hyperlink ref="AP12" r:id="rId25" display="https://pbs.twimg.com/profile_banners/18545353/1578065755"/>
    <hyperlink ref="AP13" r:id="rId26" display="https://pbs.twimg.com/profile_banners/4461158301/1498682698"/>
    <hyperlink ref="AP14" r:id="rId27" display="https://pbs.twimg.com/profile_banners/2737516455/1576335554"/>
    <hyperlink ref="AP15" r:id="rId28" display="https://pbs.twimg.com/profile_banners/18652402/1569703932"/>
    <hyperlink ref="AP16" r:id="rId29" display="https://pbs.twimg.com/profile_banners/981674939064385542/1523923827"/>
    <hyperlink ref="AP17" r:id="rId30" display="https://pbs.twimg.com/profile_banners/2560348958/1499366310"/>
    <hyperlink ref="AP18" r:id="rId31" display="https://pbs.twimg.com/profile_banners/912844519/1557094601"/>
    <hyperlink ref="AP19" r:id="rId32" display="https://pbs.twimg.com/profile_banners/954793780451913728/1516483692"/>
    <hyperlink ref="AP20" r:id="rId33" display="https://pbs.twimg.com/profile_banners/40052600/1490820148"/>
    <hyperlink ref="AP21" r:id="rId34" display="https://pbs.twimg.com/profile_banners/4160173814/1487819992"/>
    <hyperlink ref="AP22" r:id="rId35" display="https://pbs.twimg.com/profile_banners/1148342283978211329/1562706137"/>
    <hyperlink ref="AP23" r:id="rId36" display="https://pbs.twimg.com/profile_banners/4699304792/1578341667"/>
    <hyperlink ref="AP24" r:id="rId37" display="https://pbs.twimg.com/profile_banners/18775270/1536352759"/>
    <hyperlink ref="AP25" r:id="rId38" display="https://pbs.twimg.com/profile_banners/54445913/1546382917"/>
    <hyperlink ref="AP26" r:id="rId39" display="https://pbs.twimg.com/profile_banners/185240211/1543711970"/>
    <hyperlink ref="AP27" r:id="rId40" display="https://pbs.twimg.com/profile_banners/3193222292/1431440537"/>
    <hyperlink ref="AP28" r:id="rId41" display="https://pbs.twimg.com/profile_banners/215058625/1493924591"/>
    <hyperlink ref="AP29" r:id="rId42" display="https://pbs.twimg.com/profile_banners/348868613/1382795305"/>
    <hyperlink ref="AV3" r:id="rId43" display="http://abs.twimg.com/images/themes/theme14/bg.gif"/>
    <hyperlink ref="AV4" r:id="rId44" display="http://abs.twimg.com/images/themes/theme1/bg.png"/>
    <hyperlink ref="AV6" r:id="rId45" display="http://abs.twimg.com/images/themes/theme1/bg.png"/>
    <hyperlink ref="AV7" r:id="rId46" display="http://abs.twimg.com/images/themes/theme1/bg.png"/>
    <hyperlink ref="AV8" r:id="rId47" display="http://abs.twimg.com/images/themes/theme1/bg.png"/>
    <hyperlink ref="AV9" r:id="rId48" display="http://abs.twimg.com/images/themes/theme12/bg.gif"/>
    <hyperlink ref="AV12" r:id="rId49" display="http://abs.twimg.com/images/themes/theme9/bg.gif"/>
    <hyperlink ref="AV14" r:id="rId50" display="http://abs.twimg.com/images/themes/theme1/bg.png"/>
    <hyperlink ref="AV15" r:id="rId51" display="http://abs.twimg.com/images/themes/theme15/bg.png"/>
    <hyperlink ref="AV17" r:id="rId52" display="http://abs.twimg.com/images/themes/theme1/bg.png"/>
    <hyperlink ref="AV18" r:id="rId53" display="http://abs.twimg.com/images/themes/theme1/bg.png"/>
    <hyperlink ref="AV20" r:id="rId54" display="http://abs.twimg.com/images/themes/theme10/bg.gif"/>
    <hyperlink ref="AV21" r:id="rId55" display="http://abs.twimg.com/images/themes/theme1/bg.png"/>
    <hyperlink ref="AV24" r:id="rId56" display="http://abs.twimg.com/images/themes/theme1/bg.png"/>
    <hyperlink ref="AV25" r:id="rId57" display="http://abs.twimg.com/images/themes/theme1/bg.png"/>
    <hyperlink ref="AV26" r:id="rId58" display="http://abs.twimg.com/images/themes/theme1/bg.png"/>
    <hyperlink ref="AV27" r:id="rId59" display="http://abs.twimg.com/images/themes/theme1/bg.png"/>
    <hyperlink ref="AV28" r:id="rId60" display="http://abs.twimg.com/images/themes/theme1/bg.png"/>
    <hyperlink ref="AV29" r:id="rId61" display="http://abs.twimg.com/images/themes/theme1/bg.png"/>
    <hyperlink ref="G3" r:id="rId62" display="http://pbs.twimg.com/profile_images/2811643164/41bf315687886c234a9de3dcdb324099_normal.jpeg"/>
    <hyperlink ref="G4" r:id="rId63" display="http://pbs.twimg.com/profile_images/1181691219958784004/dUWNmzrB_normal.jpg"/>
    <hyperlink ref="G5" r:id="rId64" display="http://pbs.twimg.com/profile_images/1083572000335917056/AddGQHZ4_normal.jpg"/>
    <hyperlink ref="G6" r:id="rId65" display="http://pbs.twimg.com/profile_images/1081416832228065281/EvIGlOPb_normal.jpg"/>
    <hyperlink ref="G7" r:id="rId66" display="http://pbs.twimg.com/profile_images/901502293308133376/YRgVST6K_normal.jpg"/>
    <hyperlink ref="G8" r:id="rId67" display="http://pbs.twimg.com/profile_images/1214260015336431617/pJ7OKcrh_normal.jpg"/>
    <hyperlink ref="G9" r:id="rId68" display="http://pbs.twimg.com/profile_images/3588977754/de6ff2084eab149b746a8b7025b2a292_normal.jpeg"/>
    <hyperlink ref="G10" r:id="rId69" display="http://pbs.twimg.com/profile_images/899621931376418818/eC-Iec_E_normal.jpg"/>
    <hyperlink ref="G11" r:id="rId70" display="http://pbs.twimg.com/profile_images/916421153672925184/2QXDe-f9_normal.jpg"/>
    <hyperlink ref="G12" r:id="rId71" display="http://pbs.twimg.com/profile_images/865210022418014208/HH4PIwBH_normal.jpg"/>
    <hyperlink ref="G13" r:id="rId72" display="http://pbs.twimg.com/profile_images/713569610868596737/1R5aFPoe_normal.jpg"/>
    <hyperlink ref="G14" r:id="rId73" display="http://pbs.twimg.com/profile_images/497909282336026624/EF7wy4nj_normal.png"/>
    <hyperlink ref="G15" r:id="rId74" display="http://pbs.twimg.com/profile_images/1190082296008851456/I2Qu4ZFk_normal.jpg"/>
    <hyperlink ref="G16" r:id="rId75" display="http://pbs.twimg.com/profile_images/1037315999396241408/iHhSpefd_normal.jpg"/>
    <hyperlink ref="G17" r:id="rId76" display="http://pbs.twimg.com/profile_images/859094363015663617/WFhz0keD_normal.jpg"/>
    <hyperlink ref="G18" r:id="rId77" display="http://pbs.twimg.com/profile_images/972535985144610816/ANnuMD7q_normal.jpg"/>
    <hyperlink ref="G19" r:id="rId78" display="http://pbs.twimg.com/profile_images/954827919959961605/6wjWGJDO_normal.jpg"/>
    <hyperlink ref="G20" r:id="rId79" display="http://pbs.twimg.com/profile_images/841809235793088513/iQIdE5sg_normal.jpg"/>
    <hyperlink ref="G21" r:id="rId80" display="http://pbs.twimg.com/profile_images/663081076063997952/GRsc5Vo4_normal.jpg"/>
    <hyperlink ref="G22" r:id="rId81" display="http://pbs.twimg.com/profile_images/1148698726912761856/vApGqQ1R_normal.png"/>
    <hyperlink ref="G23" r:id="rId82" display="http://pbs.twimg.com/profile_images/1214281391615004673/0i-TcUuU_normal.jpg"/>
    <hyperlink ref="G24" r:id="rId83" display="http://pbs.twimg.com/profile_images/1213159746087215104/722M4IH-_normal.jpg"/>
    <hyperlink ref="G25" r:id="rId84" display="http://pbs.twimg.com/profile_images/1130555987163664384/BAgLHc60_normal.jpg"/>
    <hyperlink ref="G26" r:id="rId85" display="http://pbs.twimg.com/profile_images/1198801242329362438/EqZxN7gP_normal.jpg"/>
    <hyperlink ref="G27" r:id="rId86" display="http://pbs.twimg.com/profile_images/763397502779400192/C5Y7zihL_normal.jpg"/>
    <hyperlink ref="G28" r:id="rId87" display="http://pbs.twimg.com/profile_images/3540437423/73c16a6047e73d4081b2aa624f73cdda_normal.jpeg"/>
    <hyperlink ref="G29" r:id="rId88" display="http://pbs.twimg.com/profile_images/1106532626532319232/BiRESKrF_normal.jpg"/>
    <hyperlink ref="AY3" r:id="rId89" display="https://twitter.com/henryabbotttech"/>
    <hyperlink ref="AY4" r:id="rId90" display="https://twitter.com/kcdurk"/>
    <hyperlink ref="AY5" r:id="rId91" display="https://twitter.com/austinnakeisha"/>
    <hyperlink ref="AY6" r:id="rId92" display="https://twitter.com/durantchief"/>
    <hyperlink ref="AY7" r:id="rId93" display="https://twitter.com/trusteehenry"/>
    <hyperlink ref="AY8" r:id="rId94" display="https://twitter.com/exchangeclub"/>
    <hyperlink ref="AY9" r:id="rId95" display="https://twitter.com/disd_libraries"/>
    <hyperlink ref="AY10" r:id="rId96" display="https://twitter.com/johnirelandes"/>
    <hyperlink ref="AY11" r:id="rId97" display="https://twitter.com/wolfpackireland"/>
    <hyperlink ref="AY12" r:id="rId98" display="https://twitter.com/halfpricebooks"/>
    <hyperlink ref="AY13" r:id="rId99" display="https://twitter.com/chrislieboldoh"/>
    <hyperlink ref="AY14" r:id="rId100" display="https://twitter.com/sjccstudents"/>
    <hyperlink ref="AY15" r:id="rId101" display="https://twitter.com/drawbridgep"/>
    <hyperlink ref="AY16" r:id="rId102" display="https://twitter.com/annemwhalen"/>
    <hyperlink ref="AY17" r:id="rId103" display="https://twitter.com/exchangeclublh"/>
    <hyperlink ref="AY18" r:id="rId104" display="https://twitter.com/abbottathletics"/>
    <hyperlink ref="AY19" r:id="rId105" display="https://twitter.com/tech_abbott"/>
    <hyperlink ref="AY20" r:id="rId106" display="https://twitter.com/marbova"/>
    <hyperlink ref="AY21" r:id="rId107" display="https://twitter.com/chiefmikebrown"/>
    <hyperlink ref="AY22" r:id="rId108" display="https://twitter.com/slcpdoutreach"/>
    <hyperlink ref="AY23" r:id="rId109" display="https://twitter.com/slcmayor"/>
    <hyperlink ref="AY24" r:id="rId110" display="https://twitter.com/slcpd"/>
    <hyperlink ref="AY25" r:id="rId111" display="https://twitter.com/marcomunozut"/>
    <hyperlink ref="AY26" r:id="rId112" display="https://twitter.com/covingtonmayor"/>
    <hyperlink ref="AY27" r:id="rId113" display="https://twitter.com/covingtonfd"/>
    <hyperlink ref="AY28" r:id="rId114" display="https://twitter.com/jeffireland47"/>
    <hyperlink ref="AY29" r:id="rId115" display="https://twitter.com/tracey_edwards"/>
  </hyperlinks>
  <printOptions/>
  <pageMargins left="0.7" right="0.7" top="0.75" bottom="0.75" header="0.3" footer="0.3"/>
  <pageSetup horizontalDpi="600" verticalDpi="600" orientation="portrait" r:id="rId120"/>
  <drawing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676</v>
      </c>
      <c r="Z2" s="13" t="s">
        <v>688</v>
      </c>
      <c r="AA2" s="13" t="s">
        <v>710</v>
      </c>
      <c r="AB2" s="13" t="s">
        <v>751</v>
      </c>
      <c r="AC2" s="13" t="s">
        <v>800</v>
      </c>
      <c r="AD2" s="13" t="s">
        <v>817</v>
      </c>
      <c r="AE2" s="13" t="s">
        <v>818</v>
      </c>
      <c r="AF2" s="13" t="s">
        <v>828</v>
      </c>
      <c r="AG2" s="67" t="s">
        <v>936</v>
      </c>
      <c r="AH2" s="67" t="s">
        <v>937</v>
      </c>
      <c r="AI2" s="67" t="s">
        <v>938</v>
      </c>
      <c r="AJ2" s="67" t="s">
        <v>939</v>
      </c>
      <c r="AK2" s="67" t="s">
        <v>940</v>
      </c>
      <c r="AL2" s="67" t="s">
        <v>941</v>
      </c>
      <c r="AM2" s="67" t="s">
        <v>942</v>
      </c>
      <c r="AN2" s="67" t="s">
        <v>943</v>
      </c>
      <c r="AO2" s="67" t="s">
        <v>946</v>
      </c>
    </row>
    <row r="3" spans="1:41" ht="15">
      <c r="A3" s="127" t="s">
        <v>646</v>
      </c>
      <c r="B3" s="128" t="s">
        <v>651</v>
      </c>
      <c r="C3" s="128" t="s">
        <v>56</v>
      </c>
      <c r="D3" s="119"/>
      <c r="E3" s="118"/>
      <c r="F3" s="120" t="s">
        <v>986</v>
      </c>
      <c r="G3" s="121"/>
      <c r="H3" s="121"/>
      <c r="I3" s="122">
        <v>3</v>
      </c>
      <c r="J3" s="123"/>
      <c r="K3" s="51">
        <v>8</v>
      </c>
      <c r="L3" s="51">
        <v>9</v>
      </c>
      <c r="M3" s="51">
        <v>7</v>
      </c>
      <c r="N3" s="51">
        <v>16</v>
      </c>
      <c r="O3" s="51">
        <v>8</v>
      </c>
      <c r="P3" s="52">
        <v>0</v>
      </c>
      <c r="Q3" s="52">
        <v>0</v>
      </c>
      <c r="R3" s="51">
        <v>1</v>
      </c>
      <c r="S3" s="51">
        <v>0</v>
      </c>
      <c r="T3" s="51">
        <v>8</v>
      </c>
      <c r="U3" s="51">
        <v>16</v>
      </c>
      <c r="V3" s="51">
        <v>4</v>
      </c>
      <c r="W3" s="52">
        <v>1.78125</v>
      </c>
      <c r="X3" s="52">
        <v>0.14285714285714285</v>
      </c>
      <c r="Y3" s="85" t="s">
        <v>677</v>
      </c>
      <c r="Z3" s="85" t="s">
        <v>689</v>
      </c>
      <c r="AA3" s="85" t="s">
        <v>711</v>
      </c>
      <c r="AB3" s="93" t="s">
        <v>752</v>
      </c>
      <c r="AC3" s="93" t="s">
        <v>801</v>
      </c>
      <c r="AD3" s="93"/>
      <c r="AE3" s="93" t="s">
        <v>819</v>
      </c>
      <c r="AF3" s="93" t="s">
        <v>829</v>
      </c>
      <c r="AG3" s="130">
        <v>19</v>
      </c>
      <c r="AH3" s="133">
        <v>5.7926829268292686</v>
      </c>
      <c r="AI3" s="130">
        <v>4</v>
      </c>
      <c r="AJ3" s="133">
        <v>1.2195121951219512</v>
      </c>
      <c r="AK3" s="130">
        <v>0</v>
      </c>
      <c r="AL3" s="133">
        <v>0</v>
      </c>
      <c r="AM3" s="130">
        <v>305</v>
      </c>
      <c r="AN3" s="133">
        <v>92.98780487804878</v>
      </c>
      <c r="AO3" s="130">
        <v>328</v>
      </c>
    </row>
    <row r="4" spans="1:41" ht="15">
      <c r="A4" s="127" t="s">
        <v>647</v>
      </c>
      <c r="B4" s="128" t="s">
        <v>652</v>
      </c>
      <c r="C4" s="128" t="s">
        <v>56</v>
      </c>
      <c r="D4" s="124"/>
      <c r="E4" s="102"/>
      <c r="F4" s="105" t="s">
        <v>987</v>
      </c>
      <c r="G4" s="109"/>
      <c r="H4" s="109"/>
      <c r="I4" s="125">
        <v>4</v>
      </c>
      <c r="J4" s="112"/>
      <c r="K4" s="51">
        <v>8</v>
      </c>
      <c r="L4" s="51">
        <v>23</v>
      </c>
      <c r="M4" s="51">
        <v>0</v>
      </c>
      <c r="N4" s="51">
        <v>23</v>
      </c>
      <c r="O4" s="51">
        <v>0</v>
      </c>
      <c r="P4" s="52">
        <v>0.045454545454545456</v>
      </c>
      <c r="Q4" s="52">
        <v>0.08695652173913043</v>
      </c>
      <c r="R4" s="51">
        <v>1</v>
      </c>
      <c r="S4" s="51">
        <v>0</v>
      </c>
      <c r="T4" s="51">
        <v>8</v>
      </c>
      <c r="U4" s="51">
        <v>23</v>
      </c>
      <c r="V4" s="51">
        <v>2</v>
      </c>
      <c r="W4" s="52">
        <v>1.0625</v>
      </c>
      <c r="X4" s="52">
        <v>0.4107142857142857</v>
      </c>
      <c r="Y4" s="85"/>
      <c r="Z4" s="85"/>
      <c r="AA4" s="85"/>
      <c r="AB4" s="93" t="s">
        <v>753</v>
      </c>
      <c r="AC4" s="93" t="s">
        <v>802</v>
      </c>
      <c r="AD4" s="93" t="s">
        <v>252</v>
      </c>
      <c r="AE4" s="93" t="s">
        <v>820</v>
      </c>
      <c r="AF4" s="93" t="s">
        <v>830</v>
      </c>
      <c r="AG4" s="130">
        <v>12</v>
      </c>
      <c r="AH4" s="133">
        <v>7.228915662650603</v>
      </c>
      <c r="AI4" s="130">
        <v>4</v>
      </c>
      <c r="AJ4" s="133">
        <v>2.4096385542168677</v>
      </c>
      <c r="AK4" s="130">
        <v>0</v>
      </c>
      <c r="AL4" s="133">
        <v>0</v>
      </c>
      <c r="AM4" s="130">
        <v>150</v>
      </c>
      <c r="AN4" s="133">
        <v>90.36144578313252</v>
      </c>
      <c r="AO4" s="130">
        <v>166</v>
      </c>
    </row>
    <row r="5" spans="1:41" ht="15">
      <c r="A5" s="127" t="s">
        <v>648</v>
      </c>
      <c r="B5" s="128" t="s">
        <v>653</v>
      </c>
      <c r="C5" s="128" t="s">
        <v>56</v>
      </c>
      <c r="D5" s="124"/>
      <c r="E5" s="102"/>
      <c r="F5" s="105" t="s">
        <v>988</v>
      </c>
      <c r="G5" s="109"/>
      <c r="H5" s="109"/>
      <c r="I5" s="125">
        <v>5</v>
      </c>
      <c r="J5" s="112"/>
      <c r="K5" s="51">
        <v>5</v>
      </c>
      <c r="L5" s="51">
        <v>6</v>
      </c>
      <c r="M5" s="51">
        <v>0</v>
      </c>
      <c r="N5" s="51">
        <v>6</v>
      </c>
      <c r="O5" s="51">
        <v>0</v>
      </c>
      <c r="P5" s="52">
        <v>0</v>
      </c>
      <c r="Q5" s="52">
        <v>0</v>
      </c>
      <c r="R5" s="51">
        <v>1</v>
      </c>
      <c r="S5" s="51">
        <v>0</v>
      </c>
      <c r="T5" s="51">
        <v>5</v>
      </c>
      <c r="U5" s="51">
        <v>6</v>
      </c>
      <c r="V5" s="51">
        <v>2</v>
      </c>
      <c r="W5" s="52">
        <v>1.12</v>
      </c>
      <c r="X5" s="52">
        <v>0.3</v>
      </c>
      <c r="Y5" s="85"/>
      <c r="Z5" s="85"/>
      <c r="AA5" s="85" t="s">
        <v>311</v>
      </c>
      <c r="AB5" s="93" t="s">
        <v>754</v>
      </c>
      <c r="AC5" s="93" t="s">
        <v>803</v>
      </c>
      <c r="AD5" s="93"/>
      <c r="AE5" s="93" t="s">
        <v>821</v>
      </c>
      <c r="AF5" s="93" t="s">
        <v>831</v>
      </c>
      <c r="AG5" s="130">
        <v>10</v>
      </c>
      <c r="AH5" s="133">
        <v>16.666666666666668</v>
      </c>
      <c r="AI5" s="130">
        <v>0</v>
      </c>
      <c r="AJ5" s="133">
        <v>0</v>
      </c>
      <c r="AK5" s="130">
        <v>0</v>
      </c>
      <c r="AL5" s="133">
        <v>0</v>
      </c>
      <c r="AM5" s="130">
        <v>50</v>
      </c>
      <c r="AN5" s="133">
        <v>83.33333333333333</v>
      </c>
      <c r="AO5" s="130">
        <v>60</v>
      </c>
    </row>
    <row r="6" spans="1:41" ht="15">
      <c r="A6" s="127" t="s">
        <v>649</v>
      </c>
      <c r="B6" s="128" t="s">
        <v>654</v>
      </c>
      <c r="C6" s="128" t="s">
        <v>56</v>
      </c>
      <c r="D6" s="124"/>
      <c r="E6" s="102"/>
      <c r="F6" s="105" t="s">
        <v>989</v>
      </c>
      <c r="G6" s="109"/>
      <c r="H6" s="109"/>
      <c r="I6" s="125">
        <v>6</v>
      </c>
      <c r="J6" s="112"/>
      <c r="K6" s="51">
        <v>5</v>
      </c>
      <c r="L6" s="51">
        <v>4</v>
      </c>
      <c r="M6" s="51">
        <v>0</v>
      </c>
      <c r="N6" s="51">
        <v>4</v>
      </c>
      <c r="O6" s="51">
        <v>0</v>
      </c>
      <c r="P6" s="52">
        <v>0</v>
      </c>
      <c r="Q6" s="52">
        <v>0</v>
      </c>
      <c r="R6" s="51">
        <v>1</v>
      </c>
      <c r="S6" s="51">
        <v>0</v>
      </c>
      <c r="T6" s="51">
        <v>5</v>
      </c>
      <c r="U6" s="51">
        <v>4</v>
      </c>
      <c r="V6" s="51">
        <v>2</v>
      </c>
      <c r="W6" s="52">
        <v>1.28</v>
      </c>
      <c r="X6" s="52">
        <v>0.2</v>
      </c>
      <c r="Y6" s="85"/>
      <c r="Z6" s="85"/>
      <c r="AA6" s="85" t="s">
        <v>308</v>
      </c>
      <c r="AB6" s="93" t="s">
        <v>755</v>
      </c>
      <c r="AC6" s="93" t="s">
        <v>804</v>
      </c>
      <c r="AD6" s="93"/>
      <c r="AE6" s="93" t="s">
        <v>265</v>
      </c>
      <c r="AF6" s="93" t="s">
        <v>832</v>
      </c>
      <c r="AG6" s="130">
        <v>8</v>
      </c>
      <c r="AH6" s="133">
        <v>8.695652173913043</v>
      </c>
      <c r="AI6" s="130">
        <v>0</v>
      </c>
      <c r="AJ6" s="133">
        <v>0</v>
      </c>
      <c r="AK6" s="130">
        <v>0</v>
      </c>
      <c r="AL6" s="133">
        <v>0</v>
      </c>
      <c r="AM6" s="130">
        <v>84</v>
      </c>
      <c r="AN6" s="133">
        <v>91.30434782608695</v>
      </c>
      <c r="AO6" s="130">
        <v>92</v>
      </c>
    </row>
    <row r="7" spans="1:41" ht="15">
      <c r="A7" s="127" t="s">
        <v>650</v>
      </c>
      <c r="B7" s="128" t="s">
        <v>655</v>
      </c>
      <c r="C7" s="128" t="s">
        <v>56</v>
      </c>
      <c r="D7" s="124"/>
      <c r="E7" s="102"/>
      <c r="F7" s="105" t="s">
        <v>650</v>
      </c>
      <c r="G7" s="109"/>
      <c r="H7" s="109"/>
      <c r="I7" s="125">
        <v>7</v>
      </c>
      <c r="J7" s="112"/>
      <c r="K7" s="51">
        <v>1</v>
      </c>
      <c r="L7" s="51">
        <v>1</v>
      </c>
      <c r="M7" s="51">
        <v>0</v>
      </c>
      <c r="N7" s="51">
        <v>1</v>
      </c>
      <c r="O7" s="51">
        <v>1</v>
      </c>
      <c r="P7" s="52" t="s">
        <v>659</v>
      </c>
      <c r="Q7" s="52" t="s">
        <v>659</v>
      </c>
      <c r="R7" s="51">
        <v>1</v>
      </c>
      <c r="S7" s="51">
        <v>1</v>
      </c>
      <c r="T7" s="51">
        <v>1</v>
      </c>
      <c r="U7" s="51">
        <v>1</v>
      </c>
      <c r="V7" s="51">
        <v>0</v>
      </c>
      <c r="W7" s="52">
        <v>0</v>
      </c>
      <c r="X7" s="52" t="s">
        <v>659</v>
      </c>
      <c r="Y7" s="85" t="s">
        <v>294</v>
      </c>
      <c r="Z7" s="85" t="s">
        <v>303</v>
      </c>
      <c r="AA7" s="85" t="s">
        <v>310</v>
      </c>
      <c r="AB7" s="93" t="s">
        <v>414</v>
      </c>
      <c r="AC7" s="93" t="s">
        <v>414</v>
      </c>
      <c r="AD7" s="93"/>
      <c r="AE7" s="93"/>
      <c r="AF7" s="93" t="s">
        <v>255</v>
      </c>
      <c r="AG7" s="130">
        <v>1</v>
      </c>
      <c r="AH7" s="133">
        <v>5.2631578947368425</v>
      </c>
      <c r="AI7" s="130">
        <v>0</v>
      </c>
      <c r="AJ7" s="133">
        <v>0</v>
      </c>
      <c r="AK7" s="130">
        <v>0</v>
      </c>
      <c r="AL7" s="133">
        <v>0</v>
      </c>
      <c r="AM7" s="130">
        <v>18</v>
      </c>
      <c r="AN7" s="133">
        <v>94.73684210526316</v>
      </c>
      <c r="AO7" s="130">
        <v>19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646</v>
      </c>
      <c r="B2" s="93" t="s">
        <v>264</v>
      </c>
      <c r="C2" s="85">
        <f>VLOOKUP(GroupVertices[[#This Row],[Vertex]],Vertices[],MATCH("ID",Vertices[[#Headers],[Vertex]:[Vertex Content Word Count]],0),FALSE)</f>
        <v>29</v>
      </c>
    </row>
    <row r="3" spans="1:3" ht="15">
      <c r="A3" s="85" t="s">
        <v>646</v>
      </c>
      <c r="B3" s="93" t="s">
        <v>263</v>
      </c>
      <c r="C3" s="85">
        <f>VLOOKUP(GroupVertices[[#This Row],[Vertex]],Vertices[],MATCH("ID",Vertices[[#Headers],[Vertex]:[Vertex Content Word Count]],0),FALSE)</f>
        <v>8</v>
      </c>
    </row>
    <row r="4" spans="1:3" ht="15">
      <c r="A4" s="85" t="s">
        <v>646</v>
      </c>
      <c r="B4" s="93" t="s">
        <v>262</v>
      </c>
      <c r="C4" s="85">
        <f>VLOOKUP(GroupVertices[[#This Row],[Vertex]],Vertices[],MATCH("ID",Vertices[[#Headers],[Vertex]:[Vertex Content Word Count]],0),FALSE)</f>
        <v>28</v>
      </c>
    </row>
    <row r="5" spans="1:3" ht="15">
      <c r="A5" s="85" t="s">
        <v>646</v>
      </c>
      <c r="B5" s="93" t="s">
        <v>273</v>
      </c>
      <c r="C5" s="85">
        <f>VLOOKUP(GroupVertices[[#This Row],[Vertex]],Vertices[],MATCH("ID",Vertices[[#Headers],[Vertex]:[Vertex Content Word Count]],0),FALSE)</f>
        <v>27</v>
      </c>
    </row>
    <row r="6" spans="1:3" ht="15">
      <c r="A6" s="85" t="s">
        <v>646</v>
      </c>
      <c r="B6" s="93" t="s">
        <v>261</v>
      </c>
      <c r="C6" s="85">
        <f>VLOOKUP(GroupVertices[[#This Row],[Vertex]],Vertices[],MATCH("ID",Vertices[[#Headers],[Vertex]:[Vertex Content Word Count]],0),FALSE)</f>
        <v>26</v>
      </c>
    </row>
    <row r="7" spans="1:3" ht="15">
      <c r="A7" s="85" t="s">
        <v>646</v>
      </c>
      <c r="B7" s="93" t="s">
        <v>254</v>
      </c>
      <c r="C7" s="85">
        <f>VLOOKUP(GroupVertices[[#This Row],[Vertex]],Vertices[],MATCH("ID",Vertices[[#Headers],[Vertex]:[Vertex Content Word Count]],0),FALSE)</f>
        <v>16</v>
      </c>
    </row>
    <row r="8" spans="1:3" ht="15">
      <c r="A8" s="85" t="s">
        <v>646</v>
      </c>
      <c r="B8" s="93" t="s">
        <v>250</v>
      </c>
      <c r="C8" s="85">
        <f>VLOOKUP(GroupVertices[[#This Row],[Vertex]],Vertices[],MATCH("ID",Vertices[[#Headers],[Vertex]:[Vertex Content Word Count]],0),FALSE)</f>
        <v>13</v>
      </c>
    </row>
    <row r="9" spans="1:3" ht="15">
      <c r="A9" s="85" t="s">
        <v>646</v>
      </c>
      <c r="B9" s="93" t="s">
        <v>269</v>
      </c>
      <c r="C9" s="85">
        <f>VLOOKUP(GroupVertices[[#This Row],[Vertex]],Vertices[],MATCH("ID",Vertices[[#Headers],[Vertex]:[Vertex Content Word Count]],0),FALSE)</f>
        <v>14</v>
      </c>
    </row>
    <row r="10" spans="1:3" ht="15">
      <c r="A10" s="85" t="s">
        <v>647</v>
      </c>
      <c r="B10" s="93" t="s">
        <v>251</v>
      </c>
      <c r="C10" s="85">
        <f>VLOOKUP(GroupVertices[[#This Row],[Vertex]],Vertices[],MATCH("ID",Vertices[[#Headers],[Vertex]:[Vertex Content Word Count]],0),FALSE)</f>
        <v>15</v>
      </c>
    </row>
    <row r="11" spans="1:3" ht="15">
      <c r="A11" s="85" t="s">
        <v>647</v>
      </c>
      <c r="B11" s="93" t="s">
        <v>252</v>
      </c>
      <c r="C11" s="85">
        <f>VLOOKUP(GroupVertices[[#This Row],[Vertex]],Vertices[],MATCH("ID",Vertices[[#Headers],[Vertex]:[Vertex Content Word Count]],0),FALSE)</f>
        <v>11</v>
      </c>
    </row>
    <row r="12" spans="1:3" ht="15">
      <c r="A12" s="85" t="s">
        <v>647</v>
      </c>
      <c r="B12" s="93" t="s">
        <v>268</v>
      </c>
      <c r="C12" s="85">
        <f>VLOOKUP(GroupVertices[[#This Row],[Vertex]],Vertices[],MATCH("ID",Vertices[[#Headers],[Vertex]:[Vertex Content Word Count]],0),FALSE)</f>
        <v>10</v>
      </c>
    </row>
    <row r="13" spans="1:3" ht="15">
      <c r="A13" s="85" t="s">
        <v>647</v>
      </c>
      <c r="B13" s="93" t="s">
        <v>253</v>
      </c>
      <c r="C13" s="85">
        <f>VLOOKUP(GroupVertices[[#This Row],[Vertex]],Vertices[],MATCH("ID",Vertices[[#Headers],[Vertex]:[Vertex Content Word Count]],0),FALSE)</f>
        <v>9</v>
      </c>
    </row>
    <row r="14" spans="1:3" ht="15">
      <c r="A14" s="85" t="s">
        <v>647</v>
      </c>
      <c r="B14" s="93" t="s">
        <v>267</v>
      </c>
      <c r="C14" s="85">
        <f>VLOOKUP(GroupVertices[[#This Row],[Vertex]],Vertices[],MATCH("ID",Vertices[[#Headers],[Vertex]:[Vertex Content Word Count]],0),FALSE)</f>
        <v>7</v>
      </c>
    </row>
    <row r="15" spans="1:3" ht="15">
      <c r="A15" s="85" t="s">
        <v>647</v>
      </c>
      <c r="B15" s="93" t="s">
        <v>266</v>
      </c>
      <c r="C15" s="85">
        <f>VLOOKUP(GroupVertices[[#This Row],[Vertex]],Vertices[],MATCH("ID",Vertices[[#Headers],[Vertex]:[Vertex Content Word Count]],0),FALSE)</f>
        <v>6</v>
      </c>
    </row>
    <row r="16" spans="1:3" ht="15">
      <c r="A16" s="85" t="s">
        <v>647</v>
      </c>
      <c r="B16" s="93" t="s">
        <v>249</v>
      </c>
      <c r="C16" s="85">
        <f>VLOOKUP(GroupVertices[[#This Row],[Vertex]],Vertices[],MATCH("ID",Vertices[[#Headers],[Vertex]:[Vertex Content Word Count]],0),FALSE)</f>
        <v>12</v>
      </c>
    </row>
    <row r="17" spans="1:3" ht="15">
      <c r="A17" s="85" t="s">
        <v>647</v>
      </c>
      <c r="B17" s="93" t="s">
        <v>248</v>
      </c>
      <c r="C17" s="85">
        <f>VLOOKUP(GroupVertices[[#This Row],[Vertex]],Vertices[],MATCH("ID",Vertices[[#Headers],[Vertex]:[Vertex Content Word Count]],0),FALSE)</f>
        <v>5</v>
      </c>
    </row>
    <row r="18" spans="1:3" ht="15">
      <c r="A18" s="85" t="s">
        <v>648</v>
      </c>
      <c r="B18" s="93" t="s">
        <v>260</v>
      </c>
      <c r="C18" s="85">
        <f>VLOOKUP(GroupVertices[[#This Row],[Vertex]],Vertices[],MATCH("ID",Vertices[[#Headers],[Vertex]:[Vertex Content Word Count]],0),FALSE)</f>
        <v>25</v>
      </c>
    </row>
    <row r="19" spans="1:3" ht="15">
      <c r="A19" s="85" t="s">
        <v>648</v>
      </c>
      <c r="B19" s="93" t="s">
        <v>272</v>
      </c>
      <c r="C19" s="85">
        <f>VLOOKUP(GroupVertices[[#This Row],[Vertex]],Vertices[],MATCH("ID",Vertices[[#Headers],[Vertex]:[Vertex Content Word Count]],0),FALSE)</f>
        <v>24</v>
      </c>
    </row>
    <row r="20" spans="1:3" ht="15">
      <c r="A20" s="85" t="s">
        <v>648</v>
      </c>
      <c r="B20" s="93" t="s">
        <v>271</v>
      </c>
      <c r="C20" s="85">
        <f>VLOOKUP(GroupVertices[[#This Row],[Vertex]],Vertices[],MATCH("ID",Vertices[[#Headers],[Vertex]:[Vertex Content Word Count]],0),FALSE)</f>
        <v>23</v>
      </c>
    </row>
    <row r="21" spans="1:3" ht="15">
      <c r="A21" s="85" t="s">
        <v>648</v>
      </c>
      <c r="B21" s="93" t="s">
        <v>270</v>
      </c>
      <c r="C21" s="85">
        <f>VLOOKUP(GroupVertices[[#This Row],[Vertex]],Vertices[],MATCH("ID",Vertices[[#Headers],[Vertex]:[Vertex Content Word Count]],0),FALSE)</f>
        <v>22</v>
      </c>
    </row>
    <row r="22" spans="1:3" ht="15">
      <c r="A22" s="85" t="s">
        <v>648</v>
      </c>
      <c r="B22" s="93" t="s">
        <v>259</v>
      </c>
      <c r="C22" s="85">
        <f>VLOOKUP(GroupVertices[[#This Row],[Vertex]],Vertices[],MATCH("ID",Vertices[[#Headers],[Vertex]:[Vertex Content Word Count]],0),FALSE)</f>
        <v>21</v>
      </c>
    </row>
    <row r="23" spans="1:3" ht="15">
      <c r="A23" s="85" t="s">
        <v>649</v>
      </c>
      <c r="B23" s="93" t="s">
        <v>258</v>
      </c>
      <c r="C23" s="85">
        <f>VLOOKUP(GroupVertices[[#This Row],[Vertex]],Vertices[],MATCH("ID",Vertices[[#Headers],[Vertex]:[Vertex Content Word Count]],0),FALSE)</f>
        <v>20</v>
      </c>
    </row>
    <row r="24" spans="1:3" ht="15">
      <c r="A24" s="85" t="s">
        <v>649</v>
      </c>
      <c r="B24" s="93" t="s">
        <v>265</v>
      </c>
      <c r="C24" s="85">
        <f>VLOOKUP(GroupVertices[[#This Row],[Vertex]],Vertices[],MATCH("ID",Vertices[[#Headers],[Vertex]:[Vertex Content Word Count]],0),FALSE)</f>
        <v>4</v>
      </c>
    </row>
    <row r="25" spans="1:3" ht="15">
      <c r="A25" s="85" t="s">
        <v>649</v>
      </c>
      <c r="B25" s="93" t="s">
        <v>257</v>
      </c>
      <c r="C25" s="85">
        <f>VLOOKUP(GroupVertices[[#This Row],[Vertex]],Vertices[],MATCH("ID",Vertices[[#Headers],[Vertex]:[Vertex Content Word Count]],0),FALSE)</f>
        <v>19</v>
      </c>
    </row>
    <row r="26" spans="1:3" ht="15">
      <c r="A26" s="85" t="s">
        <v>649</v>
      </c>
      <c r="B26" s="93" t="s">
        <v>256</v>
      </c>
      <c r="C26" s="85">
        <f>VLOOKUP(GroupVertices[[#This Row],[Vertex]],Vertices[],MATCH("ID",Vertices[[#Headers],[Vertex]:[Vertex Content Word Count]],0),FALSE)</f>
        <v>18</v>
      </c>
    </row>
    <row r="27" spans="1:3" ht="15">
      <c r="A27" s="85" t="s">
        <v>649</v>
      </c>
      <c r="B27" s="93" t="s">
        <v>247</v>
      </c>
      <c r="C27" s="85">
        <f>VLOOKUP(GroupVertices[[#This Row],[Vertex]],Vertices[],MATCH("ID",Vertices[[#Headers],[Vertex]:[Vertex Content Word Count]],0),FALSE)</f>
        <v>3</v>
      </c>
    </row>
    <row r="28" spans="1:3" ht="15">
      <c r="A28" s="85" t="s">
        <v>650</v>
      </c>
      <c r="B28" s="93" t="s">
        <v>255</v>
      </c>
      <c r="C28" s="85">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950</v>
      </c>
      <c r="B2" s="36" t="s">
        <v>202</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0.352959</v>
      </c>
      <c r="Q2" s="40">
        <f>COUNTIF(Vertices[PageRank],"&gt;= "&amp;P2)-COUNTIF(Vertices[PageRank],"&gt;="&amp;P3)</f>
        <v>1</v>
      </c>
      <c r="R2" s="39">
        <f>MIN(Vertices[Clustering Coefficient])</f>
        <v>0</v>
      </c>
      <c r="S2" s="45">
        <f>COUNTIF(Vertices[Clustering Coefficient],"&gt;= "&amp;R2)-COUNTIF(Vertices[Clustering Coefficient],"&gt;="&amp;R3)</f>
        <v>18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0.2708333333333333</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6.21875</v>
      </c>
      <c r="K3" s="42">
        <f>COUNTIF(Vertices[Betweenness Centrality],"&gt;= "&amp;J3)-COUNTIF(Vertices[Betweenness Centrality],"&gt;="&amp;J4)</f>
        <v>1</v>
      </c>
      <c r="L3" s="41">
        <f aca="true" t="shared" si="5" ref="L3:L26">L2+($L$50-$L$2)/BinDivisor</f>
        <v>0.005208333333333333</v>
      </c>
      <c r="M3" s="42">
        <f>COUNTIF(Vertices[Closeness Centrality],"&gt;= "&amp;L3)-COUNTIF(Vertices[Closeness Centrality],"&gt;="&amp;L4)</f>
        <v>0</v>
      </c>
      <c r="N3" s="41">
        <f aca="true" t="shared" si="6" ref="N3:N26">N2+($N$50-$N$2)/BinDivisor</f>
        <v>0.0024077083333333333</v>
      </c>
      <c r="O3" s="42">
        <f>COUNTIF(Vertices[Eigenvector Centrality],"&gt;= "&amp;N3)-COUNTIF(Vertices[Eigenvector Centrality],"&gt;="&amp;N4)</f>
        <v>1</v>
      </c>
      <c r="P3" s="41">
        <f aca="true" t="shared" si="7" ref="P3:P26">P2+($P$50-$P$2)/BinDivisor</f>
        <v>0.4102741458333334</v>
      </c>
      <c r="Q3" s="42">
        <f>COUNTIF(Vertices[PageRank],"&gt;= "&amp;P3)-COUNTIF(Vertices[PageRank],"&gt;="&amp;P4)</f>
        <v>0</v>
      </c>
      <c r="R3" s="41">
        <f aca="true" t="shared" si="8" ref="R3:R26">R2+($R$50-$R$2)/BinDivisor</f>
        <v>0.008333333333333333</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0.5416666666666666</v>
      </c>
      <c r="G4" s="40">
        <f>COUNTIF(Vertices[In-Degree],"&gt;= "&amp;F4)-COUNTIF(Vertices[In-Degree],"&gt;="&amp;F5)</f>
        <v>0</v>
      </c>
      <c r="H4" s="39">
        <f t="shared" si="3"/>
        <v>0.25</v>
      </c>
      <c r="I4" s="40">
        <f>COUNTIF(Vertices[Out-Degree],"&gt;= "&amp;H4)-COUNTIF(Vertices[Out-Degree],"&gt;="&amp;H5)</f>
        <v>0</v>
      </c>
      <c r="J4" s="39">
        <f t="shared" si="4"/>
        <v>12.4375</v>
      </c>
      <c r="K4" s="40">
        <f>COUNTIF(Vertices[Betweenness Centrality],"&gt;= "&amp;J4)-COUNTIF(Vertices[Betweenness Centrality],"&gt;="&amp;J5)</f>
        <v>7</v>
      </c>
      <c r="L4" s="39">
        <f t="shared" si="5"/>
        <v>0.010416666666666666</v>
      </c>
      <c r="M4" s="40">
        <f>COUNTIF(Vertices[Closeness Centrality],"&gt;= "&amp;L4)-COUNTIF(Vertices[Closeness Centrality],"&gt;="&amp;L5)</f>
        <v>0</v>
      </c>
      <c r="N4" s="39">
        <f t="shared" si="6"/>
        <v>0.004815416666666667</v>
      </c>
      <c r="O4" s="40">
        <f>COUNTIF(Vertices[Eigenvector Centrality],"&gt;= "&amp;N4)-COUNTIF(Vertices[Eigenvector Centrality],"&gt;="&amp;N5)</f>
        <v>4</v>
      </c>
      <c r="P4" s="39">
        <f t="shared" si="7"/>
        <v>0.46758929166666674</v>
      </c>
      <c r="Q4" s="40">
        <f>COUNTIF(Vertices[PageRank],"&gt;= "&amp;P4)-COUNTIF(Vertices[PageRank],"&gt;="&amp;P5)</f>
        <v>1</v>
      </c>
      <c r="R4" s="39">
        <f t="shared" si="8"/>
        <v>0.016666666666666666</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0.8125</v>
      </c>
      <c r="G5" s="42">
        <f>COUNTIF(Vertices[In-Degree],"&gt;= "&amp;F5)-COUNTIF(Vertices[In-Degree],"&gt;="&amp;F6)</f>
        <v>3</v>
      </c>
      <c r="H5" s="41">
        <f t="shared" si="3"/>
        <v>0.375</v>
      </c>
      <c r="I5" s="42">
        <f>COUNTIF(Vertices[Out-Degree],"&gt;= "&amp;H5)-COUNTIF(Vertices[Out-Degree],"&gt;="&amp;H6)</f>
        <v>0</v>
      </c>
      <c r="J5" s="41">
        <f t="shared" si="4"/>
        <v>18.65625</v>
      </c>
      <c r="K5" s="42">
        <f>COUNTIF(Vertices[Betweenness Centrality],"&gt;= "&amp;J5)-COUNTIF(Vertices[Betweenness Centrality],"&gt;="&amp;J6)</f>
        <v>0</v>
      </c>
      <c r="L5" s="41">
        <f t="shared" si="5"/>
        <v>0.015625</v>
      </c>
      <c r="M5" s="42">
        <f>COUNTIF(Vertices[Closeness Centrality],"&gt;= "&amp;L5)-COUNTIF(Vertices[Closeness Centrality],"&gt;="&amp;L6)</f>
        <v>8</v>
      </c>
      <c r="N5" s="41">
        <f t="shared" si="6"/>
        <v>0.007223125</v>
      </c>
      <c r="O5" s="42">
        <f>COUNTIF(Vertices[Eigenvector Centrality],"&gt;= "&amp;N5)-COUNTIF(Vertices[Eigenvector Centrality],"&gt;="&amp;N6)</f>
        <v>0</v>
      </c>
      <c r="P5" s="41">
        <f t="shared" si="7"/>
        <v>0.5249044375</v>
      </c>
      <c r="Q5" s="42">
        <f>COUNTIF(Vertices[PageRank],"&gt;= "&amp;P5)-COUNTIF(Vertices[PageRank],"&gt;="&amp;P6)</f>
        <v>0</v>
      </c>
      <c r="R5" s="41">
        <f t="shared" si="8"/>
        <v>0.025</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1.0833333333333333</v>
      </c>
      <c r="G6" s="40">
        <f>COUNTIF(Vertices[In-Degree],"&gt;= "&amp;F6)-COUNTIF(Vertices[In-Degree],"&gt;="&amp;F7)</f>
        <v>0</v>
      </c>
      <c r="H6" s="39">
        <f t="shared" si="3"/>
        <v>0.5</v>
      </c>
      <c r="I6" s="40">
        <f>COUNTIF(Vertices[Out-Degree],"&gt;= "&amp;H6)-COUNTIF(Vertices[Out-Degree],"&gt;="&amp;H7)</f>
        <v>0</v>
      </c>
      <c r="J6" s="39">
        <f t="shared" si="4"/>
        <v>24.875</v>
      </c>
      <c r="K6" s="40">
        <f>COUNTIF(Vertices[Betweenness Centrality],"&gt;= "&amp;J6)-COUNTIF(Vertices[Betweenness Centrality],"&gt;="&amp;J7)</f>
        <v>0</v>
      </c>
      <c r="L6" s="39">
        <f t="shared" si="5"/>
        <v>0.020833333333333332</v>
      </c>
      <c r="M6" s="40">
        <f>COUNTIF(Vertices[Closeness Centrality],"&gt;= "&amp;L6)-COUNTIF(Vertices[Closeness Centrality],"&gt;="&amp;L7)</f>
        <v>10</v>
      </c>
      <c r="N6" s="39">
        <f t="shared" si="6"/>
        <v>0.009630833333333333</v>
      </c>
      <c r="O6" s="40">
        <f>COUNTIF(Vertices[Eigenvector Centrality],"&gt;= "&amp;N6)-COUNTIF(Vertices[Eigenvector Centrality],"&gt;="&amp;N7)</f>
        <v>0</v>
      </c>
      <c r="P6" s="39">
        <f t="shared" si="7"/>
        <v>0.5822195833333333</v>
      </c>
      <c r="Q6" s="40">
        <f>COUNTIF(Vertices[PageRank],"&gt;= "&amp;P6)-COUNTIF(Vertices[PageRank],"&gt;="&amp;P7)</f>
        <v>1</v>
      </c>
      <c r="R6" s="39">
        <f t="shared" si="8"/>
        <v>0.03333333333333333</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1.3541666666666665</v>
      </c>
      <c r="G7" s="42">
        <f>COUNTIF(Vertices[In-Degree],"&gt;= "&amp;F7)-COUNTIF(Vertices[In-Degree],"&gt;="&amp;F8)</f>
        <v>0</v>
      </c>
      <c r="H7" s="41">
        <f t="shared" si="3"/>
        <v>0.625</v>
      </c>
      <c r="I7" s="42">
        <f>COUNTIF(Vertices[Out-Degree],"&gt;= "&amp;H7)-COUNTIF(Vertices[Out-Degree],"&gt;="&amp;H8)</f>
        <v>0</v>
      </c>
      <c r="J7" s="41">
        <f t="shared" si="4"/>
        <v>31.09375</v>
      </c>
      <c r="K7" s="42">
        <f>COUNTIF(Vertices[Betweenness Centrality],"&gt;= "&amp;J7)-COUNTIF(Vertices[Betweenness Centrality],"&gt;="&amp;J8)</f>
        <v>0</v>
      </c>
      <c r="L7" s="41">
        <f t="shared" si="5"/>
        <v>0.026041666666666664</v>
      </c>
      <c r="M7" s="42">
        <f>COUNTIF(Vertices[Closeness Centrality],"&gt;= "&amp;L7)-COUNTIF(Vertices[Closeness Centrality],"&gt;="&amp;L8)</f>
        <v>2</v>
      </c>
      <c r="N7" s="41">
        <f t="shared" si="6"/>
        <v>0.012038541666666666</v>
      </c>
      <c r="O7" s="42">
        <f>COUNTIF(Vertices[Eigenvector Centrality],"&gt;= "&amp;N7)-COUNTIF(Vertices[Eigenvector Centrality],"&gt;="&amp;N8)</f>
        <v>0</v>
      </c>
      <c r="P7" s="41">
        <f t="shared" si="7"/>
        <v>0.6395347291666666</v>
      </c>
      <c r="Q7" s="42">
        <f>COUNTIF(Vertices[PageRank],"&gt;= "&amp;P7)-COUNTIF(Vertices[PageRank],"&gt;="&amp;P8)</f>
        <v>9</v>
      </c>
      <c r="R7" s="41">
        <f t="shared" si="8"/>
        <v>0.041666666666666664</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1.6249999999999998</v>
      </c>
      <c r="G8" s="40">
        <f>COUNTIF(Vertices[In-Degree],"&gt;= "&amp;F8)-COUNTIF(Vertices[In-Degree],"&gt;="&amp;F9)</f>
        <v>0</v>
      </c>
      <c r="H8" s="39">
        <f t="shared" si="3"/>
        <v>0.75</v>
      </c>
      <c r="I8" s="40">
        <f>COUNTIF(Vertices[Out-Degree],"&gt;= "&amp;H8)-COUNTIF(Vertices[Out-Degree],"&gt;="&amp;H9)</f>
        <v>0</v>
      </c>
      <c r="J8" s="39">
        <f t="shared" si="4"/>
        <v>37.3125</v>
      </c>
      <c r="K8" s="40">
        <f>COUNTIF(Vertices[Betweenness Centrality],"&gt;= "&amp;J8)-COUNTIF(Vertices[Betweenness Centrality],"&gt;="&amp;J9)</f>
        <v>1</v>
      </c>
      <c r="L8" s="39">
        <f t="shared" si="5"/>
        <v>0.031249999999999997</v>
      </c>
      <c r="M8" s="40">
        <f>COUNTIF(Vertices[Closeness Centrality],"&gt;= "&amp;L8)-COUNTIF(Vertices[Closeness Centrality],"&gt;="&amp;L9)</f>
        <v>1</v>
      </c>
      <c r="N8" s="39">
        <f t="shared" si="6"/>
        <v>0.014446249999999999</v>
      </c>
      <c r="O8" s="40">
        <f>COUNTIF(Vertices[Eigenvector Centrality],"&gt;= "&amp;N8)-COUNTIF(Vertices[Eigenvector Centrality],"&gt;="&amp;N9)</f>
        <v>0</v>
      </c>
      <c r="P8" s="39">
        <f t="shared" si="7"/>
        <v>0.696849875</v>
      </c>
      <c r="Q8" s="40">
        <f>COUNTIF(Vertices[PageRank],"&gt;= "&amp;P8)-COUNTIF(Vertices[PageRank],"&gt;="&amp;P9)</f>
        <v>2</v>
      </c>
      <c r="R8" s="39">
        <f t="shared" si="8"/>
        <v>0.049999999999999996</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1.895833333333333</v>
      </c>
      <c r="G9" s="42">
        <f>COUNTIF(Vertices[In-Degree],"&gt;= "&amp;F9)-COUNTIF(Vertices[In-Degree],"&gt;="&amp;F10)</f>
        <v>4</v>
      </c>
      <c r="H9" s="41">
        <f t="shared" si="3"/>
        <v>0.875</v>
      </c>
      <c r="I9" s="42">
        <f>COUNTIF(Vertices[Out-Degree],"&gt;= "&amp;H9)-COUNTIF(Vertices[Out-Degree],"&gt;="&amp;H10)</f>
        <v>0</v>
      </c>
      <c r="J9" s="41">
        <f t="shared" si="4"/>
        <v>43.53125</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0.016853958333333332</v>
      </c>
      <c r="O9" s="42">
        <f>COUNTIF(Vertices[Eigenvector Centrality],"&gt;= "&amp;N9)-COUNTIF(Vertices[Eigenvector Centrality],"&gt;="&amp;N10)</f>
        <v>4</v>
      </c>
      <c r="P9" s="41">
        <f t="shared" si="7"/>
        <v>0.7541650208333333</v>
      </c>
      <c r="Q9" s="42">
        <f>COUNTIF(Vertices[PageRank],"&gt;= "&amp;P9)-COUNTIF(Vertices[PageRank],"&gt;="&amp;P10)</f>
        <v>0</v>
      </c>
      <c r="R9" s="41">
        <f t="shared" si="8"/>
        <v>0.05833333333333333</v>
      </c>
      <c r="S9" s="46">
        <f>COUNTIF(Vertices[Clustering Coefficient],"&gt;= "&amp;R9)-COUNTIF(Vertices[Clustering Coefficient],"&gt;="&amp;R10)</f>
        <v>1</v>
      </c>
      <c r="T9" s="41" t="e">
        <f ca="1" t="shared" si="9"/>
        <v>#REF!</v>
      </c>
      <c r="U9" s="42" t="e">
        <f ca="1" t="shared" si="0"/>
        <v>#REF!</v>
      </c>
    </row>
    <row r="10" spans="1:21" ht="15">
      <c r="A10" s="36" t="s">
        <v>951</v>
      </c>
      <c r="B10" s="36">
        <v>5</v>
      </c>
      <c r="D10" s="34">
        <f t="shared" si="1"/>
        <v>0</v>
      </c>
      <c r="E10" s="3">
        <f>COUNTIF(Vertices[Degree],"&gt;= "&amp;D10)-COUNTIF(Vertices[Degree],"&gt;="&amp;D11)</f>
        <v>0</v>
      </c>
      <c r="F10" s="39">
        <f t="shared" si="2"/>
        <v>2.1666666666666665</v>
      </c>
      <c r="G10" s="40">
        <f>COUNTIF(Vertices[In-Degree],"&gt;= "&amp;F10)-COUNTIF(Vertices[In-Degree],"&gt;="&amp;F11)</f>
        <v>0</v>
      </c>
      <c r="H10" s="39">
        <f t="shared" si="3"/>
        <v>1</v>
      </c>
      <c r="I10" s="40">
        <f>COUNTIF(Vertices[Out-Degree],"&gt;= "&amp;H10)-COUNTIF(Vertices[Out-Degree],"&gt;="&amp;H11)</f>
        <v>7</v>
      </c>
      <c r="J10" s="39">
        <f t="shared" si="4"/>
        <v>49.75</v>
      </c>
      <c r="K10" s="40">
        <f>COUNTIF(Vertices[Betweenness Centrality],"&gt;= "&amp;J10)-COUNTIF(Vertices[Betweenness Centrality],"&gt;="&amp;J11)</f>
        <v>2</v>
      </c>
      <c r="L10" s="39">
        <f t="shared" si="5"/>
        <v>0.041666666666666664</v>
      </c>
      <c r="M10" s="40">
        <f>COUNTIF(Vertices[Closeness Centrality],"&gt;= "&amp;L10)-COUNTIF(Vertices[Closeness Centrality],"&gt;="&amp;L11)</f>
        <v>0</v>
      </c>
      <c r="N10" s="39">
        <f t="shared" si="6"/>
        <v>0.019261666666666667</v>
      </c>
      <c r="O10" s="40">
        <f>COUNTIF(Vertices[Eigenvector Centrality],"&gt;= "&amp;N10)-COUNTIF(Vertices[Eigenvector Centrality],"&gt;="&amp;N11)</f>
        <v>3</v>
      </c>
      <c r="P10" s="39">
        <f t="shared" si="7"/>
        <v>0.8114801666666666</v>
      </c>
      <c r="Q10" s="40">
        <f>COUNTIF(Vertices[PageRank],"&gt;= "&amp;P10)-COUNTIF(Vertices[PageRank],"&gt;="&amp;P11)</f>
        <v>0</v>
      </c>
      <c r="R10" s="39">
        <f t="shared" si="8"/>
        <v>0.06666666666666667</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2.4375</v>
      </c>
      <c r="G11" s="42">
        <f>COUNTIF(Vertices[In-Degree],"&gt;= "&amp;F11)-COUNTIF(Vertices[In-Degree],"&gt;="&amp;F12)</f>
        <v>0</v>
      </c>
      <c r="H11" s="41">
        <f t="shared" si="3"/>
        <v>1.125</v>
      </c>
      <c r="I11" s="42">
        <f>COUNTIF(Vertices[Out-Degree],"&gt;= "&amp;H11)-COUNTIF(Vertices[Out-Degree],"&gt;="&amp;H12)</f>
        <v>0</v>
      </c>
      <c r="J11" s="41">
        <f t="shared" si="4"/>
        <v>55.96875</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0.021669375</v>
      </c>
      <c r="O11" s="42">
        <f>COUNTIF(Vertices[Eigenvector Centrality],"&gt;= "&amp;N11)-COUNTIF(Vertices[Eigenvector Centrality],"&gt;="&amp;N12)</f>
        <v>0</v>
      </c>
      <c r="P11" s="41">
        <f t="shared" si="7"/>
        <v>0.8687953124999999</v>
      </c>
      <c r="Q11" s="42">
        <f>COUNTIF(Vertices[PageRank],"&gt;= "&amp;P11)-COUNTIF(Vertices[PageRank],"&gt;="&amp;P12)</f>
        <v>0</v>
      </c>
      <c r="R11" s="41">
        <f t="shared" si="8"/>
        <v>0.075</v>
      </c>
      <c r="S11" s="46">
        <f>COUNTIF(Vertices[Clustering Coefficient],"&gt;= "&amp;R11)-COUNTIF(Vertices[Clustering Coefficient],"&gt;="&amp;R12)</f>
        <v>0</v>
      </c>
      <c r="T11" s="41" t="e">
        <f ca="1" t="shared" si="9"/>
        <v>#REF!</v>
      </c>
      <c r="U11" s="42" t="e">
        <f ca="1" t="shared" si="0"/>
        <v>#REF!</v>
      </c>
    </row>
    <row r="12" spans="1:21" ht="15">
      <c r="A12" s="36" t="s">
        <v>209</v>
      </c>
      <c r="B12" s="36">
        <v>9</v>
      </c>
      <c r="D12" s="34">
        <f t="shared" si="1"/>
        <v>0</v>
      </c>
      <c r="E12" s="3">
        <f>COUNTIF(Vertices[Degree],"&gt;= "&amp;D12)-COUNTIF(Vertices[Degree],"&gt;="&amp;D13)</f>
        <v>0</v>
      </c>
      <c r="F12" s="39">
        <f t="shared" si="2"/>
        <v>2.7083333333333335</v>
      </c>
      <c r="G12" s="40">
        <f>COUNTIF(Vertices[In-Degree],"&gt;= "&amp;F12)-COUNTIF(Vertices[In-Degree],"&gt;="&amp;F13)</f>
        <v>0</v>
      </c>
      <c r="H12" s="39">
        <f t="shared" si="3"/>
        <v>1.25</v>
      </c>
      <c r="I12" s="40">
        <f>COUNTIF(Vertices[Out-Degree],"&gt;= "&amp;H12)-COUNTIF(Vertices[Out-Degree],"&gt;="&amp;H13)</f>
        <v>0</v>
      </c>
      <c r="J12" s="39">
        <f t="shared" si="4"/>
        <v>62.1875</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0.024077083333333336</v>
      </c>
      <c r="O12" s="40">
        <f>COUNTIF(Vertices[Eigenvector Centrality],"&gt;= "&amp;N12)-COUNTIF(Vertices[Eigenvector Centrality],"&gt;="&amp;N13)</f>
        <v>0</v>
      </c>
      <c r="P12" s="39">
        <f t="shared" si="7"/>
        <v>0.9261104583333332</v>
      </c>
      <c r="Q12" s="40">
        <f>COUNTIF(Vertices[PageRank],"&gt;= "&amp;P12)-COUNTIF(Vertices[PageRank],"&gt;="&amp;P13)</f>
        <v>3</v>
      </c>
      <c r="R12" s="39">
        <f t="shared" si="8"/>
        <v>0.08333333333333333</v>
      </c>
      <c r="S12" s="45">
        <f>COUNTIF(Vertices[Clustering Coefficient],"&gt;= "&amp;R12)-COUNTIF(Vertices[Clustering Coefficient],"&gt;="&amp;R13)</f>
        <v>0</v>
      </c>
      <c r="T12" s="39" t="e">
        <f ca="1" t="shared" si="9"/>
        <v>#REF!</v>
      </c>
      <c r="U12" s="40" t="e">
        <f ca="1" t="shared" si="0"/>
        <v>#REF!</v>
      </c>
    </row>
    <row r="13" spans="1:21" ht="15">
      <c r="A13" s="36" t="s">
        <v>277</v>
      </c>
      <c r="B13" s="36">
        <v>1</v>
      </c>
      <c r="D13" s="34">
        <f t="shared" si="1"/>
        <v>0</v>
      </c>
      <c r="E13" s="3">
        <f>COUNTIF(Vertices[Degree],"&gt;= "&amp;D13)-COUNTIF(Vertices[Degree],"&gt;="&amp;D14)</f>
        <v>0</v>
      </c>
      <c r="F13" s="41">
        <f t="shared" si="2"/>
        <v>2.979166666666667</v>
      </c>
      <c r="G13" s="42">
        <f>COUNTIF(Vertices[In-Degree],"&gt;= "&amp;F13)-COUNTIF(Vertices[In-Degree],"&gt;="&amp;F14)</f>
        <v>0</v>
      </c>
      <c r="H13" s="41">
        <f t="shared" si="3"/>
        <v>1.375</v>
      </c>
      <c r="I13" s="42">
        <f>COUNTIF(Vertices[Out-Degree],"&gt;= "&amp;H13)-COUNTIF(Vertices[Out-Degree],"&gt;="&amp;H14)</f>
        <v>0</v>
      </c>
      <c r="J13" s="41">
        <f t="shared" si="4"/>
        <v>68.40625</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0.02648479166666667</v>
      </c>
      <c r="O13" s="42">
        <f>COUNTIF(Vertices[Eigenvector Centrality],"&gt;= "&amp;N13)-COUNTIF(Vertices[Eigenvector Centrality],"&gt;="&amp;N14)</f>
        <v>0</v>
      </c>
      <c r="P13" s="41">
        <f t="shared" si="7"/>
        <v>0.9834256041666665</v>
      </c>
      <c r="Q13" s="42">
        <f>COUNTIF(Vertices[PageRank],"&gt;= "&amp;P13)-COUNTIF(Vertices[PageRank],"&gt;="&amp;P14)</f>
        <v>1</v>
      </c>
      <c r="R13" s="41">
        <f t="shared" si="8"/>
        <v>0.09166666666666666</v>
      </c>
      <c r="S13" s="46">
        <f>COUNTIF(Vertices[Clustering Coefficient],"&gt;= "&amp;R13)-COUNTIF(Vertices[Clustering Coefficient],"&gt;="&amp;R14)</f>
        <v>0</v>
      </c>
      <c r="T13" s="41" t="e">
        <f ca="1" t="shared" si="9"/>
        <v>#REF!</v>
      </c>
      <c r="U13" s="42" t="e">
        <f ca="1" t="shared" si="0"/>
        <v>#REF!</v>
      </c>
    </row>
    <row r="14" spans="1:21" ht="15">
      <c r="A14" s="36" t="s">
        <v>276</v>
      </c>
      <c r="B14" s="36">
        <v>26</v>
      </c>
      <c r="D14" s="34">
        <f t="shared" si="1"/>
        <v>0</v>
      </c>
      <c r="E14" s="3">
        <f>COUNTIF(Vertices[Degree],"&gt;= "&amp;D14)-COUNTIF(Vertices[Degree],"&gt;="&amp;D15)</f>
        <v>0</v>
      </c>
      <c r="F14" s="39">
        <f t="shared" si="2"/>
        <v>3.2500000000000004</v>
      </c>
      <c r="G14" s="40">
        <f>COUNTIF(Vertices[In-Degree],"&gt;= "&amp;F14)-COUNTIF(Vertices[In-Degree],"&gt;="&amp;F15)</f>
        <v>0</v>
      </c>
      <c r="H14" s="39">
        <f t="shared" si="3"/>
        <v>1.5</v>
      </c>
      <c r="I14" s="40">
        <f>COUNTIF(Vertices[Out-Degree],"&gt;= "&amp;H14)-COUNTIF(Vertices[Out-Degree],"&gt;="&amp;H15)</f>
        <v>0</v>
      </c>
      <c r="J14" s="39">
        <f t="shared" si="4"/>
        <v>74.625</v>
      </c>
      <c r="K14" s="40">
        <f>COUNTIF(Vertices[Betweenness Centrality],"&gt;= "&amp;J14)-COUNTIF(Vertices[Betweenness Centrality],"&gt;="&amp;J15)</f>
        <v>0</v>
      </c>
      <c r="L14" s="39">
        <f t="shared" si="5"/>
        <v>0.0625</v>
      </c>
      <c r="M14" s="40">
        <f>COUNTIF(Vertices[Closeness Centrality],"&gt;= "&amp;L14)-COUNTIF(Vertices[Closeness Centrality],"&gt;="&amp;L15)</f>
        <v>0</v>
      </c>
      <c r="N14" s="39">
        <f t="shared" si="6"/>
        <v>0.028892500000000005</v>
      </c>
      <c r="O14" s="40">
        <f>COUNTIF(Vertices[Eigenvector Centrality],"&gt;= "&amp;N14)-COUNTIF(Vertices[Eigenvector Centrality],"&gt;="&amp;N15)</f>
        <v>0</v>
      </c>
      <c r="P14" s="39">
        <f t="shared" si="7"/>
        <v>1.0407407499999999</v>
      </c>
      <c r="Q14" s="40">
        <f>COUNTIF(Vertices[PageRank],"&gt;= "&amp;P14)-COUNTIF(Vertices[PageRank],"&gt;="&amp;P15)</f>
        <v>0</v>
      </c>
      <c r="R14" s="39">
        <f t="shared" si="8"/>
        <v>0.09999999999999999</v>
      </c>
      <c r="S14" s="45">
        <f>COUNTIF(Vertices[Clustering Coefficient],"&gt;= "&amp;R14)-COUNTIF(Vertices[Clustering Coefficient],"&gt;="&amp;R15)</f>
        <v>0</v>
      </c>
      <c r="T14" s="39" t="e">
        <f ca="1" t="shared" si="9"/>
        <v>#REF!</v>
      </c>
      <c r="U14" s="40" t="e">
        <f ca="1" t="shared" si="0"/>
        <v>#REF!</v>
      </c>
    </row>
    <row r="15" spans="1:21" ht="15">
      <c r="A15" s="36" t="s">
        <v>274</v>
      </c>
      <c r="B15" s="36">
        <v>20</v>
      </c>
      <c r="D15" s="34">
        <f t="shared" si="1"/>
        <v>0</v>
      </c>
      <c r="E15" s="3">
        <f>COUNTIF(Vertices[Degree],"&gt;= "&amp;D15)-COUNTIF(Vertices[Degree],"&gt;="&amp;D16)</f>
        <v>0</v>
      </c>
      <c r="F15" s="41">
        <f t="shared" si="2"/>
        <v>3.520833333333334</v>
      </c>
      <c r="G15" s="42">
        <f>COUNTIF(Vertices[In-Degree],"&gt;= "&amp;F15)-COUNTIF(Vertices[In-Degree],"&gt;="&amp;F16)</f>
        <v>0</v>
      </c>
      <c r="H15" s="41">
        <f t="shared" si="3"/>
        <v>1.625</v>
      </c>
      <c r="I15" s="42">
        <f>COUNTIF(Vertices[Out-Degree],"&gt;= "&amp;H15)-COUNTIF(Vertices[Out-Degree],"&gt;="&amp;H16)</f>
        <v>0</v>
      </c>
      <c r="J15" s="41">
        <f t="shared" si="4"/>
        <v>80.84375</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0.031300208333333336</v>
      </c>
      <c r="O15" s="42">
        <f>COUNTIF(Vertices[Eigenvector Centrality],"&gt;= "&amp;N15)-COUNTIF(Vertices[Eigenvector Centrality],"&gt;="&amp;N16)</f>
        <v>0</v>
      </c>
      <c r="P15" s="41">
        <f t="shared" si="7"/>
        <v>1.0980558958333333</v>
      </c>
      <c r="Q15" s="42">
        <f>COUNTIF(Vertices[PageRank],"&gt;= "&amp;P15)-COUNTIF(Vertices[PageRank],"&gt;="&amp;P16)</f>
        <v>0</v>
      </c>
      <c r="R15" s="41">
        <f t="shared" si="8"/>
        <v>0.10833333333333332</v>
      </c>
      <c r="S15" s="46">
        <f>COUNTIF(Vertices[Clustering Coefficient],"&gt;= "&amp;R15)-COUNTIF(Vertices[Clustering Coefficient],"&gt;="&amp;R16)</f>
        <v>0</v>
      </c>
      <c r="T15" s="41" t="e">
        <f ca="1" t="shared" si="9"/>
        <v>#REF!</v>
      </c>
      <c r="U15" s="42" t="e">
        <f ca="1" t="shared" si="0"/>
        <v>#REF!</v>
      </c>
    </row>
    <row r="16" spans="1:21" ht="15">
      <c r="A16" s="36" t="s">
        <v>275</v>
      </c>
      <c r="B16" s="36">
        <v>1</v>
      </c>
      <c r="D16" s="34">
        <f t="shared" si="1"/>
        <v>0</v>
      </c>
      <c r="E16" s="3">
        <f>COUNTIF(Vertices[Degree],"&gt;= "&amp;D16)-COUNTIF(Vertices[Degree],"&gt;="&amp;D17)</f>
        <v>0</v>
      </c>
      <c r="F16" s="39">
        <f t="shared" si="2"/>
        <v>3.7916666666666674</v>
      </c>
      <c r="G16" s="40">
        <f>COUNTIF(Vertices[In-Degree],"&gt;= "&amp;F16)-COUNTIF(Vertices[In-Degree],"&gt;="&amp;F17)</f>
        <v>3</v>
      </c>
      <c r="H16" s="39">
        <f t="shared" si="3"/>
        <v>1.75</v>
      </c>
      <c r="I16" s="40">
        <f>COUNTIF(Vertices[Out-Degree],"&gt;= "&amp;H16)-COUNTIF(Vertices[Out-Degree],"&gt;="&amp;H17)</f>
        <v>0</v>
      </c>
      <c r="J16" s="39">
        <f t="shared" si="4"/>
        <v>87.0625</v>
      </c>
      <c r="K16" s="40">
        <f>COUNTIF(Vertices[Betweenness Centrality],"&gt;= "&amp;J16)-COUNTIF(Vertices[Betweenness Centrality],"&gt;="&amp;J17)</f>
        <v>0</v>
      </c>
      <c r="L16" s="39">
        <f t="shared" si="5"/>
        <v>0.07291666666666666</v>
      </c>
      <c r="M16" s="40">
        <f>COUNTIF(Vertices[Closeness Centrality],"&gt;= "&amp;L16)-COUNTIF(Vertices[Closeness Centrality],"&gt;="&amp;L17)</f>
        <v>0</v>
      </c>
      <c r="N16" s="39">
        <f t="shared" si="6"/>
        <v>0.03370791666666667</v>
      </c>
      <c r="O16" s="40">
        <f>COUNTIF(Vertices[Eigenvector Centrality],"&gt;= "&amp;N16)-COUNTIF(Vertices[Eigenvector Centrality],"&gt;="&amp;N17)</f>
        <v>0</v>
      </c>
      <c r="P16" s="39">
        <f t="shared" si="7"/>
        <v>1.1553710416666667</v>
      </c>
      <c r="Q16" s="40">
        <f>COUNTIF(Vertices[PageRank],"&gt;= "&amp;P16)-COUNTIF(Vertices[PageRank],"&gt;="&amp;P17)</f>
        <v>5</v>
      </c>
      <c r="R16" s="39">
        <f t="shared" si="8"/>
        <v>0.11666666666666665</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4.062500000000001</v>
      </c>
      <c r="G17" s="42">
        <f>COUNTIF(Vertices[In-Degree],"&gt;= "&amp;F17)-COUNTIF(Vertices[In-Degree],"&gt;="&amp;F18)</f>
        <v>0</v>
      </c>
      <c r="H17" s="41">
        <f t="shared" si="3"/>
        <v>1.875</v>
      </c>
      <c r="I17" s="42">
        <f>COUNTIF(Vertices[Out-Degree],"&gt;= "&amp;H17)-COUNTIF(Vertices[Out-Degree],"&gt;="&amp;H18)</f>
        <v>0</v>
      </c>
      <c r="J17" s="41">
        <f t="shared" si="4"/>
        <v>93.28125</v>
      </c>
      <c r="K17" s="42">
        <f>COUNTIF(Vertices[Betweenness Centrality],"&gt;= "&amp;J17)-COUNTIF(Vertices[Betweenness Centrality],"&gt;="&amp;J18)</f>
        <v>0</v>
      </c>
      <c r="L17" s="41">
        <f t="shared" si="5"/>
        <v>0.07812499999999999</v>
      </c>
      <c r="M17" s="42">
        <f>COUNTIF(Vertices[Closeness Centrality],"&gt;= "&amp;L17)-COUNTIF(Vertices[Closeness Centrality],"&gt;="&amp;L18)</f>
        <v>0</v>
      </c>
      <c r="N17" s="41">
        <f t="shared" si="6"/>
        <v>0.036115625000000005</v>
      </c>
      <c r="O17" s="42">
        <f>COUNTIF(Vertices[Eigenvector Centrality],"&gt;= "&amp;N17)-COUNTIF(Vertices[Eigenvector Centrality],"&gt;="&amp;N18)</f>
        <v>0</v>
      </c>
      <c r="P17" s="41">
        <f t="shared" si="7"/>
        <v>1.2126861875000001</v>
      </c>
      <c r="Q17" s="42">
        <f>COUNTIF(Vertices[PageRank],"&gt;= "&amp;P17)-COUNTIF(Vertices[PageRank],"&gt;="&amp;P18)</f>
        <v>0</v>
      </c>
      <c r="R17" s="41">
        <f t="shared" si="8"/>
        <v>0.12499999999999999</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4.333333333333334</v>
      </c>
      <c r="G18" s="40">
        <f>COUNTIF(Vertices[In-Degree],"&gt;= "&amp;F18)-COUNTIF(Vertices[In-Degree],"&gt;="&amp;F19)</f>
        <v>0</v>
      </c>
      <c r="H18" s="39">
        <f t="shared" si="3"/>
        <v>2</v>
      </c>
      <c r="I18" s="40">
        <f>COUNTIF(Vertices[Out-Degree],"&gt;= "&amp;H18)-COUNTIF(Vertices[Out-Degree],"&gt;="&amp;H19)</f>
        <v>4</v>
      </c>
      <c r="J18" s="39">
        <f t="shared" si="4"/>
        <v>99.5</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0.03852333333333334</v>
      </c>
      <c r="O18" s="40">
        <f>COUNTIF(Vertices[Eigenvector Centrality],"&gt;= "&amp;N18)-COUNTIF(Vertices[Eigenvector Centrality],"&gt;="&amp;N19)</f>
        <v>0</v>
      </c>
      <c r="P18" s="39">
        <f t="shared" si="7"/>
        <v>1.2700013333333335</v>
      </c>
      <c r="Q18" s="40">
        <f>COUNTIF(Vertices[PageRank],"&gt;= "&amp;P18)-COUNTIF(Vertices[PageRank],"&gt;="&amp;P19)</f>
        <v>0</v>
      </c>
      <c r="R18" s="39">
        <f t="shared" si="8"/>
        <v>0.13333333333333333</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4.604166666666667</v>
      </c>
      <c r="G19" s="42">
        <f>COUNTIF(Vertices[In-Degree],"&gt;= "&amp;F19)-COUNTIF(Vertices[In-Degree],"&gt;="&amp;F20)</f>
        <v>0</v>
      </c>
      <c r="H19" s="41">
        <f t="shared" si="3"/>
        <v>2.125</v>
      </c>
      <c r="I19" s="42">
        <f>COUNTIF(Vertices[Out-Degree],"&gt;= "&amp;H19)-COUNTIF(Vertices[Out-Degree],"&gt;="&amp;H20)</f>
        <v>0</v>
      </c>
      <c r="J19" s="41">
        <f t="shared" si="4"/>
        <v>105.71875</v>
      </c>
      <c r="K19" s="42">
        <f>COUNTIF(Vertices[Betweenness Centrality],"&gt;= "&amp;J19)-COUNTIF(Vertices[Betweenness Centrality],"&gt;="&amp;J20)</f>
        <v>0</v>
      </c>
      <c r="L19" s="41">
        <f t="shared" si="5"/>
        <v>0.08854166666666664</v>
      </c>
      <c r="M19" s="42">
        <f>COUNTIF(Vertices[Closeness Centrality],"&gt;= "&amp;L19)-COUNTIF(Vertices[Closeness Centrality],"&gt;="&amp;L20)</f>
        <v>0</v>
      </c>
      <c r="N19" s="41">
        <f t="shared" si="6"/>
        <v>0.040931041666666675</v>
      </c>
      <c r="O19" s="42">
        <f>COUNTIF(Vertices[Eigenvector Centrality],"&gt;= "&amp;N19)-COUNTIF(Vertices[Eigenvector Centrality],"&gt;="&amp;N20)</f>
        <v>0</v>
      </c>
      <c r="P19" s="41">
        <f t="shared" si="7"/>
        <v>1.327316479166667</v>
      </c>
      <c r="Q19" s="42">
        <f>COUNTIF(Vertices[PageRank],"&gt;= "&amp;P19)-COUNTIF(Vertices[PageRank],"&gt;="&amp;P20)</f>
        <v>0</v>
      </c>
      <c r="R19" s="41">
        <f t="shared" si="8"/>
        <v>0.14166666666666666</v>
      </c>
      <c r="S19" s="46">
        <f>COUNTIF(Vertices[Clustering Coefficient],"&gt;= "&amp;R19)-COUNTIF(Vertices[Clustering Coefficient],"&gt;="&amp;R20)</f>
        <v>0</v>
      </c>
      <c r="T19" s="41" t="e">
        <f ca="1" t="shared" si="9"/>
        <v>#REF!</v>
      </c>
      <c r="U19" s="42" t="e">
        <f ca="1" t="shared" si="0"/>
        <v>#REF!</v>
      </c>
    </row>
    <row r="20" spans="1:21" ht="15">
      <c r="A20" s="36" t="s">
        <v>170</v>
      </c>
      <c r="B20" s="36">
        <v>0.02127659574468085</v>
      </c>
      <c r="D20" s="34">
        <f t="shared" si="1"/>
        <v>0</v>
      </c>
      <c r="E20" s="3">
        <f>COUNTIF(Vertices[Degree],"&gt;= "&amp;D20)-COUNTIF(Vertices[Degree],"&gt;="&amp;D21)</f>
        <v>0</v>
      </c>
      <c r="F20" s="39">
        <f t="shared" si="2"/>
        <v>4.875</v>
      </c>
      <c r="G20" s="40">
        <f>COUNTIF(Vertices[In-Degree],"&gt;= "&amp;F20)-COUNTIF(Vertices[In-Degree],"&gt;="&amp;F21)</f>
        <v>3</v>
      </c>
      <c r="H20" s="39">
        <f t="shared" si="3"/>
        <v>2.25</v>
      </c>
      <c r="I20" s="40">
        <f>COUNTIF(Vertices[Out-Degree],"&gt;= "&amp;H20)-COUNTIF(Vertices[Out-Degree],"&gt;="&amp;H21)</f>
        <v>0</v>
      </c>
      <c r="J20" s="39">
        <f t="shared" si="4"/>
        <v>111.9375</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0.04333875000000001</v>
      </c>
      <c r="O20" s="40">
        <f>COUNTIF(Vertices[Eigenvector Centrality],"&gt;= "&amp;N20)-COUNTIF(Vertices[Eigenvector Centrality],"&gt;="&amp;N21)</f>
        <v>0</v>
      </c>
      <c r="P20" s="39">
        <f t="shared" si="7"/>
        <v>1.3846316250000004</v>
      </c>
      <c r="Q20" s="40">
        <f>COUNTIF(Vertices[PageRank],"&gt;= "&amp;P20)-COUNTIF(Vertices[PageRank],"&gt;="&amp;P21)</f>
        <v>0</v>
      </c>
      <c r="R20" s="39">
        <f t="shared" si="8"/>
        <v>0.15</v>
      </c>
      <c r="S20" s="45">
        <f>COUNTIF(Vertices[Clustering Coefficient],"&gt;= "&amp;R20)-COUNTIF(Vertices[Clustering Coefficient],"&gt;="&amp;R21)</f>
        <v>0</v>
      </c>
      <c r="T20" s="39" t="e">
        <f ca="1" t="shared" si="9"/>
        <v>#REF!</v>
      </c>
      <c r="U20" s="40" t="e">
        <f ca="1" t="shared" si="0"/>
        <v>#REF!</v>
      </c>
    </row>
    <row r="21" spans="1:21" ht="15">
      <c r="A21" s="36" t="s">
        <v>171</v>
      </c>
      <c r="B21" s="36">
        <v>0.041666666666666664</v>
      </c>
      <c r="D21" s="34">
        <f t="shared" si="1"/>
        <v>0</v>
      </c>
      <c r="E21" s="3">
        <f>COUNTIF(Vertices[Degree],"&gt;= "&amp;D21)-COUNTIF(Vertices[Degree],"&gt;="&amp;D22)</f>
        <v>0</v>
      </c>
      <c r="F21" s="41">
        <f t="shared" si="2"/>
        <v>5.145833333333333</v>
      </c>
      <c r="G21" s="42">
        <f>COUNTIF(Vertices[In-Degree],"&gt;= "&amp;F21)-COUNTIF(Vertices[In-Degree],"&gt;="&amp;F22)</f>
        <v>0</v>
      </c>
      <c r="H21" s="41">
        <f t="shared" si="3"/>
        <v>2.375</v>
      </c>
      <c r="I21" s="42">
        <f>COUNTIF(Vertices[Out-Degree],"&gt;= "&amp;H21)-COUNTIF(Vertices[Out-Degree],"&gt;="&amp;H22)</f>
        <v>0</v>
      </c>
      <c r="J21" s="41">
        <f t="shared" si="4"/>
        <v>118.15625</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0.045746458333333344</v>
      </c>
      <c r="O21" s="42">
        <f>COUNTIF(Vertices[Eigenvector Centrality],"&gt;= "&amp;N21)-COUNTIF(Vertices[Eigenvector Centrality],"&gt;="&amp;N22)</f>
        <v>0</v>
      </c>
      <c r="P21" s="41">
        <f t="shared" si="7"/>
        <v>1.4419467708333338</v>
      </c>
      <c r="Q21" s="42">
        <f>COUNTIF(Vertices[PageRank],"&gt;= "&amp;P21)-COUNTIF(Vertices[PageRank],"&gt;="&amp;P22)</f>
        <v>2</v>
      </c>
      <c r="R21" s="41">
        <f t="shared" si="8"/>
        <v>0.15833333333333333</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5.416666666666666</v>
      </c>
      <c r="G22" s="40">
        <f>COUNTIF(Vertices[In-Degree],"&gt;= "&amp;F22)-COUNTIF(Vertices[In-Degree],"&gt;="&amp;F23)</f>
        <v>0</v>
      </c>
      <c r="H22" s="39">
        <f t="shared" si="3"/>
        <v>2.5</v>
      </c>
      <c r="I22" s="40">
        <f>COUNTIF(Vertices[Out-Degree],"&gt;= "&amp;H22)-COUNTIF(Vertices[Out-Degree],"&gt;="&amp;H23)</f>
        <v>0</v>
      </c>
      <c r="J22" s="39">
        <f t="shared" si="4"/>
        <v>124.375</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0.04815416666666668</v>
      </c>
      <c r="O22" s="40">
        <f>COUNTIF(Vertices[Eigenvector Centrality],"&gt;= "&amp;N22)-COUNTIF(Vertices[Eigenvector Centrality],"&gt;="&amp;N23)</f>
        <v>0</v>
      </c>
      <c r="P22" s="39">
        <f t="shared" si="7"/>
        <v>1.4992619166666672</v>
      </c>
      <c r="Q22" s="40">
        <f>COUNTIF(Vertices[PageRank],"&gt;= "&amp;P22)-COUNTIF(Vertices[PageRank],"&gt;="&amp;P23)</f>
        <v>0</v>
      </c>
      <c r="R22" s="39">
        <f t="shared" si="8"/>
        <v>0.16666666666666666</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5.687499999999999</v>
      </c>
      <c r="G23" s="42">
        <f>COUNTIF(Vertices[In-Degree],"&gt;= "&amp;F23)-COUNTIF(Vertices[In-Degree],"&gt;="&amp;F24)</f>
        <v>0</v>
      </c>
      <c r="H23" s="41">
        <f t="shared" si="3"/>
        <v>2.625</v>
      </c>
      <c r="I23" s="42">
        <f>COUNTIF(Vertices[Out-Degree],"&gt;= "&amp;H23)-COUNTIF(Vertices[Out-Degree],"&gt;="&amp;H24)</f>
        <v>0</v>
      </c>
      <c r="J23" s="41">
        <f t="shared" si="4"/>
        <v>130.59375</v>
      </c>
      <c r="K23" s="42">
        <f>COUNTIF(Vertices[Betweenness Centrality],"&gt;= "&amp;J23)-COUNTIF(Vertices[Betweenness Centrality],"&gt;="&amp;J24)</f>
        <v>0</v>
      </c>
      <c r="L23" s="41">
        <f t="shared" si="5"/>
        <v>0.10937499999999996</v>
      </c>
      <c r="M23" s="42">
        <f>COUNTIF(Vertices[Closeness Centrality],"&gt;= "&amp;L23)-COUNTIF(Vertices[Closeness Centrality],"&gt;="&amp;L24)</f>
        <v>0</v>
      </c>
      <c r="N23" s="41">
        <f t="shared" si="6"/>
        <v>0.05056187500000001</v>
      </c>
      <c r="O23" s="42">
        <f>COUNTIF(Vertices[Eigenvector Centrality],"&gt;= "&amp;N23)-COUNTIF(Vertices[Eigenvector Centrality],"&gt;="&amp;N24)</f>
        <v>0</v>
      </c>
      <c r="P23" s="41">
        <f t="shared" si="7"/>
        <v>1.5565770625000006</v>
      </c>
      <c r="Q23" s="42">
        <f>COUNTIF(Vertices[PageRank],"&gt;= "&amp;P23)-COUNTIF(Vertices[PageRank],"&gt;="&amp;P24)</f>
        <v>0</v>
      </c>
      <c r="R23" s="41">
        <f t="shared" si="8"/>
        <v>0.175</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5.958333333333332</v>
      </c>
      <c r="G24" s="40">
        <f>COUNTIF(Vertices[In-Degree],"&gt;= "&amp;F24)-COUNTIF(Vertices[In-Degree],"&gt;="&amp;F25)</f>
        <v>0</v>
      </c>
      <c r="H24" s="39">
        <f t="shared" si="3"/>
        <v>2.75</v>
      </c>
      <c r="I24" s="40">
        <f>COUNTIF(Vertices[Out-Degree],"&gt;= "&amp;H24)-COUNTIF(Vertices[Out-Degree],"&gt;="&amp;H25)</f>
        <v>0</v>
      </c>
      <c r="J24" s="39">
        <f t="shared" si="4"/>
        <v>136.8125</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0.05296958333333335</v>
      </c>
      <c r="O24" s="40">
        <f>COUNTIF(Vertices[Eigenvector Centrality],"&gt;= "&amp;N24)-COUNTIF(Vertices[Eigenvector Centrality],"&gt;="&amp;N25)</f>
        <v>0</v>
      </c>
      <c r="P24" s="39">
        <f t="shared" si="7"/>
        <v>1.613892208333334</v>
      </c>
      <c r="Q24" s="40">
        <f>COUNTIF(Vertices[PageRank],"&gt;= "&amp;P24)-COUNTIF(Vertices[PageRank],"&gt;="&amp;P25)</f>
        <v>0</v>
      </c>
      <c r="R24" s="39">
        <f t="shared" si="8"/>
        <v>0.18333333333333332</v>
      </c>
      <c r="S24" s="45">
        <f>COUNTIF(Vertices[Clustering Coefficient],"&gt;= "&amp;R24)-COUNTIF(Vertices[Clustering Coefficient],"&gt;="&amp;R25)</f>
        <v>0</v>
      </c>
      <c r="T24" s="39" t="e">
        <f ca="1" t="shared" si="9"/>
        <v>#REF!</v>
      </c>
      <c r="U24" s="40" t="e">
        <f ca="1" t="shared" si="0"/>
        <v>#REF!</v>
      </c>
    </row>
    <row r="25" spans="1:21" ht="15">
      <c r="A25" s="36" t="s">
        <v>154</v>
      </c>
      <c r="B25" s="36">
        <v>21</v>
      </c>
      <c r="D25" s="34">
        <f t="shared" si="1"/>
        <v>0</v>
      </c>
      <c r="E25" s="3">
        <f>COUNTIF(Vertices[Degree],"&gt;= "&amp;D25)-COUNTIF(Vertices[Degree],"&gt;="&amp;D26)</f>
        <v>0</v>
      </c>
      <c r="F25" s="41">
        <f t="shared" si="2"/>
        <v>6.229166666666665</v>
      </c>
      <c r="G25" s="42">
        <f>COUNTIF(Vertices[In-Degree],"&gt;= "&amp;F25)-COUNTIF(Vertices[In-Degree],"&gt;="&amp;F26)</f>
        <v>0</v>
      </c>
      <c r="H25" s="41">
        <f t="shared" si="3"/>
        <v>2.875</v>
      </c>
      <c r="I25" s="42">
        <f>COUNTIF(Vertices[Out-Degree],"&gt;= "&amp;H25)-COUNTIF(Vertices[Out-Degree],"&gt;="&amp;H26)</f>
        <v>0</v>
      </c>
      <c r="J25" s="41">
        <f t="shared" si="4"/>
        <v>143.03125</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0.05537729166666668</v>
      </c>
      <c r="O25" s="42">
        <f>COUNTIF(Vertices[Eigenvector Centrality],"&gt;= "&amp;N25)-COUNTIF(Vertices[Eigenvector Centrality],"&gt;="&amp;N26)</f>
        <v>0</v>
      </c>
      <c r="P25" s="41">
        <f t="shared" si="7"/>
        <v>1.6712073541666674</v>
      </c>
      <c r="Q25" s="42">
        <f>COUNTIF(Vertices[PageRank],"&gt;= "&amp;P25)-COUNTIF(Vertices[PageRank],"&gt;="&amp;P26)</f>
        <v>0</v>
      </c>
      <c r="R25" s="41">
        <f t="shared" si="8"/>
        <v>0.19166666666666665</v>
      </c>
      <c r="S25" s="46">
        <f>COUNTIF(Vertices[Clustering Coefficient],"&gt;= "&amp;R25)-COUNTIF(Vertices[Clustering Coefficient],"&gt;="&amp;R26)</f>
        <v>0</v>
      </c>
      <c r="T25" s="41" t="e">
        <f ca="1" t="shared" si="9"/>
        <v>#REF!</v>
      </c>
      <c r="U25" s="42" t="e">
        <f ca="1" t="shared" si="0"/>
        <v>#REF!</v>
      </c>
    </row>
    <row r="26" spans="1:21" ht="15">
      <c r="A26" s="36" t="s">
        <v>155</v>
      </c>
      <c r="B26" s="36">
        <v>52</v>
      </c>
      <c r="D26" s="34">
        <f t="shared" si="1"/>
        <v>0</v>
      </c>
      <c r="E26" s="3">
        <f>COUNTIF(Vertices[Degree],"&gt;= "&amp;D26)-COUNTIF(Vertices[Degree],"&gt;="&amp;D28)</f>
        <v>0</v>
      </c>
      <c r="F26" s="39">
        <f t="shared" si="2"/>
        <v>6.499999999999998</v>
      </c>
      <c r="G26" s="40">
        <f>COUNTIF(Vertices[In-Degree],"&gt;= "&amp;F26)-COUNTIF(Vertices[In-Degree],"&gt;="&amp;F28)</f>
        <v>0</v>
      </c>
      <c r="H26" s="39">
        <f t="shared" si="3"/>
        <v>3</v>
      </c>
      <c r="I26" s="40">
        <f>COUNTIF(Vertices[Out-Degree],"&gt;= "&amp;H26)-COUNTIF(Vertices[Out-Degree],"&gt;="&amp;H28)</f>
        <v>0</v>
      </c>
      <c r="J26" s="39">
        <f t="shared" si="4"/>
        <v>149.25</v>
      </c>
      <c r="K26" s="40">
        <f>COUNTIF(Vertices[Betweenness Centrality],"&gt;= "&amp;J26)-COUNTIF(Vertices[Betweenness Centrality],"&gt;="&amp;J28)</f>
        <v>0</v>
      </c>
      <c r="L26" s="39">
        <f t="shared" si="5"/>
        <v>0.12499999999999994</v>
      </c>
      <c r="M26" s="40">
        <f>COUNTIF(Vertices[Closeness Centrality],"&gt;= "&amp;L26)-COUNTIF(Vertices[Closeness Centrality],"&gt;="&amp;L28)</f>
        <v>0</v>
      </c>
      <c r="N26" s="39">
        <f t="shared" si="6"/>
        <v>0.05778500000000002</v>
      </c>
      <c r="O26" s="40">
        <f>COUNTIF(Vertices[Eigenvector Centrality],"&gt;= "&amp;N26)-COUNTIF(Vertices[Eigenvector Centrality],"&gt;="&amp;N28)</f>
        <v>0</v>
      </c>
      <c r="P26" s="39">
        <f t="shared" si="7"/>
        <v>1.7285225000000008</v>
      </c>
      <c r="Q26" s="40">
        <f>COUNTIF(Vertices[PageRank],"&gt;= "&amp;P26)-COUNTIF(Vertices[PageRank],"&gt;="&amp;P28)</f>
        <v>0</v>
      </c>
      <c r="R26" s="39">
        <f t="shared" si="8"/>
        <v>0.19999999999999998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6.770833333333331</v>
      </c>
      <c r="G28" s="42">
        <f>COUNTIF(Vertices[In-Degree],"&gt;= "&amp;F28)-COUNTIF(Vertices[In-Degree],"&gt;="&amp;F42)</f>
        <v>0</v>
      </c>
      <c r="H28" s="41">
        <f>H26+($H$50-$H$2)/BinDivisor</f>
        <v>3.125</v>
      </c>
      <c r="I28" s="42">
        <f>COUNTIF(Vertices[Out-Degree],"&gt;= "&amp;H28)-COUNTIF(Vertices[Out-Degree],"&gt;="&amp;H42)</f>
        <v>0</v>
      </c>
      <c r="J28" s="41">
        <f>J26+($J$50-$J$2)/BinDivisor</f>
        <v>155.46875</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0.06019270833333335</v>
      </c>
      <c r="O28" s="42">
        <f>COUNTIF(Vertices[Eigenvector Centrality],"&gt;= "&amp;N28)-COUNTIF(Vertices[Eigenvector Centrality],"&gt;="&amp;N42)</f>
        <v>0</v>
      </c>
      <c r="P28" s="41">
        <f>P26+($P$50-$P$2)/BinDivisor</f>
        <v>1.7858376458333343</v>
      </c>
      <c r="Q28" s="42">
        <f>COUNTIF(Vertices[PageRank],"&gt;= "&amp;P28)-COUNTIF(Vertices[PageRank],"&gt;="&amp;P42)</f>
        <v>0</v>
      </c>
      <c r="R28" s="41">
        <f>R26+($R$50-$R$2)/BinDivisor</f>
        <v>0.20833333333333331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2.179872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0.06837606837606838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952</v>
      </c>
      <c r="B32" s="36">
        <v>0.475146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953</v>
      </c>
      <c r="B34" s="36" t="s">
        <v>967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954</v>
      </c>
      <c r="B36" s="36" t="s">
        <v>1002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955</v>
      </c>
      <c r="B38" s="36" t="s">
        <v>998</v>
      </c>
      <c r="D38" s="34"/>
      <c r="E38" s="3">
        <f>COUNTIF(Vertices[Degree],"&gt;= "&amp;D38)-COUNTIF(Vertices[Degree],"&gt;="&amp;D42)</f>
        <v>0</v>
      </c>
      <c r="F38" s="78"/>
      <c r="G38" s="79">
        <f>COUNTIF(Vertices[In-Degree],"&gt;= "&amp;F38)-COUNTIF(Vertices[In-Degree],"&gt;="&amp;F42)</f>
        <v>-1</v>
      </c>
      <c r="H38" s="78"/>
      <c r="I38" s="79">
        <f>COUNTIF(Vertices[Out-Degree],"&gt;= "&amp;H38)-COUNTIF(Vertices[Out-Degree],"&gt;="&amp;H42)</f>
        <v>-7</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-9</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956</v>
      </c>
      <c r="B39" s="36" t="s">
        <v>263</v>
      </c>
      <c r="D39" s="34"/>
      <c r="E39" s="3">
        <f>COUNTIF(Vertices[Degree],"&gt;= "&amp;D39)-COUNTIF(Vertices[Degree],"&gt;="&amp;D42)</f>
        <v>0</v>
      </c>
      <c r="F39" s="78"/>
      <c r="G39" s="79">
        <f>COUNTIF(Vertices[In-Degree],"&gt;= "&amp;F39)-COUNTIF(Vertices[In-Degree],"&gt;="&amp;F42)</f>
        <v>-1</v>
      </c>
      <c r="H39" s="78"/>
      <c r="I39" s="79">
        <f>COUNTIF(Vertices[Out-Degree],"&gt;= "&amp;H39)-COUNTIF(Vertices[Out-Degree],"&gt;="&amp;H42)</f>
        <v>-7</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-9</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409.6">
      <c r="A40" s="36" t="s">
        <v>957</v>
      </c>
      <c r="B40" s="67" t="s">
        <v>999</v>
      </c>
      <c r="D40" s="34"/>
      <c r="E40" s="3">
        <f>COUNTIF(Vertices[Degree],"&gt;= "&amp;D40)-COUNTIF(Vertices[Degree],"&gt;="&amp;D42)</f>
        <v>0</v>
      </c>
      <c r="F40" s="78"/>
      <c r="G40" s="79">
        <f>COUNTIF(Vertices[In-Degree],"&gt;= "&amp;F40)-COUNTIF(Vertices[In-Degree],"&gt;="&amp;F42)</f>
        <v>-1</v>
      </c>
      <c r="H40" s="78"/>
      <c r="I40" s="79">
        <f>COUNTIF(Vertices[Out-Degree],"&gt;= "&amp;H40)-COUNTIF(Vertices[Out-Degree],"&gt;="&amp;H42)</f>
        <v>-7</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-9</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958</v>
      </c>
      <c r="B41" s="36" t="s">
        <v>1000</v>
      </c>
      <c r="D41" s="34"/>
      <c r="E41" s="3">
        <f>COUNTIF(Vertices[Degree],"&gt;= "&amp;D41)-COUNTIF(Vertices[Degree],"&gt;="&amp;D42)</f>
        <v>0</v>
      </c>
      <c r="F41" s="78"/>
      <c r="G41" s="79">
        <f>COUNTIF(Vertices[In-Degree],"&gt;= "&amp;F41)-COUNTIF(Vertices[In-Degree],"&gt;="&amp;F42)</f>
        <v>-1</v>
      </c>
      <c r="H41" s="78"/>
      <c r="I41" s="79">
        <f>COUNTIF(Vertices[Out-Degree],"&gt;= "&amp;H41)-COUNTIF(Vertices[Out-Degree],"&gt;="&amp;H42)</f>
        <v>-7</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-9</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959</v>
      </c>
      <c r="B42" s="36" t="s">
        <v>1001</v>
      </c>
      <c r="D42" s="34">
        <f>D28+($D$50-$D$2)/BinDivisor</f>
        <v>0</v>
      </c>
      <c r="E42" s="3">
        <f>COUNTIF(Vertices[Degree],"&gt;= "&amp;D42)-COUNTIF(Vertices[Degree],"&gt;="&amp;D43)</f>
        <v>0</v>
      </c>
      <c r="F42" s="39">
        <f>F28+($F$50-$F$2)/BinDivisor</f>
        <v>7.041666666666664</v>
      </c>
      <c r="G42" s="40">
        <f>COUNTIF(Vertices[In-Degree],"&gt;= "&amp;F42)-COUNTIF(Vertices[In-Degree],"&gt;="&amp;F43)</f>
        <v>0</v>
      </c>
      <c r="H42" s="39">
        <f>H28+($H$50-$H$2)/BinDivisor</f>
        <v>3.25</v>
      </c>
      <c r="I42" s="40">
        <f>COUNTIF(Vertices[Out-Degree],"&gt;= "&amp;H42)-COUNTIF(Vertices[Out-Degree],"&gt;="&amp;H43)</f>
        <v>0</v>
      </c>
      <c r="J42" s="39">
        <f>J28+($J$50-$J$2)/BinDivisor</f>
        <v>161.6875</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0.06260041666666669</v>
      </c>
      <c r="O42" s="40">
        <f>COUNTIF(Vertices[Eigenvector Centrality],"&gt;= "&amp;N42)-COUNTIF(Vertices[Eigenvector Centrality],"&gt;="&amp;N43)</f>
        <v>0</v>
      </c>
      <c r="P42" s="39">
        <f>P28+($P$50-$P$2)/BinDivisor</f>
        <v>1.8431527916666677</v>
      </c>
      <c r="Q42" s="40">
        <f>COUNTIF(Vertices[PageRank],"&gt;= "&amp;P42)-COUNTIF(Vertices[PageRank],"&gt;="&amp;P43)</f>
        <v>0</v>
      </c>
      <c r="R42" s="39">
        <f>R28+($R$50-$R$2)/BinDivisor</f>
        <v>0.21666666666666665</v>
      </c>
      <c r="S42" s="45">
        <f>COUNTIF(Vertices[Clustering Coefficient],"&gt;= "&amp;R42)-COUNTIF(Vertices[Clustering Coefficient],"&gt;="&amp;R43)</f>
        <v>0</v>
      </c>
      <c r="T42" s="39" t="e">
        <f ca="1">T28+($T$50-$T$2)/BinDivisor</f>
        <v>#REF!</v>
      </c>
      <c r="U42" s="40" t="e">
        <f ca="1" t="shared" si="0"/>
        <v>#REF!</v>
      </c>
    </row>
    <row r="43" spans="1:21" ht="15">
      <c r="A43" s="36" t="s">
        <v>960</v>
      </c>
      <c r="B43" s="36" t="s">
        <v>645</v>
      </c>
      <c r="D43" s="34">
        <f aca="true" t="shared" si="10" ref="D43:D49">D42+($D$50-$D$2)/BinDivisor</f>
        <v>0</v>
      </c>
      <c r="E43" s="3">
        <f>COUNTIF(Vertices[Degree],"&gt;= "&amp;D43)-COUNTIF(Vertices[Degree],"&gt;="&amp;D44)</f>
        <v>0</v>
      </c>
      <c r="F43" s="41">
        <f aca="true" t="shared" si="11" ref="F43:F49">F42+($F$50-$F$2)/BinDivisor</f>
        <v>7.312499999999997</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167.90625</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4</v>
      </c>
      <c r="N43" s="41">
        <f aca="true" t="shared" si="15" ref="N43:N49">N42+($N$50-$N$2)/BinDivisor</f>
        <v>0.06500812500000001</v>
      </c>
      <c r="O43" s="42">
        <f>COUNTIF(Vertices[Eigenvector Centrality],"&gt;= "&amp;N43)-COUNTIF(Vertices[Eigenvector Centrality],"&gt;="&amp;N44)</f>
        <v>0</v>
      </c>
      <c r="P43" s="41">
        <f aca="true" t="shared" si="16" ref="P43:P49">P42+($P$50-$P$2)/BinDivisor</f>
        <v>1.900467937500001</v>
      </c>
      <c r="Q43" s="42">
        <f>COUNTIF(Vertices[PageRank],"&gt;= "&amp;P43)-COUNTIF(Vertices[PageRank],"&gt;="&amp;P44)</f>
        <v>0</v>
      </c>
      <c r="R43" s="41">
        <f aca="true" t="shared" si="17" ref="R43:R49">R42+($R$50-$R$2)/BinDivisor</f>
        <v>0.22499999999999998</v>
      </c>
      <c r="S43" s="46">
        <f>COUNTIF(Vertices[Clustering Coefficient],"&gt;= "&amp;R43)-COUNTIF(Vertices[Clustering Coefficient],"&gt;="&amp;R44)</f>
        <v>0</v>
      </c>
      <c r="T43" s="41" t="e">
        <f aca="true" t="shared" si="18" ref="T43:T49">T42+($T$50-$T$2)/BinDivisor</f>
        <v>#REF!</v>
      </c>
      <c r="U43" s="42" t="e">
        <f ca="1" t="shared" si="0"/>
        <v>#REF!</v>
      </c>
    </row>
    <row r="44" spans="1:21" ht="15">
      <c r="A44" s="36" t="s">
        <v>961</v>
      </c>
      <c r="B44" s="36" t="s">
        <v>645</v>
      </c>
      <c r="D44" s="34">
        <f t="shared" si="10"/>
        <v>0</v>
      </c>
      <c r="E44" s="3">
        <f>COUNTIF(Vertices[Degree],"&gt;= "&amp;D44)-COUNTIF(Vertices[Degree],"&gt;="&amp;D45)</f>
        <v>0</v>
      </c>
      <c r="F44" s="39">
        <f t="shared" si="11"/>
        <v>7.58333333333333</v>
      </c>
      <c r="G44" s="40">
        <f>COUNTIF(Vertices[In-Degree],"&gt;= "&amp;F44)-COUNTIF(Vertices[In-Degree],"&gt;="&amp;F45)</f>
        <v>0</v>
      </c>
      <c r="H44" s="39">
        <f t="shared" si="12"/>
        <v>3.5</v>
      </c>
      <c r="I44" s="40">
        <f>COUNTIF(Vertices[Out-Degree],"&gt;= "&amp;H44)-COUNTIF(Vertices[Out-Degree],"&gt;="&amp;H45)</f>
        <v>0</v>
      </c>
      <c r="J44" s="39">
        <f t="shared" si="13"/>
        <v>174.125</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0.06741583333333334</v>
      </c>
      <c r="O44" s="40">
        <f>COUNTIF(Vertices[Eigenvector Centrality],"&gt;= "&amp;N44)-COUNTIF(Vertices[Eigenvector Centrality],"&gt;="&amp;N45)</f>
        <v>0</v>
      </c>
      <c r="P44" s="39">
        <f t="shared" si="16"/>
        <v>1.9577830833333345</v>
      </c>
      <c r="Q44" s="40">
        <f>COUNTIF(Vertices[PageRank],"&gt;= "&amp;P44)-COUNTIF(Vertices[PageRank],"&gt;="&amp;P45)</f>
        <v>0</v>
      </c>
      <c r="R44" s="39">
        <f t="shared" si="17"/>
        <v>0.2333333333333333</v>
      </c>
      <c r="S44" s="45">
        <f>COUNTIF(Vertices[Clustering Coefficient],"&gt;= "&amp;R44)-COUNTIF(Vertices[Clustering Coefficient],"&gt;="&amp;R45)</f>
        <v>0</v>
      </c>
      <c r="T44" s="39" t="e">
        <f ca="1" t="shared" si="18"/>
        <v>#REF!</v>
      </c>
      <c r="U44" s="40" t="e">
        <f ca="1" t="shared" si="0"/>
        <v>#REF!</v>
      </c>
    </row>
    <row r="45" spans="1:21" ht="15">
      <c r="A45" s="36" t="s">
        <v>962</v>
      </c>
      <c r="B45" s="36" t="s">
        <v>645</v>
      </c>
      <c r="D45" s="34">
        <f t="shared" si="10"/>
        <v>0</v>
      </c>
      <c r="E45" s="3">
        <f>COUNTIF(Vertices[Degree],"&gt;= "&amp;D45)-COUNTIF(Vertices[Degree],"&gt;="&amp;D46)</f>
        <v>0</v>
      </c>
      <c r="F45" s="41">
        <f t="shared" si="11"/>
        <v>7.854166666666663</v>
      </c>
      <c r="G45" s="42">
        <f>COUNTIF(Vertices[In-Degree],"&gt;= "&amp;F45)-COUNTIF(Vertices[In-Degree],"&gt;="&amp;F46)</f>
        <v>0</v>
      </c>
      <c r="H45" s="41">
        <f t="shared" si="12"/>
        <v>3.625</v>
      </c>
      <c r="I45" s="42">
        <f>COUNTIF(Vertices[Out-Degree],"&gt;= "&amp;H45)-COUNTIF(Vertices[Out-Degree],"&gt;="&amp;H46)</f>
        <v>0</v>
      </c>
      <c r="J45" s="41">
        <f t="shared" si="13"/>
        <v>180.34375</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0.06982354166666667</v>
      </c>
      <c r="O45" s="42">
        <f>COUNTIF(Vertices[Eigenvector Centrality],"&gt;= "&amp;N45)-COUNTIF(Vertices[Eigenvector Centrality],"&gt;="&amp;N46)</f>
        <v>0</v>
      </c>
      <c r="P45" s="41">
        <f t="shared" si="16"/>
        <v>2.015098229166668</v>
      </c>
      <c r="Q45" s="42">
        <f>COUNTIF(Vertices[PageRank],"&gt;= "&amp;P45)-COUNTIF(Vertices[PageRank],"&gt;="&amp;P46)</f>
        <v>0</v>
      </c>
      <c r="R45" s="41">
        <f t="shared" si="17"/>
        <v>0.24166666666666664</v>
      </c>
      <c r="S45" s="46">
        <f>COUNTIF(Vertices[Clustering Coefficient],"&gt;= "&amp;R45)-COUNTIF(Vertices[Clustering Coefficient],"&gt;="&amp;R46)</f>
        <v>0</v>
      </c>
      <c r="T45" s="41" t="e">
        <f ca="1" t="shared" si="18"/>
        <v>#REF!</v>
      </c>
      <c r="U45" s="42" t="e">
        <f ca="1" t="shared" si="0"/>
        <v>#REF!</v>
      </c>
    </row>
    <row r="46" spans="1:21" ht="15">
      <c r="A46" s="36" t="s">
        <v>963</v>
      </c>
      <c r="B46" s="36"/>
      <c r="D46" s="34">
        <f t="shared" si="10"/>
        <v>0</v>
      </c>
      <c r="E46" s="3">
        <f>COUNTIF(Vertices[Degree],"&gt;= "&amp;D46)-COUNTIF(Vertices[Degree],"&gt;="&amp;D47)</f>
        <v>0</v>
      </c>
      <c r="F46" s="39">
        <f t="shared" si="11"/>
        <v>8.124999999999996</v>
      </c>
      <c r="G46" s="40">
        <f>COUNTIF(Vertices[In-Degree],"&gt;= "&amp;F46)-COUNTIF(Vertices[In-Degree],"&gt;="&amp;F47)</f>
        <v>0</v>
      </c>
      <c r="H46" s="39">
        <f t="shared" si="12"/>
        <v>3.75</v>
      </c>
      <c r="I46" s="40">
        <f>COUNTIF(Vertices[Out-Degree],"&gt;= "&amp;H46)-COUNTIF(Vertices[Out-Degree],"&gt;="&amp;H47)</f>
        <v>0</v>
      </c>
      <c r="J46" s="39">
        <f t="shared" si="13"/>
        <v>186.5625</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0.07223125</v>
      </c>
      <c r="O46" s="40">
        <f>COUNTIF(Vertices[Eigenvector Centrality],"&gt;= "&amp;N46)-COUNTIF(Vertices[Eigenvector Centrality],"&gt;="&amp;N47)</f>
        <v>0</v>
      </c>
      <c r="P46" s="39">
        <f t="shared" si="16"/>
        <v>2.0724133750000013</v>
      </c>
      <c r="Q46" s="40">
        <f>COUNTIF(Vertices[PageRank],"&gt;= "&amp;P46)-COUNTIF(Vertices[PageRank],"&gt;="&amp;P47)</f>
        <v>0</v>
      </c>
      <c r="R46" s="39">
        <f t="shared" si="17"/>
        <v>0.24999999999999997</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8.39583333333333</v>
      </c>
      <c r="G47" s="42">
        <f>COUNTIF(Vertices[In-Degree],"&gt;= "&amp;F47)-COUNTIF(Vertices[In-Degree],"&gt;="&amp;F48)</f>
        <v>0</v>
      </c>
      <c r="H47" s="41">
        <f t="shared" si="12"/>
        <v>3.875</v>
      </c>
      <c r="I47" s="42">
        <f>COUNTIF(Vertices[Out-Degree],"&gt;= "&amp;H47)-COUNTIF(Vertices[Out-Degree],"&gt;="&amp;H48)</f>
        <v>0</v>
      </c>
      <c r="J47" s="41">
        <f t="shared" si="13"/>
        <v>192.78125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0.07463895833333332</v>
      </c>
      <c r="O47" s="42">
        <f>COUNTIF(Vertices[Eigenvector Centrality],"&gt;= "&amp;N47)-COUNTIF(Vertices[Eigenvector Centrality],"&gt;="&amp;N48)</f>
        <v>3</v>
      </c>
      <c r="P47" s="41">
        <f t="shared" si="16"/>
        <v>2.1297285208333347</v>
      </c>
      <c r="Q47" s="42">
        <f>COUNTIF(Vertices[PageRank],"&gt;= "&amp;P47)-COUNTIF(Vertices[PageRank],"&gt;="&amp;P48)</f>
        <v>0</v>
      </c>
      <c r="R47" s="41">
        <f t="shared" si="17"/>
        <v>0.2583333333333333</v>
      </c>
      <c r="S47" s="46">
        <f>COUNTIF(Vertices[Clustering Coefficient],"&gt;= "&amp;R47)-COUNTIF(Vertices[Clustering Coefficient],"&gt;="&amp;R48)</f>
        <v>0</v>
      </c>
      <c r="T47" s="41" t="e">
        <f ca="1" t="shared" si="18"/>
        <v>#REF!</v>
      </c>
      <c r="U47" s="42" t="e">
        <f ca="1" t="shared" si="0"/>
        <v>#REF!</v>
      </c>
    </row>
    <row r="48" spans="1:21" ht="15">
      <c r="A48" s="36" t="s">
        <v>964</v>
      </c>
      <c r="B48" s="36" t="s">
        <v>443</v>
      </c>
      <c r="D48" s="34">
        <f t="shared" si="10"/>
        <v>0</v>
      </c>
      <c r="E48" s="3">
        <f>COUNTIF(Vertices[Degree],"&gt;= "&amp;D48)-COUNTIF(Vertices[Degree],"&gt;="&amp;D49)</f>
        <v>0</v>
      </c>
      <c r="F48" s="39">
        <f t="shared" si="11"/>
        <v>8.666666666666664</v>
      </c>
      <c r="G48" s="40">
        <f>COUNTIF(Vertices[In-Degree],"&gt;= "&amp;F48)-COUNTIF(Vertices[In-Degree],"&gt;="&amp;F49)</f>
        <v>0</v>
      </c>
      <c r="H48" s="39">
        <f t="shared" si="12"/>
        <v>4</v>
      </c>
      <c r="I48" s="40">
        <f>COUNTIF(Vertices[Out-Degree],"&gt;= "&amp;H48)-COUNTIF(Vertices[Out-Degree],"&gt;="&amp;H49)</f>
        <v>2</v>
      </c>
      <c r="J48" s="39">
        <f t="shared" si="13"/>
        <v>199</v>
      </c>
      <c r="K48" s="40">
        <f>COUNTIF(Vertices[Betweenness Centrality],"&gt;= "&amp;J48)-COUNTIF(Vertices[Betweenness Centrality],"&gt;="&amp;J49)</f>
        <v>0</v>
      </c>
      <c r="L48" s="39">
        <f t="shared" si="14"/>
        <v>0.16666666666666669</v>
      </c>
      <c r="M48" s="40">
        <f>COUNTIF(Vertices[Closeness Centrality],"&gt;= "&amp;L48)-COUNTIF(Vertices[Closeness Centrality],"&gt;="&amp;L49)</f>
        <v>0</v>
      </c>
      <c r="N48" s="39">
        <f t="shared" si="15"/>
        <v>0.07704666666666665</v>
      </c>
      <c r="O48" s="40">
        <f>COUNTIF(Vertices[Eigenvector Centrality],"&gt;= "&amp;N48)-COUNTIF(Vertices[Eigenvector Centrality],"&gt;="&amp;N49)</f>
        <v>0</v>
      </c>
      <c r="P48" s="39">
        <f t="shared" si="16"/>
        <v>2.187043666666668</v>
      </c>
      <c r="Q48" s="40">
        <f>COUNTIF(Vertices[PageRank],"&gt;= "&amp;P48)-COUNTIF(Vertices[PageRank],"&gt;="&amp;P49)</f>
        <v>0</v>
      </c>
      <c r="R48" s="39">
        <f t="shared" si="17"/>
        <v>0.26666666666666666</v>
      </c>
      <c r="S48" s="45">
        <f>COUNTIF(Vertices[Clustering Coefficient],"&gt;= "&amp;R48)-COUNTIF(Vertices[Clustering Coefficient],"&gt;="&amp;R49)</f>
        <v>0</v>
      </c>
      <c r="T48" s="39" t="e">
        <f ca="1" t="shared" si="18"/>
        <v>#REF!</v>
      </c>
      <c r="U48" s="40" t="e">
        <f ca="1" t="shared" si="0"/>
        <v>#REF!</v>
      </c>
    </row>
    <row r="49" spans="1:21" ht="15">
      <c r="A49" s="36" t="s">
        <v>965</v>
      </c>
      <c r="B49" s="36"/>
      <c r="D49" s="34">
        <f t="shared" si="10"/>
        <v>0</v>
      </c>
      <c r="E49" s="3">
        <f>COUNTIF(Vertices[Degree],"&gt;= "&amp;D49)-COUNTIF(Vertices[Degree],"&gt;="&amp;#REF!)</f>
        <v>0</v>
      </c>
      <c r="F49" s="41">
        <f t="shared" si="11"/>
        <v>8.937499999999998</v>
      </c>
      <c r="G49" s="42">
        <f>COUNTIF(Vertices[In-Degree],"&gt;= "&amp;F49)-COUNTIF(Vertices[In-Degree],"&gt;="&amp;#REF!)</f>
        <v>1</v>
      </c>
      <c r="H49" s="41">
        <f t="shared" si="12"/>
        <v>4.125</v>
      </c>
      <c r="I49" s="42">
        <f>COUNTIF(Vertices[Out-Degree],"&gt;= "&amp;H49)-COUNTIF(Vertices[Out-Degree],"&gt;="&amp;#REF!)</f>
        <v>5</v>
      </c>
      <c r="J49" s="41">
        <f t="shared" si="13"/>
        <v>205.21875</v>
      </c>
      <c r="K49" s="42">
        <f>COUNTIF(Vertices[Betweenness Centrality],"&gt;= "&amp;J49)-COUNTIF(Vertices[Betweenness Centrality],"&gt;="&amp;#REF!)</f>
        <v>1</v>
      </c>
      <c r="L49" s="41">
        <f t="shared" si="14"/>
        <v>0.17187500000000003</v>
      </c>
      <c r="M49" s="42">
        <f>COUNTIF(Vertices[Closeness Centrality],"&gt;= "&amp;L49)-COUNTIF(Vertices[Closeness Centrality],"&gt;="&amp;#REF!)</f>
        <v>1</v>
      </c>
      <c r="N49" s="41">
        <f t="shared" si="15"/>
        <v>0.07945437499999998</v>
      </c>
      <c r="O49" s="42">
        <f>COUNTIF(Vertices[Eigenvector Centrality],"&gt;= "&amp;N49)-COUNTIF(Vertices[Eigenvector Centrality],"&gt;="&amp;#REF!)</f>
        <v>6</v>
      </c>
      <c r="P49" s="41">
        <f t="shared" si="16"/>
        <v>2.2443588125000016</v>
      </c>
      <c r="Q49" s="42">
        <f>COUNTIF(Vertices[PageRank],"&gt;= "&amp;P49)-COUNTIF(Vertices[PageRank],"&gt;="&amp;#REF!)</f>
        <v>2</v>
      </c>
      <c r="R49" s="41">
        <f t="shared" si="17"/>
        <v>0.275</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1:21" ht="15">
      <c r="A50" s="36" t="s">
        <v>966</v>
      </c>
      <c r="B50" s="36"/>
      <c r="D50" s="34">
        <f>MAX(Vertices[Degree])</f>
        <v>0</v>
      </c>
      <c r="E50" s="3">
        <f>COUNTIF(Vertices[Degree],"&gt;= "&amp;D50)-COUNTIF(Vertices[Degree],"&gt;="&amp;#REF!)</f>
        <v>0</v>
      </c>
      <c r="F50" s="43">
        <f>MAX(Vertices[In-Degree])</f>
        <v>13</v>
      </c>
      <c r="G50" s="44">
        <f>COUNTIF(Vertices[In-Degree],"&gt;= "&amp;F50)-COUNTIF(Vertices[In-Degree],"&gt;="&amp;#REF!)</f>
        <v>1</v>
      </c>
      <c r="H50" s="43">
        <f>MAX(Vertices[Out-Degree])</f>
        <v>6</v>
      </c>
      <c r="I50" s="44">
        <f>COUNTIF(Vertices[Out-Degree],"&gt;= "&amp;H50)-COUNTIF(Vertices[Out-Degree],"&gt;="&amp;#REF!)</f>
        <v>3</v>
      </c>
      <c r="J50" s="43">
        <f>MAX(Vertices[Betweenness Centrality])</f>
        <v>298.5</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0.11557</v>
      </c>
      <c r="O50" s="44">
        <f>COUNTIF(Vertices[Eigenvector Centrality],"&gt;= "&amp;N50)-COUNTIF(Vertices[Eigenvector Centrality],"&gt;="&amp;#REF!)</f>
        <v>1</v>
      </c>
      <c r="P50" s="43">
        <f>MAX(Vertices[PageRank])</f>
        <v>3.104086</v>
      </c>
      <c r="Q50" s="44">
        <f>COUNTIF(Vertices[PageRank],"&gt;= "&amp;P50)-COUNTIF(Vertices[PageRank],"&gt;="&amp;#REF!)</f>
        <v>1</v>
      </c>
      <c r="R50" s="43">
        <f>MAX(Vertices[Clustering Coefficient])</f>
        <v>0.4</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13</v>
      </c>
    </row>
    <row r="82" spans="1:2" ht="15">
      <c r="A82" s="35" t="s">
        <v>90</v>
      </c>
      <c r="B82" s="49">
        <f>_xlfn.IFERROR(AVERAGE(Vertices[In-Degree]),NoMetricMessage)</f>
        <v>1.8888888888888888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1.8888888888888888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298.5</v>
      </c>
    </row>
    <row r="110" spans="1:2" ht="15">
      <c r="A110" s="35" t="s">
        <v>102</v>
      </c>
      <c r="B110" s="49">
        <f>_xlfn.IFERROR(AVERAGE(Vertices[Betweenness Centrality]),NoMetricMessage)</f>
        <v>21.40740740740741</v>
      </c>
    </row>
    <row r="111" spans="1:2" ht="15">
      <c r="A111" s="35" t="s">
        <v>103</v>
      </c>
      <c r="B111" s="49">
        <f>_xlfn.IFERROR(MEDIAN(Vertices[Betweenness Centrality]),NoMetricMessage)</f>
        <v>1</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0.04767737037037038</v>
      </c>
    </row>
    <row r="125" spans="1:2" ht="15">
      <c r="A125" s="35" t="s">
        <v>109</v>
      </c>
      <c r="B125" s="49">
        <f>_xlfn.IFERROR(MEDIAN(Vertices[Closeness Centrality]),NoMetricMessage)</f>
        <v>0.022222</v>
      </c>
    </row>
    <row r="136" spans="1:2" ht="15">
      <c r="A136" s="35" t="s">
        <v>112</v>
      </c>
      <c r="B136" s="49">
        <f>IF(COUNT(Vertices[Eigenvector Centrality])&gt;0,N2,NoMetricMessage)</f>
        <v>0</v>
      </c>
    </row>
    <row r="137" spans="1:2" ht="15">
      <c r="A137" s="35" t="s">
        <v>113</v>
      </c>
      <c r="B137" s="49">
        <f>IF(COUNT(Vertices[Eigenvector Centrality])&gt;0,N50,NoMetricMessage)</f>
        <v>0.11557</v>
      </c>
    </row>
    <row r="138" spans="1:2" ht="15">
      <c r="A138" s="35" t="s">
        <v>114</v>
      </c>
      <c r="B138" s="49">
        <f>_xlfn.IFERROR(AVERAGE(Vertices[Eigenvector Centrality]),NoMetricMessage)</f>
        <v>0.037037</v>
      </c>
    </row>
    <row r="139" spans="1:2" ht="15">
      <c r="A139" s="35" t="s">
        <v>115</v>
      </c>
      <c r="B139" s="49">
        <f>_xlfn.IFERROR(MEDIAN(Vertices[Eigenvector Centrality]),NoMetricMessage)</f>
        <v>0.01889</v>
      </c>
    </row>
    <row r="150" spans="1:2" ht="15">
      <c r="A150" s="35" t="s">
        <v>140</v>
      </c>
      <c r="B150" s="49">
        <f>IF(COUNT(Vertices[PageRank])&gt;0,P2,NoMetricMessage)</f>
        <v>0.352959</v>
      </c>
    </row>
    <row r="151" spans="1:2" ht="15">
      <c r="A151" s="35" t="s">
        <v>141</v>
      </c>
      <c r="B151" s="49">
        <f>IF(COUNT(Vertices[PageRank])&gt;0,P50,NoMetricMessage)</f>
        <v>3.104086</v>
      </c>
    </row>
    <row r="152" spans="1:2" ht="15">
      <c r="A152" s="35" t="s">
        <v>142</v>
      </c>
      <c r="B152" s="49">
        <f>_xlfn.IFERROR(AVERAGE(Vertices[PageRank]),NoMetricMessage)</f>
        <v>0.9999818888888891</v>
      </c>
    </row>
    <row r="153" spans="1:2" ht="15">
      <c r="A153" s="35" t="s">
        <v>143</v>
      </c>
      <c r="B153" s="49">
        <f>_xlfn.IFERROR(MEDIAN(Vertices[PageRank]),NoMetricMessage)</f>
        <v>0.752184</v>
      </c>
    </row>
    <row r="164" spans="1:2" ht="15">
      <c r="A164" s="35" t="s">
        <v>118</v>
      </c>
      <c r="B164" s="49">
        <f>IF(COUNT(Vertices[Clustering Coefficient])&gt;0,R2,NoMetricMessage)</f>
        <v>0</v>
      </c>
    </row>
    <row r="165" spans="1:2" ht="15">
      <c r="A165" s="35" t="s">
        <v>119</v>
      </c>
      <c r="B165" s="49">
        <f>IF(COUNT(Vertices[Clustering Coefficient])&gt;0,R50,NoMetricMessage)</f>
        <v>0.4</v>
      </c>
    </row>
    <row r="166" spans="1:2" ht="15">
      <c r="A166" s="35" t="s">
        <v>120</v>
      </c>
      <c r="B166" s="49">
        <f>_xlfn.IFERROR(AVERAGE(Vertices[Clustering Coefficient]),NoMetricMessage)</f>
        <v>0.1088584255250922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203</v>
      </c>
    </row>
    <row r="6" spans="1:18" ht="409.6">
      <c r="A6">
        <v>0</v>
      </c>
      <c r="B6" s="1" t="s">
        <v>136</v>
      </c>
      <c r="C6">
        <v>1</v>
      </c>
      <c r="D6" t="s">
        <v>59</v>
      </c>
      <c r="E6" t="s">
        <v>59</v>
      </c>
      <c r="F6">
        <v>0</v>
      </c>
      <c r="H6" t="s">
        <v>71</v>
      </c>
      <c r="J6" t="s">
        <v>173</v>
      </c>
      <c r="K6" s="13" t="s">
        <v>204</v>
      </c>
      <c r="R6" t="s">
        <v>129</v>
      </c>
    </row>
    <row r="7" spans="1:11" ht="409.6">
      <c r="A7">
        <v>2</v>
      </c>
      <c r="B7">
        <v>1</v>
      </c>
      <c r="C7">
        <v>0</v>
      </c>
      <c r="D7" t="s">
        <v>60</v>
      </c>
      <c r="E7" t="s">
        <v>60</v>
      </c>
      <c r="F7">
        <v>2</v>
      </c>
      <c r="H7" t="s">
        <v>72</v>
      </c>
      <c r="J7" t="s">
        <v>174</v>
      </c>
      <c r="K7" s="13" t="s">
        <v>993</v>
      </c>
    </row>
    <row r="8" spans="1:11" ht="409.6">
      <c r="A8"/>
      <c r="B8">
        <v>2</v>
      </c>
      <c r="C8">
        <v>2</v>
      </c>
      <c r="D8" t="s">
        <v>61</v>
      </c>
      <c r="E8" t="s">
        <v>61</v>
      </c>
      <c r="H8" t="s">
        <v>73</v>
      </c>
      <c r="J8" t="s">
        <v>175</v>
      </c>
      <c r="K8" s="13" t="s">
        <v>994</v>
      </c>
    </row>
    <row r="9" spans="1:11" ht="409.6">
      <c r="A9"/>
      <c r="B9">
        <v>3</v>
      </c>
      <c r="C9">
        <v>4</v>
      </c>
      <c r="D9" t="s">
        <v>62</v>
      </c>
      <c r="E9" t="s">
        <v>62</v>
      </c>
      <c r="H9" t="s">
        <v>74</v>
      </c>
      <c r="J9" t="s">
        <v>176</v>
      </c>
      <c r="K9" s="13" t="s">
        <v>177</v>
      </c>
    </row>
    <row r="10" spans="1:11" ht="15">
      <c r="A10"/>
      <c r="B10">
        <v>4</v>
      </c>
      <c r="D10" t="s">
        <v>63</v>
      </c>
      <c r="E10" t="s">
        <v>63</v>
      </c>
      <c r="H10" t="s">
        <v>75</v>
      </c>
      <c r="J10" t="s">
        <v>178</v>
      </c>
      <c r="K10" t="s">
        <v>179</v>
      </c>
    </row>
    <row r="11" spans="1:11" ht="15">
      <c r="A11"/>
      <c r="B11">
        <v>5</v>
      </c>
      <c r="D11" t="s">
        <v>46</v>
      </c>
      <c r="E11">
        <v>1</v>
      </c>
      <c r="H11" t="s">
        <v>76</v>
      </c>
      <c r="J11" t="s">
        <v>180</v>
      </c>
      <c r="K11" t="s">
        <v>181</v>
      </c>
    </row>
    <row r="12" spans="1:11" ht="15">
      <c r="A12"/>
      <c r="B12"/>
      <c r="D12" t="s">
        <v>64</v>
      </c>
      <c r="E12">
        <v>2</v>
      </c>
      <c r="H12">
        <v>0</v>
      </c>
      <c r="J12" t="s">
        <v>182</v>
      </c>
      <c r="K12" t="s">
        <v>183</v>
      </c>
    </row>
    <row r="13" spans="1:11" ht="15">
      <c r="A13"/>
      <c r="B13"/>
      <c r="D13">
        <v>1</v>
      </c>
      <c r="E13">
        <v>3</v>
      </c>
      <c r="H13">
        <v>1</v>
      </c>
      <c r="J13" t="s">
        <v>184</v>
      </c>
      <c r="K13" t="s">
        <v>185</v>
      </c>
    </row>
    <row r="14" spans="4:11" ht="15">
      <c r="D14">
        <v>2</v>
      </c>
      <c r="E14">
        <v>4</v>
      </c>
      <c r="H14">
        <v>2</v>
      </c>
      <c r="J14" t="s">
        <v>186</v>
      </c>
      <c r="K14" t="s">
        <v>187</v>
      </c>
    </row>
    <row r="15" spans="4:11" ht="15">
      <c r="D15">
        <v>3</v>
      </c>
      <c r="E15">
        <v>5</v>
      </c>
      <c r="H15">
        <v>3</v>
      </c>
      <c r="J15" t="s">
        <v>188</v>
      </c>
      <c r="K15" t="s">
        <v>189</v>
      </c>
    </row>
    <row r="16" spans="4:11" ht="15">
      <c r="D16">
        <v>4</v>
      </c>
      <c r="E16">
        <v>6</v>
      </c>
      <c r="H16">
        <v>4</v>
      </c>
      <c r="J16" t="s">
        <v>190</v>
      </c>
      <c r="K16" t="s">
        <v>191</v>
      </c>
    </row>
    <row r="17" spans="4:11" ht="15">
      <c r="D17">
        <v>5</v>
      </c>
      <c r="E17">
        <v>7</v>
      </c>
      <c r="H17">
        <v>5</v>
      </c>
      <c r="J17" t="s">
        <v>192</v>
      </c>
      <c r="K17" t="s">
        <v>193</v>
      </c>
    </row>
    <row r="18" spans="4:11" ht="15">
      <c r="D18">
        <v>6</v>
      </c>
      <c r="E18">
        <v>8</v>
      </c>
      <c r="H18">
        <v>6</v>
      </c>
      <c r="J18" t="s">
        <v>194</v>
      </c>
      <c r="K18" t="s">
        <v>195</v>
      </c>
    </row>
    <row r="19" spans="4:11" ht="15">
      <c r="D19">
        <v>7</v>
      </c>
      <c r="E19">
        <v>9</v>
      </c>
      <c r="H19">
        <v>7</v>
      </c>
      <c r="J19" t="s">
        <v>196</v>
      </c>
      <c r="K19" t="s">
        <v>197</v>
      </c>
    </row>
    <row r="20" spans="4:11" ht="409.6">
      <c r="D20">
        <v>8</v>
      </c>
      <c r="H20">
        <v>8</v>
      </c>
      <c r="J20" t="s">
        <v>198</v>
      </c>
      <c r="K20" s="13" t="s">
        <v>995</v>
      </c>
    </row>
    <row r="21" spans="4:11" ht="409.6">
      <c r="D21">
        <v>9</v>
      </c>
      <c r="H21">
        <v>9</v>
      </c>
      <c r="J21" t="s">
        <v>199</v>
      </c>
      <c r="K21" s="13" t="s">
        <v>996</v>
      </c>
    </row>
    <row r="22" spans="4:11" ht="409.6">
      <c r="D22">
        <v>10</v>
      </c>
      <c r="J22" t="s">
        <v>200</v>
      </c>
      <c r="K22" s="13" t="s">
        <v>997</v>
      </c>
    </row>
    <row r="23" spans="4:11" ht="15">
      <c r="D23">
        <v>11</v>
      </c>
      <c r="J23" t="s">
        <v>201</v>
      </c>
      <c r="K23">
        <v>18</v>
      </c>
    </row>
    <row r="24" spans="10:11" ht="15">
      <c r="J24" t="s">
        <v>205</v>
      </c>
      <c r="K24" t="s">
        <v>990</v>
      </c>
    </row>
    <row r="25" spans="10:11" ht="409.6">
      <c r="J25" t="s">
        <v>206</v>
      </c>
      <c r="K25" s="13" t="s">
        <v>992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64C0-5427-4D6D-B804-ED2A7E40A64E}">
  <dimension ref="A1:L9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13" t="s">
        <v>660</v>
      </c>
      <c r="B1" s="13" t="s">
        <v>665</v>
      </c>
      <c r="C1" s="13" t="s">
        <v>666</v>
      </c>
      <c r="D1" s="13" t="s">
        <v>668</v>
      </c>
      <c r="E1" s="85" t="s">
        <v>667</v>
      </c>
      <c r="F1" s="85" t="s">
        <v>670</v>
      </c>
      <c r="G1" s="85" t="s">
        <v>669</v>
      </c>
      <c r="H1" s="85" t="s">
        <v>672</v>
      </c>
      <c r="I1" s="85" t="s">
        <v>671</v>
      </c>
      <c r="J1" s="85" t="s">
        <v>674</v>
      </c>
      <c r="K1" s="13" t="s">
        <v>673</v>
      </c>
      <c r="L1" s="13" t="s">
        <v>675</v>
      </c>
    </row>
    <row r="2" spans="1:12" ht="15">
      <c r="A2" s="90" t="s">
        <v>302</v>
      </c>
      <c r="B2" s="85">
        <v>1</v>
      </c>
      <c r="C2" s="90" t="s">
        <v>302</v>
      </c>
      <c r="D2" s="85">
        <v>1</v>
      </c>
      <c r="E2" s="85"/>
      <c r="F2" s="85"/>
      <c r="G2" s="85"/>
      <c r="H2" s="85"/>
      <c r="I2" s="85"/>
      <c r="J2" s="85"/>
      <c r="K2" s="90" t="s">
        <v>294</v>
      </c>
      <c r="L2" s="85">
        <v>1</v>
      </c>
    </row>
    <row r="3" spans="1:12" ht="15">
      <c r="A3" s="90" t="s">
        <v>294</v>
      </c>
      <c r="B3" s="85">
        <v>1</v>
      </c>
      <c r="C3" s="90" t="s">
        <v>301</v>
      </c>
      <c r="D3" s="85">
        <v>1</v>
      </c>
      <c r="E3" s="85"/>
      <c r="F3" s="85"/>
      <c r="G3" s="85"/>
      <c r="H3" s="85"/>
      <c r="I3" s="85"/>
      <c r="J3" s="85"/>
      <c r="K3" s="85"/>
      <c r="L3" s="85"/>
    </row>
    <row r="4" spans="1:12" ht="15">
      <c r="A4" s="90" t="s">
        <v>301</v>
      </c>
      <c r="B4" s="85">
        <v>1</v>
      </c>
      <c r="C4" s="90" t="s">
        <v>295</v>
      </c>
      <c r="D4" s="85">
        <v>1</v>
      </c>
      <c r="E4" s="85"/>
      <c r="F4" s="85"/>
      <c r="G4" s="85"/>
      <c r="H4" s="85"/>
      <c r="I4" s="85"/>
      <c r="J4" s="85"/>
      <c r="K4" s="85"/>
      <c r="L4" s="85"/>
    </row>
    <row r="5" spans="1:12" ht="15">
      <c r="A5" s="90" t="s">
        <v>661</v>
      </c>
      <c r="B5" s="85">
        <v>1</v>
      </c>
      <c r="C5" s="90" t="s">
        <v>296</v>
      </c>
      <c r="D5" s="85">
        <v>1</v>
      </c>
      <c r="E5" s="85"/>
      <c r="F5" s="85"/>
      <c r="G5" s="85"/>
      <c r="H5" s="85"/>
      <c r="I5" s="85"/>
      <c r="J5" s="85"/>
      <c r="K5" s="85"/>
      <c r="L5" s="85"/>
    </row>
    <row r="6" spans="1:12" ht="15">
      <c r="A6" s="90" t="s">
        <v>662</v>
      </c>
      <c r="B6" s="85">
        <v>1</v>
      </c>
      <c r="C6" s="90" t="s">
        <v>663</v>
      </c>
      <c r="D6" s="85">
        <v>1</v>
      </c>
      <c r="E6" s="85"/>
      <c r="F6" s="85"/>
      <c r="G6" s="85"/>
      <c r="H6" s="85"/>
      <c r="I6" s="85"/>
      <c r="J6" s="85"/>
      <c r="K6" s="85"/>
      <c r="L6" s="85"/>
    </row>
    <row r="7" spans="1:12" ht="15">
      <c r="A7" s="90" t="s">
        <v>299</v>
      </c>
      <c r="B7" s="85">
        <v>1</v>
      </c>
      <c r="C7" s="90" t="s">
        <v>664</v>
      </c>
      <c r="D7" s="85">
        <v>1</v>
      </c>
      <c r="E7" s="85"/>
      <c r="F7" s="85"/>
      <c r="G7" s="85"/>
      <c r="H7" s="85"/>
      <c r="I7" s="85"/>
      <c r="J7" s="85"/>
      <c r="K7" s="85"/>
      <c r="L7" s="85"/>
    </row>
    <row r="8" spans="1:12" ht="15">
      <c r="A8" s="90" t="s">
        <v>298</v>
      </c>
      <c r="B8" s="85">
        <v>1</v>
      </c>
      <c r="C8" s="90" t="s">
        <v>298</v>
      </c>
      <c r="D8" s="85">
        <v>1</v>
      </c>
      <c r="E8" s="85"/>
      <c r="F8" s="85"/>
      <c r="G8" s="85"/>
      <c r="H8" s="85"/>
      <c r="I8" s="85"/>
      <c r="J8" s="85"/>
      <c r="K8" s="85"/>
      <c r="L8" s="85"/>
    </row>
    <row r="9" spans="1:12" ht="15">
      <c r="A9" s="90" t="s">
        <v>663</v>
      </c>
      <c r="B9" s="85">
        <v>1</v>
      </c>
      <c r="C9" s="90" t="s">
        <v>299</v>
      </c>
      <c r="D9" s="85">
        <v>1</v>
      </c>
      <c r="E9" s="85"/>
      <c r="F9" s="85"/>
      <c r="G9" s="85"/>
      <c r="H9" s="85"/>
      <c r="I9" s="85"/>
      <c r="J9" s="85"/>
      <c r="K9" s="85"/>
      <c r="L9" s="85"/>
    </row>
    <row r="10" spans="1:12" ht="15">
      <c r="A10" s="90" t="s">
        <v>664</v>
      </c>
      <c r="B10" s="85">
        <v>1</v>
      </c>
      <c r="C10" s="90" t="s">
        <v>661</v>
      </c>
      <c r="D10" s="85">
        <v>1</v>
      </c>
      <c r="E10" s="85"/>
      <c r="F10" s="85"/>
      <c r="G10" s="85"/>
      <c r="H10" s="85"/>
      <c r="I10" s="85"/>
      <c r="J10" s="85"/>
      <c r="K10" s="85"/>
      <c r="L10" s="85"/>
    </row>
    <row r="11" spans="1:12" ht="15">
      <c r="A11" s="90" t="s">
        <v>296</v>
      </c>
      <c r="B11" s="85">
        <v>1</v>
      </c>
      <c r="C11" s="90" t="s">
        <v>662</v>
      </c>
      <c r="D11" s="85">
        <v>1</v>
      </c>
      <c r="E11" s="85"/>
      <c r="F11" s="85"/>
      <c r="G11" s="85"/>
      <c r="H11" s="85"/>
      <c r="I11" s="85"/>
      <c r="J11" s="85"/>
      <c r="K11" s="85"/>
      <c r="L11" s="85"/>
    </row>
    <row r="14" spans="1:12" ht="14.4" customHeight="1">
      <c r="A14" s="13" t="s">
        <v>678</v>
      </c>
      <c r="B14" s="13" t="s">
        <v>665</v>
      </c>
      <c r="C14" s="13" t="s">
        <v>683</v>
      </c>
      <c r="D14" s="13" t="s">
        <v>668</v>
      </c>
      <c r="E14" s="85" t="s">
        <v>684</v>
      </c>
      <c r="F14" s="85" t="s">
        <v>670</v>
      </c>
      <c r="G14" s="85" t="s">
        <v>685</v>
      </c>
      <c r="H14" s="85" t="s">
        <v>672</v>
      </c>
      <c r="I14" s="85" t="s">
        <v>686</v>
      </c>
      <c r="J14" s="85" t="s">
        <v>674</v>
      </c>
      <c r="K14" s="13" t="s">
        <v>687</v>
      </c>
      <c r="L14" s="13" t="s">
        <v>675</v>
      </c>
    </row>
    <row r="15" spans="1:12" ht="15">
      <c r="A15" s="85" t="s">
        <v>303</v>
      </c>
      <c r="B15" s="85">
        <v>3</v>
      </c>
      <c r="C15" s="85" t="s">
        <v>304</v>
      </c>
      <c r="D15" s="85">
        <v>3</v>
      </c>
      <c r="E15" s="85"/>
      <c r="F15" s="85"/>
      <c r="G15" s="85"/>
      <c r="H15" s="85"/>
      <c r="I15" s="85"/>
      <c r="J15" s="85"/>
      <c r="K15" s="85" t="s">
        <v>303</v>
      </c>
      <c r="L15" s="85">
        <v>1</v>
      </c>
    </row>
    <row r="16" spans="1:12" ht="15">
      <c r="A16" s="85" t="s">
        <v>304</v>
      </c>
      <c r="B16" s="85">
        <v>3</v>
      </c>
      <c r="C16" s="85" t="s">
        <v>303</v>
      </c>
      <c r="D16" s="85">
        <v>2</v>
      </c>
      <c r="E16" s="85"/>
      <c r="F16" s="85"/>
      <c r="G16" s="85"/>
      <c r="H16" s="85"/>
      <c r="I16" s="85"/>
      <c r="J16" s="85"/>
      <c r="K16" s="85"/>
      <c r="L16" s="85"/>
    </row>
    <row r="17" spans="1:12" ht="15">
      <c r="A17" s="85" t="s">
        <v>679</v>
      </c>
      <c r="B17" s="85">
        <v>1</v>
      </c>
      <c r="C17" s="85" t="s">
        <v>681</v>
      </c>
      <c r="D17" s="85">
        <v>1</v>
      </c>
      <c r="E17" s="85"/>
      <c r="F17" s="85"/>
      <c r="G17" s="85"/>
      <c r="H17" s="85"/>
      <c r="I17" s="85"/>
      <c r="J17" s="85"/>
      <c r="K17" s="85"/>
      <c r="L17" s="85"/>
    </row>
    <row r="18" spans="1:12" ht="15">
      <c r="A18" s="85" t="s">
        <v>680</v>
      </c>
      <c r="B18" s="85">
        <v>1</v>
      </c>
      <c r="C18" s="85" t="s">
        <v>682</v>
      </c>
      <c r="D18" s="85">
        <v>1</v>
      </c>
      <c r="E18" s="85"/>
      <c r="F18" s="85"/>
      <c r="G18" s="85"/>
      <c r="H18" s="85"/>
      <c r="I18" s="85"/>
      <c r="J18" s="85"/>
      <c r="K18" s="85"/>
      <c r="L18" s="85"/>
    </row>
    <row r="19" spans="1:12" ht="15">
      <c r="A19" s="85" t="s">
        <v>306</v>
      </c>
      <c r="B19" s="85">
        <v>1</v>
      </c>
      <c r="C19" s="85" t="s">
        <v>306</v>
      </c>
      <c r="D19" s="85">
        <v>1</v>
      </c>
      <c r="E19" s="85"/>
      <c r="F19" s="85"/>
      <c r="G19" s="85"/>
      <c r="H19" s="85"/>
      <c r="I19" s="85"/>
      <c r="J19" s="85"/>
      <c r="K19" s="85"/>
      <c r="L19" s="85"/>
    </row>
    <row r="20" spans="1:12" ht="15">
      <c r="A20" s="85" t="s">
        <v>681</v>
      </c>
      <c r="B20" s="85">
        <v>1</v>
      </c>
      <c r="C20" s="85" t="s">
        <v>679</v>
      </c>
      <c r="D20" s="85">
        <v>1</v>
      </c>
      <c r="E20" s="85"/>
      <c r="F20" s="85"/>
      <c r="G20" s="85"/>
      <c r="H20" s="85"/>
      <c r="I20" s="85"/>
      <c r="J20" s="85"/>
      <c r="K20" s="85"/>
      <c r="L20" s="85"/>
    </row>
    <row r="21" spans="1:12" ht="15">
      <c r="A21" s="85" t="s">
        <v>682</v>
      </c>
      <c r="B21" s="85">
        <v>1</v>
      </c>
      <c r="C21" s="85" t="s">
        <v>680</v>
      </c>
      <c r="D21" s="85">
        <v>1</v>
      </c>
      <c r="E21" s="85"/>
      <c r="F21" s="85"/>
      <c r="G21" s="85"/>
      <c r="H21" s="85"/>
      <c r="I21" s="85"/>
      <c r="J21" s="85"/>
      <c r="K21" s="85"/>
      <c r="L21" s="85"/>
    </row>
    <row r="24" spans="1:12" ht="14.4" customHeight="1">
      <c r="A24" s="13" t="s">
        <v>690</v>
      </c>
      <c r="B24" s="13" t="s">
        <v>665</v>
      </c>
      <c r="C24" s="13" t="s">
        <v>697</v>
      </c>
      <c r="D24" s="13" t="s">
        <v>668</v>
      </c>
      <c r="E24" s="85" t="s">
        <v>704</v>
      </c>
      <c r="F24" s="85" t="s">
        <v>670</v>
      </c>
      <c r="G24" s="13" t="s">
        <v>705</v>
      </c>
      <c r="H24" s="13" t="s">
        <v>672</v>
      </c>
      <c r="I24" s="13" t="s">
        <v>706</v>
      </c>
      <c r="J24" s="13" t="s">
        <v>674</v>
      </c>
      <c r="K24" s="13" t="s">
        <v>709</v>
      </c>
      <c r="L24" s="13" t="s">
        <v>675</v>
      </c>
    </row>
    <row r="25" spans="1:12" ht="15">
      <c r="A25" s="85" t="s">
        <v>317</v>
      </c>
      <c r="B25" s="85">
        <v>4</v>
      </c>
      <c r="C25" s="85" t="s">
        <v>317</v>
      </c>
      <c r="D25" s="85">
        <v>4</v>
      </c>
      <c r="E25" s="85"/>
      <c r="F25" s="85"/>
      <c r="G25" s="85" t="s">
        <v>311</v>
      </c>
      <c r="H25" s="85">
        <v>2</v>
      </c>
      <c r="I25" s="85" t="s">
        <v>263</v>
      </c>
      <c r="J25" s="85">
        <v>1</v>
      </c>
      <c r="K25" s="85" t="s">
        <v>310</v>
      </c>
      <c r="L25" s="85">
        <v>1</v>
      </c>
    </row>
    <row r="26" spans="1:12" ht="15">
      <c r="A26" s="85" t="s">
        <v>312</v>
      </c>
      <c r="B26" s="85">
        <v>3</v>
      </c>
      <c r="C26" s="85" t="s">
        <v>312</v>
      </c>
      <c r="D26" s="85">
        <v>3</v>
      </c>
      <c r="E26" s="85"/>
      <c r="F26" s="85"/>
      <c r="G26" s="85"/>
      <c r="H26" s="85"/>
      <c r="I26" s="85" t="s">
        <v>707</v>
      </c>
      <c r="J26" s="85">
        <v>1</v>
      </c>
      <c r="K26" s="85"/>
      <c r="L26" s="85"/>
    </row>
    <row r="27" spans="1:12" ht="15">
      <c r="A27" s="85" t="s">
        <v>311</v>
      </c>
      <c r="B27" s="85">
        <v>2</v>
      </c>
      <c r="C27" s="85" t="s">
        <v>691</v>
      </c>
      <c r="D27" s="85">
        <v>1</v>
      </c>
      <c r="E27" s="85"/>
      <c r="F27" s="85"/>
      <c r="G27" s="85"/>
      <c r="H27" s="85"/>
      <c r="I27" s="85" t="s">
        <v>708</v>
      </c>
      <c r="J27" s="85">
        <v>1</v>
      </c>
      <c r="K27" s="85"/>
      <c r="L27" s="85"/>
    </row>
    <row r="28" spans="1:12" ht="15">
      <c r="A28" s="85" t="s">
        <v>691</v>
      </c>
      <c r="B28" s="85">
        <v>1</v>
      </c>
      <c r="C28" s="85" t="s">
        <v>692</v>
      </c>
      <c r="D28" s="85">
        <v>1</v>
      </c>
      <c r="E28" s="85"/>
      <c r="F28" s="85"/>
      <c r="G28" s="85"/>
      <c r="H28" s="85"/>
      <c r="I28" s="85"/>
      <c r="J28" s="85"/>
      <c r="K28" s="85"/>
      <c r="L28" s="85"/>
    </row>
    <row r="29" spans="1:12" ht="15">
      <c r="A29" s="85" t="s">
        <v>692</v>
      </c>
      <c r="B29" s="85">
        <v>1</v>
      </c>
      <c r="C29" s="85" t="s">
        <v>698</v>
      </c>
      <c r="D29" s="85">
        <v>1</v>
      </c>
      <c r="E29" s="85"/>
      <c r="F29" s="85"/>
      <c r="G29" s="85"/>
      <c r="H29" s="85"/>
      <c r="I29" s="85"/>
      <c r="J29" s="85"/>
      <c r="K29" s="85"/>
      <c r="L29" s="85"/>
    </row>
    <row r="30" spans="1:12" ht="15">
      <c r="A30" s="85" t="s">
        <v>310</v>
      </c>
      <c r="B30" s="85">
        <v>1</v>
      </c>
      <c r="C30" s="85" t="s">
        <v>699</v>
      </c>
      <c r="D30" s="85">
        <v>1</v>
      </c>
      <c r="E30" s="85"/>
      <c r="F30" s="85"/>
      <c r="G30" s="85"/>
      <c r="H30" s="85"/>
      <c r="I30" s="85"/>
      <c r="J30" s="85"/>
      <c r="K30" s="85"/>
      <c r="L30" s="85"/>
    </row>
    <row r="31" spans="1:12" ht="15">
      <c r="A31" s="85" t="s">
        <v>693</v>
      </c>
      <c r="B31" s="85">
        <v>1</v>
      </c>
      <c r="C31" s="85" t="s">
        <v>700</v>
      </c>
      <c r="D31" s="85">
        <v>1</v>
      </c>
      <c r="E31" s="85"/>
      <c r="F31" s="85"/>
      <c r="G31" s="85"/>
      <c r="H31" s="85"/>
      <c r="I31" s="85"/>
      <c r="J31" s="85"/>
      <c r="K31" s="85"/>
      <c r="L31" s="85"/>
    </row>
    <row r="32" spans="1:12" ht="15">
      <c r="A32" s="85" t="s">
        <v>694</v>
      </c>
      <c r="B32" s="85">
        <v>1</v>
      </c>
      <c r="C32" s="85" t="s">
        <v>701</v>
      </c>
      <c r="D32" s="85">
        <v>1</v>
      </c>
      <c r="E32" s="85"/>
      <c r="F32" s="85"/>
      <c r="G32" s="85"/>
      <c r="H32" s="85"/>
      <c r="I32" s="85"/>
      <c r="J32" s="85"/>
      <c r="K32" s="85"/>
      <c r="L32" s="85"/>
    </row>
    <row r="33" spans="1:12" ht="15">
      <c r="A33" s="85" t="s">
        <v>695</v>
      </c>
      <c r="B33" s="85">
        <v>1</v>
      </c>
      <c r="C33" s="85" t="s">
        <v>702</v>
      </c>
      <c r="D33" s="85">
        <v>1</v>
      </c>
      <c r="E33" s="85"/>
      <c r="F33" s="85"/>
      <c r="G33" s="85"/>
      <c r="H33" s="85"/>
      <c r="I33" s="85"/>
      <c r="J33" s="85"/>
      <c r="K33" s="85"/>
      <c r="L33" s="85"/>
    </row>
    <row r="34" spans="1:12" ht="15">
      <c r="A34" s="85" t="s">
        <v>696</v>
      </c>
      <c r="B34" s="85">
        <v>1</v>
      </c>
      <c r="C34" s="85" t="s">
        <v>703</v>
      </c>
      <c r="D34" s="85">
        <v>1</v>
      </c>
      <c r="E34" s="85"/>
      <c r="F34" s="85"/>
      <c r="G34" s="85"/>
      <c r="H34" s="85"/>
      <c r="I34" s="85"/>
      <c r="J34" s="85"/>
      <c r="K34" s="85"/>
      <c r="L34" s="85"/>
    </row>
    <row r="37" spans="1:12" ht="14.4" customHeight="1">
      <c r="A37" s="13" t="s">
        <v>712</v>
      </c>
      <c r="B37" s="13" t="s">
        <v>665</v>
      </c>
      <c r="C37" s="13" t="s">
        <v>722</v>
      </c>
      <c r="D37" s="13" t="s">
        <v>668</v>
      </c>
      <c r="E37" s="13" t="s">
        <v>732</v>
      </c>
      <c r="F37" s="13" t="s">
        <v>670</v>
      </c>
      <c r="G37" s="13" t="s">
        <v>735</v>
      </c>
      <c r="H37" s="13" t="s">
        <v>672</v>
      </c>
      <c r="I37" s="13" t="s">
        <v>743</v>
      </c>
      <c r="J37" s="13" t="s">
        <v>674</v>
      </c>
      <c r="K37" s="85" t="s">
        <v>750</v>
      </c>
      <c r="L37" s="85" t="s">
        <v>675</v>
      </c>
    </row>
    <row r="38" spans="1:12" ht="15">
      <c r="A38" s="93" t="s">
        <v>713</v>
      </c>
      <c r="B38" s="93">
        <v>50</v>
      </c>
      <c r="C38" s="93" t="s">
        <v>723</v>
      </c>
      <c r="D38" s="93">
        <v>5</v>
      </c>
      <c r="E38" s="93" t="s">
        <v>720</v>
      </c>
      <c r="F38" s="93">
        <v>8</v>
      </c>
      <c r="G38" s="93" t="s">
        <v>736</v>
      </c>
      <c r="H38" s="93">
        <v>4</v>
      </c>
      <c r="I38" s="93" t="s">
        <v>744</v>
      </c>
      <c r="J38" s="93">
        <v>4</v>
      </c>
      <c r="K38" s="93"/>
      <c r="L38" s="93"/>
    </row>
    <row r="39" spans="1:12" ht="15">
      <c r="A39" s="93" t="s">
        <v>714</v>
      </c>
      <c r="B39" s="93">
        <v>8</v>
      </c>
      <c r="C39" s="93" t="s">
        <v>724</v>
      </c>
      <c r="D39" s="93">
        <v>4</v>
      </c>
      <c r="E39" s="93" t="s">
        <v>252</v>
      </c>
      <c r="F39" s="93">
        <v>5</v>
      </c>
      <c r="G39" s="93" t="s">
        <v>737</v>
      </c>
      <c r="H39" s="93">
        <v>2</v>
      </c>
      <c r="I39" s="93" t="s">
        <v>745</v>
      </c>
      <c r="J39" s="93">
        <v>4</v>
      </c>
      <c r="K39" s="93"/>
      <c r="L39" s="93"/>
    </row>
    <row r="40" spans="1:12" ht="15">
      <c r="A40" s="93" t="s">
        <v>715</v>
      </c>
      <c r="B40" s="93">
        <v>0</v>
      </c>
      <c r="C40" s="93" t="s">
        <v>725</v>
      </c>
      <c r="D40" s="93">
        <v>4</v>
      </c>
      <c r="E40" s="93" t="s">
        <v>268</v>
      </c>
      <c r="F40" s="93">
        <v>5</v>
      </c>
      <c r="G40" s="93" t="s">
        <v>738</v>
      </c>
      <c r="H40" s="93">
        <v>2</v>
      </c>
      <c r="I40" s="93" t="s">
        <v>746</v>
      </c>
      <c r="J40" s="93">
        <v>4</v>
      </c>
      <c r="K40" s="93"/>
      <c r="L40" s="93"/>
    </row>
    <row r="41" spans="1:12" ht="15">
      <c r="A41" s="93" t="s">
        <v>716</v>
      </c>
      <c r="B41" s="93">
        <v>607</v>
      </c>
      <c r="C41" s="93" t="s">
        <v>726</v>
      </c>
      <c r="D41" s="93">
        <v>4</v>
      </c>
      <c r="E41" s="93" t="s">
        <v>253</v>
      </c>
      <c r="F41" s="93">
        <v>5</v>
      </c>
      <c r="G41" s="93" t="s">
        <v>739</v>
      </c>
      <c r="H41" s="93">
        <v>2</v>
      </c>
      <c r="I41" s="93" t="s">
        <v>747</v>
      </c>
      <c r="J41" s="93">
        <v>4</v>
      </c>
      <c r="K41" s="93"/>
      <c r="L41" s="93"/>
    </row>
    <row r="42" spans="1:12" ht="15">
      <c r="A42" s="93" t="s">
        <v>717</v>
      </c>
      <c r="B42" s="93">
        <v>665</v>
      </c>
      <c r="C42" s="93" t="s">
        <v>263</v>
      </c>
      <c r="D42" s="93">
        <v>4</v>
      </c>
      <c r="E42" s="93" t="s">
        <v>263</v>
      </c>
      <c r="F42" s="93">
        <v>5</v>
      </c>
      <c r="G42" s="93" t="s">
        <v>740</v>
      </c>
      <c r="H42" s="93">
        <v>2</v>
      </c>
      <c r="I42" s="93" t="s">
        <v>721</v>
      </c>
      <c r="J42" s="93">
        <v>4</v>
      </c>
      <c r="K42" s="93"/>
      <c r="L42" s="93"/>
    </row>
    <row r="43" spans="1:12" ht="15">
      <c r="A43" s="93" t="s">
        <v>718</v>
      </c>
      <c r="B43" s="93">
        <v>13</v>
      </c>
      <c r="C43" s="93" t="s">
        <v>727</v>
      </c>
      <c r="D43" s="93">
        <v>3</v>
      </c>
      <c r="E43" s="93" t="s">
        <v>267</v>
      </c>
      <c r="F43" s="93">
        <v>5</v>
      </c>
      <c r="G43" s="93" t="s">
        <v>718</v>
      </c>
      <c r="H43" s="93">
        <v>2</v>
      </c>
      <c r="I43" s="93" t="s">
        <v>739</v>
      </c>
      <c r="J43" s="93">
        <v>4</v>
      </c>
      <c r="K43" s="93"/>
      <c r="L43" s="93"/>
    </row>
    <row r="44" spans="1:12" ht="15">
      <c r="A44" s="93" t="s">
        <v>719</v>
      </c>
      <c r="B44" s="93">
        <v>12</v>
      </c>
      <c r="C44" s="93" t="s">
        <v>728</v>
      </c>
      <c r="D44" s="93">
        <v>3</v>
      </c>
      <c r="E44" s="93" t="s">
        <v>266</v>
      </c>
      <c r="F44" s="93">
        <v>5</v>
      </c>
      <c r="G44" s="93" t="s">
        <v>719</v>
      </c>
      <c r="H44" s="93">
        <v>2</v>
      </c>
      <c r="I44" s="93" t="s">
        <v>718</v>
      </c>
      <c r="J44" s="93">
        <v>4</v>
      </c>
      <c r="K44" s="93"/>
      <c r="L44" s="93"/>
    </row>
    <row r="45" spans="1:12" ht="15">
      <c r="A45" s="93" t="s">
        <v>263</v>
      </c>
      <c r="B45" s="93">
        <v>11</v>
      </c>
      <c r="C45" s="93" t="s">
        <v>729</v>
      </c>
      <c r="D45" s="93">
        <v>3</v>
      </c>
      <c r="E45" s="93" t="s">
        <v>733</v>
      </c>
      <c r="F45" s="93">
        <v>4</v>
      </c>
      <c r="G45" s="93" t="s">
        <v>741</v>
      </c>
      <c r="H45" s="93">
        <v>2</v>
      </c>
      <c r="I45" s="93" t="s">
        <v>719</v>
      </c>
      <c r="J45" s="93">
        <v>4</v>
      </c>
      <c r="K45" s="93"/>
      <c r="L45" s="93"/>
    </row>
    <row r="46" spans="1:12" ht="15">
      <c r="A46" s="93" t="s">
        <v>720</v>
      </c>
      <c r="B46" s="93">
        <v>8</v>
      </c>
      <c r="C46" s="93" t="s">
        <v>730</v>
      </c>
      <c r="D46" s="93">
        <v>3</v>
      </c>
      <c r="E46" s="93" t="s">
        <v>734</v>
      </c>
      <c r="F46" s="93">
        <v>4</v>
      </c>
      <c r="G46" s="93" t="s">
        <v>742</v>
      </c>
      <c r="H46" s="93">
        <v>2</v>
      </c>
      <c r="I46" s="93" t="s">
        <v>748</v>
      </c>
      <c r="J46" s="93">
        <v>4</v>
      </c>
      <c r="K46" s="93"/>
      <c r="L46" s="93"/>
    </row>
    <row r="47" spans="1:12" ht="15">
      <c r="A47" s="93" t="s">
        <v>721</v>
      </c>
      <c r="B47" s="93">
        <v>6</v>
      </c>
      <c r="C47" s="93" t="s">
        <v>731</v>
      </c>
      <c r="D47" s="93">
        <v>2</v>
      </c>
      <c r="E47" s="93" t="s">
        <v>718</v>
      </c>
      <c r="F47" s="93">
        <v>4</v>
      </c>
      <c r="G47" s="93" t="s">
        <v>729</v>
      </c>
      <c r="H47" s="93">
        <v>2</v>
      </c>
      <c r="I47" s="93" t="s">
        <v>749</v>
      </c>
      <c r="J47" s="93">
        <v>4</v>
      </c>
      <c r="K47" s="93"/>
      <c r="L47" s="93"/>
    </row>
    <row r="50" spans="1:12" ht="14.4" customHeight="1">
      <c r="A50" s="13" t="s">
        <v>756</v>
      </c>
      <c r="B50" s="13" t="s">
        <v>665</v>
      </c>
      <c r="C50" s="13" t="s">
        <v>767</v>
      </c>
      <c r="D50" s="13" t="s">
        <v>668</v>
      </c>
      <c r="E50" s="13" t="s">
        <v>777</v>
      </c>
      <c r="F50" s="13" t="s">
        <v>670</v>
      </c>
      <c r="G50" s="13" t="s">
        <v>782</v>
      </c>
      <c r="H50" s="13" t="s">
        <v>672</v>
      </c>
      <c r="I50" s="13" t="s">
        <v>792</v>
      </c>
      <c r="J50" s="13" t="s">
        <v>674</v>
      </c>
      <c r="K50" s="85" t="s">
        <v>799</v>
      </c>
      <c r="L50" s="85" t="s">
        <v>675</v>
      </c>
    </row>
    <row r="51" spans="1:12" ht="15">
      <c r="A51" s="93" t="s">
        <v>757</v>
      </c>
      <c r="B51" s="93">
        <v>10</v>
      </c>
      <c r="C51" s="93" t="s">
        <v>763</v>
      </c>
      <c r="D51" s="93">
        <v>4</v>
      </c>
      <c r="E51" s="93" t="s">
        <v>758</v>
      </c>
      <c r="F51" s="93">
        <v>5</v>
      </c>
      <c r="G51" s="93" t="s">
        <v>783</v>
      </c>
      <c r="H51" s="93">
        <v>2</v>
      </c>
      <c r="I51" s="93" t="s">
        <v>764</v>
      </c>
      <c r="J51" s="93">
        <v>4</v>
      </c>
      <c r="K51" s="93"/>
      <c r="L51" s="93"/>
    </row>
    <row r="52" spans="1:12" ht="15">
      <c r="A52" s="93" t="s">
        <v>758</v>
      </c>
      <c r="B52" s="93">
        <v>5</v>
      </c>
      <c r="C52" s="93" t="s">
        <v>768</v>
      </c>
      <c r="D52" s="93">
        <v>2</v>
      </c>
      <c r="E52" s="93" t="s">
        <v>759</v>
      </c>
      <c r="F52" s="93">
        <v>5</v>
      </c>
      <c r="G52" s="93" t="s">
        <v>784</v>
      </c>
      <c r="H52" s="93">
        <v>2</v>
      </c>
      <c r="I52" s="93" t="s">
        <v>765</v>
      </c>
      <c r="J52" s="93">
        <v>4</v>
      </c>
      <c r="K52" s="93"/>
      <c r="L52" s="93"/>
    </row>
    <row r="53" spans="1:12" ht="15">
      <c r="A53" s="93" t="s">
        <v>759</v>
      </c>
      <c r="B53" s="93">
        <v>5</v>
      </c>
      <c r="C53" s="93" t="s">
        <v>769</v>
      </c>
      <c r="D53" s="93">
        <v>2</v>
      </c>
      <c r="E53" s="93" t="s">
        <v>760</v>
      </c>
      <c r="F53" s="93">
        <v>5</v>
      </c>
      <c r="G53" s="93" t="s">
        <v>785</v>
      </c>
      <c r="H53" s="93">
        <v>2</v>
      </c>
      <c r="I53" s="93" t="s">
        <v>766</v>
      </c>
      <c r="J53" s="93">
        <v>4</v>
      </c>
      <c r="K53" s="93"/>
      <c r="L53" s="93"/>
    </row>
    <row r="54" spans="1:12" ht="15">
      <c r="A54" s="93" t="s">
        <v>760</v>
      </c>
      <c r="B54" s="93">
        <v>5</v>
      </c>
      <c r="C54" s="93" t="s">
        <v>770</v>
      </c>
      <c r="D54" s="93">
        <v>2</v>
      </c>
      <c r="E54" s="93" t="s">
        <v>761</v>
      </c>
      <c r="F54" s="93">
        <v>5</v>
      </c>
      <c r="G54" s="93" t="s">
        <v>786</v>
      </c>
      <c r="H54" s="93">
        <v>2</v>
      </c>
      <c r="I54" s="93" t="s">
        <v>793</v>
      </c>
      <c r="J54" s="93">
        <v>4</v>
      </c>
      <c r="K54" s="93"/>
      <c r="L54" s="93"/>
    </row>
    <row r="55" spans="1:12" ht="15">
      <c r="A55" s="93" t="s">
        <v>761</v>
      </c>
      <c r="B55" s="93">
        <v>5</v>
      </c>
      <c r="C55" s="93" t="s">
        <v>771</v>
      </c>
      <c r="D55" s="93">
        <v>2</v>
      </c>
      <c r="E55" s="93" t="s">
        <v>762</v>
      </c>
      <c r="F55" s="93">
        <v>5</v>
      </c>
      <c r="G55" s="93" t="s">
        <v>787</v>
      </c>
      <c r="H55" s="93">
        <v>2</v>
      </c>
      <c r="I55" s="93" t="s">
        <v>794</v>
      </c>
      <c r="J55" s="93">
        <v>4</v>
      </c>
      <c r="K55" s="93"/>
      <c r="L55" s="93"/>
    </row>
    <row r="56" spans="1:12" ht="15">
      <c r="A56" s="93" t="s">
        <v>762</v>
      </c>
      <c r="B56" s="93">
        <v>5</v>
      </c>
      <c r="C56" s="93" t="s">
        <v>772</v>
      </c>
      <c r="D56" s="93">
        <v>2</v>
      </c>
      <c r="E56" s="93" t="s">
        <v>778</v>
      </c>
      <c r="F56" s="93">
        <v>4</v>
      </c>
      <c r="G56" s="93" t="s">
        <v>757</v>
      </c>
      <c r="H56" s="93">
        <v>2</v>
      </c>
      <c r="I56" s="93" t="s">
        <v>795</v>
      </c>
      <c r="J56" s="93">
        <v>4</v>
      </c>
      <c r="K56" s="93"/>
      <c r="L56" s="93"/>
    </row>
    <row r="57" spans="1:12" ht="15">
      <c r="A57" s="93" t="s">
        <v>763</v>
      </c>
      <c r="B57" s="93">
        <v>4</v>
      </c>
      <c r="C57" s="93" t="s">
        <v>773</v>
      </c>
      <c r="D57" s="93">
        <v>2</v>
      </c>
      <c r="E57" s="93" t="s">
        <v>779</v>
      </c>
      <c r="F57" s="93">
        <v>4</v>
      </c>
      <c r="G57" s="93" t="s">
        <v>788</v>
      </c>
      <c r="H57" s="93">
        <v>2</v>
      </c>
      <c r="I57" s="93" t="s">
        <v>757</v>
      </c>
      <c r="J57" s="93">
        <v>4</v>
      </c>
      <c r="K57" s="93"/>
      <c r="L57" s="93"/>
    </row>
    <row r="58" spans="1:12" ht="15">
      <c r="A58" s="93" t="s">
        <v>764</v>
      </c>
      <c r="B58" s="93">
        <v>4</v>
      </c>
      <c r="C58" s="93" t="s">
        <v>774</v>
      </c>
      <c r="D58" s="93">
        <v>2</v>
      </c>
      <c r="E58" s="93" t="s">
        <v>757</v>
      </c>
      <c r="F58" s="93">
        <v>4</v>
      </c>
      <c r="G58" s="93" t="s">
        <v>789</v>
      </c>
      <c r="H58" s="93">
        <v>2</v>
      </c>
      <c r="I58" s="93" t="s">
        <v>796</v>
      </c>
      <c r="J58" s="93">
        <v>4</v>
      </c>
      <c r="K58" s="93"/>
      <c r="L58" s="93"/>
    </row>
    <row r="59" spans="1:12" ht="15">
      <c r="A59" s="93" t="s">
        <v>765</v>
      </c>
      <c r="B59" s="93">
        <v>4</v>
      </c>
      <c r="C59" s="93" t="s">
        <v>775</v>
      </c>
      <c r="D59" s="93">
        <v>2</v>
      </c>
      <c r="E59" s="93" t="s">
        <v>780</v>
      </c>
      <c r="F59" s="93">
        <v>4</v>
      </c>
      <c r="G59" s="93" t="s">
        <v>790</v>
      </c>
      <c r="H59" s="93">
        <v>2</v>
      </c>
      <c r="I59" s="93" t="s">
        <v>797</v>
      </c>
      <c r="J59" s="93">
        <v>4</v>
      </c>
      <c r="K59" s="93"/>
      <c r="L59" s="93"/>
    </row>
    <row r="60" spans="1:12" ht="15">
      <c r="A60" s="93" t="s">
        <v>766</v>
      </c>
      <c r="B60" s="93">
        <v>4</v>
      </c>
      <c r="C60" s="93" t="s">
        <v>776</v>
      </c>
      <c r="D60" s="93">
        <v>2</v>
      </c>
      <c r="E60" s="93" t="s">
        <v>781</v>
      </c>
      <c r="F60" s="93">
        <v>4</v>
      </c>
      <c r="G60" s="93" t="s">
        <v>791</v>
      </c>
      <c r="H60" s="93">
        <v>2</v>
      </c>
      <c r="I60" s="93" t="s">
        <v>798</v>
      </c>
      <c r="J60" s="93">
        <v>4</v>
      </c>
      <c r="K60" s="93"/>
      <c r="L60" s="93"/>
    </row>
    <row r="63" spans="1:12" ht="14.4" customHeight="1">
      <c r="A63" s="13" t="s">
        <v>805</v>
      </c>
      <c r="B63" s="13" t="s">
        <v>665</v>
      </c>
      <c r="C63" s="85" t="s">
        <v>807</v>
      </c>
      <c r="D63" s="85" t="s">
        <v>668</v>
      </c>
      <c r="E63" s="13" t="s">
        <v>808</v>
      </c>
      <c r="F63" s="13" t="s">
        <v>670</v>
      </c>
      <c r="G63" s="85" t="s">
        <v>811</v>
      </c>
      <c r="H63" s="85" t="s">
        <v>672</v>
      </c>
      <c r="I63" s="85" t="s">
        <v>813</v>
      </c>
      <c r="J63" s="85" t="s">
        <v>674</v>
      </c>
      <c r="K63" s="85" t="s">
        <v>815</v>
      </c>
      <c r="L63" s="85" t="s">
        <v>675</v>
      </c>
    </row>
    <row r="64" spans="1:12" ht="15">
      <c r="A64" s="85" t="s">
        <v>252</v>
      </c>
      <c r="B64" s="85">
        <v>1</v>
      </c>
      <c r="C64" s="85"/>
      <c r="D64" s="85"/>
      <c r="E64" s="85" t="s">
        <v>252</v>
      </c>
      <c r="F64" s="85">
        <v>1</v>
      </c>
      <c r="G64" s="85"/>
      <c r="H64" s="85"/>
      <c r="I64" s="85"/>
      <c r="J64" s="85"/>
      <c r="K64" s="85"/>
      <c r="L64" s="85"/>
    </row>
    <row r="67" spans="1:12" ht="14.4" customHeight="1">
      <c r="A67" s="13" t="s">
        <v>806</v>
      </c>
      <c r="B67" s="13" t="s">
        <v>665</v>
      </c>
      <c r="C67" s="13" t="s">
        <v>809</v>
      </c>
      <c r="D67" s="13" t="s">
        <v>668</v>
      </c>
      <c r="E67" s="13" t="s">
        <v>810</v>
      </c>
      <c r="F67" s="13" t="s">
        <v>670</v>
      </c>
      <c r="G67" s="13" t="s">
        <v>812</v>
      </c>
      <c r="H67" s="13" t="s">
        <v>672</v>
      </c>
      <c r="I67" s="13" t="s">
        <v>814</v>
      </c>
      <c r="J67" s="13" t="s">
        <v>674</v>
      </c>
      <c r="K67" s="85" t="s">
        <v>816</v>
      </c>
      <c r="L67" s="85" t="s">
        <v>675</v>
      </c>
    </row>
    <row r="68" spans="1:12" ht="15">
      <c r="A68" s="85" t="s">
        <v>263</v>
      </c>
      <c r="B68" s="85">
        <v>11</v>
      </c>
      <c r="C68" s="85" t="s">
        <v>263</v>
      </c>
      <c r="D68" s="85">
        <v>4</v>
      </c>
      <c r="E68" s="85" t="s">
        <v>268</v>
      </c>
      <c r="F68" s="85">
        <v>5</v>
      </c>
      <c r="G68" s="85" t="s">
        <v>272</v>
      </c>
      <c r="H68" s="85">
        <v>2</v>
      </c>
      <c r="I68" s="85" t="s">
        <v>265</v>
      </c>
      <c r="J68" s="85">
        <v>4</v>
      </c>
      <c r="K68" s="85"/>
      <c r="L68" s="85"/>
    </row>
    <row r="69" spans="1:12" ht="15">
      <c r="A69" s="85" t="s">
        <v>268</v>
      </c>
      <c r="B69" s="85">
        <v>5</v>
      </c>
      <c r="C69" s="85" t="s">
        <v>273</v>
      </c>
      <c r="D69" s="85">
        <v>2</v>
      </c>
      <c r="E69" s="85" t="s">
        <v>253</v>
      </c>
      <c r="F69" s="85">
        <v>5</v>
      </c>
      <c r="G69" s="85" t="s">
        <v>271</v>
      </c>
      <c r="H69" s="85">
        <v>2</v>
      </c>
      <c r="I69" s="85"/>
      <c r="J69" s="85"/>
      <c r="K69" s="85"/>
      <c r="L69" s="85"/>
    </row>
    <row r="70" spans="1:12" ht="15">
      <c r="A70" s="85" t="s">
        <v>253</v>
      </c>
      <c r="B70" s="85">
        <v>5</v>
      </c>
      <c r="C70" s="85" t="s">
        <v>269</v>
      </c>
      <c r="D70" s="85">
        <v>1</v>
      </c>
      <c r="E70" s="85" t="s">
        <v>263</v>
      </c>
      <c r="F70" s="85">
        <v>5</v>
      </c>
      <c r="G70" s="85" t="s">
        <v>263</v>
      </c>
      <c r="H70" s="85">
        <v>2</v>
      </c>
      <c r="I70" s="85"/>
      <c r="J70" s="85"/>
      <c r="K70" s="85"/>
      <c r="L70" s="85"/>
    </row>
    <row r="71" spans="1:12" ht="15">
      <c r="A71" s="85" t="s">
        <v>267</v>
      </c>
      <c r="B71" s="85">
        <v>5</v>
      </c>
      <c r="C71" s="85"/>
      <c r="D71" s="85"/>
      <c r="E71" s="85" t="s">
        <v>267</v>
      </c>
      <c r="F71" s="85">
        <v>5</v>
      </c>
      <c r="G71" s="85" t="s">
        <v>270</v>
      </c>
      <c r="H71" s="85">
        <v>2</v>
      </c>
      <c r="I71" s="85"/>
      <c r="J71" s="85"/>
      <c r="K71" s="85"/>
      <c r="L71" s="85"/>
    </row>
    <row r="72" spans="1:12" ht="15">
      <c r="A72" s="85" t="s">
        <v>266</v>
      </c>
      <c r="B72" s="85">
        <v>5</v>
      </c>
      <c r="C72" s="85"/>
      <c r="D72" s="85"/>
      <c r="E72" s="85" t="s">
        <v>266</v>
      </c>
      <c r="F72" s="85">
        <v>5</v>
      </c>
      <c r="G72" s="85"/>
      <c r="H72" s="85"/>
      <c r="I72" s="85"/>
      <c r="J72" s="85"/>
      <c r="K72" s="85"/>
      <c r="L72" s="85"/>
    </row>
    <row r="73" spans="1:12" ht="15">
      <c r="A73" s="85" t="s">
        <v>265</v>
      </c>
      <c r="B73" s="85">
        <v>4</v>
      </c>
      <c r="C73" s="85"/>
      <c r="D73" s="85"/>
      <c r="E73" s="85" t="s">
        <v>252</v>
      </c>
      <c r="F73" s="85">
        <v>4</v>
      </c>
      <c r="G73" s="85"/>
      <c r="H73" s="85"/>
      <c r="I73" s="85"/>
      <c r="J73" s="85"/>
      <c r="K73" s="85"/>
      <c r="L73" s="85"/>
    </row>
    <row r="74" spans="1:12" ht="15">
      <c r="A74" s="85" t="s">
        <v>252</v>
      </c>
      <c r="B74" s="85">
        <v>4</v>
      </c>
      <c r="C74" s="85"/>
      <c r="D74" s="85"/>
      <c r="E74" s="85"/>
      <c r="F74" s="85"/>
      <c r="G74" s="85"/>
      <c r="H74" s="85"/>
      <c r="I74" s="85"/>
      <c r="J74" s="85"/>
      <c r="K74" s="85"/>
      <c r="L74" s="85"/>
    </row>
    <row r="75" spans="1:12" ht="15">
      <c r="A75" s="85" t="s">
        <v>273</v>
      </c>
      <c r="B75" s="85">
        <v>2</v>
      </c>
      <c r="C75" s="85"/>
      <c r="D75" s="85"/>
      <c r="E75" s="85"/>
      <c r="F75" s="85"/>
      <c r="G75" s="85"/>
      <c r="H75" s="85"/>
      <c r="I75" s="85"/>
      <c r="J75" s="85"/>
      <c r="K75" s="85"/>
      <c r="L75" s="85"/>
    </row>
    <row r="76" spans="1:12" ht="15">
      <c r="A76" s="85" t="s">
        <v>272</v>
      </c>
      <c r="B76" s="85">
        <v>2</v>
      </c>
      <c r="C76" s="85"/>
      <c r="D76" s="85"/>
      <c r="E76" s="85"/>
      <c r="F76" s="85"/>
      <c r="G76" s="85"/>
      <c r="H76" s="85"/>
      <c r="I76" s="85"/>
      <c r="J76" s="85"/>
      <c r="K76" s="85"/>
      <c r="L76" s="85"/>
    </row>
    <row r="77" spans="1:12" ht="15">
      <c r="A77" s="85" t="s">
        <v>271</v>
      </c>
      <c r="B77" s="85">
        <v>2</v>
      </c>
      <c r="C77" s="85"/>
      <c r="D77" s="85"/>
      <c r="E77" s="85"/>
      <c r="F77" s="85"/>
      <c r="G77" s="85"/>
      <c r="H77" s="85"/>
      <c r="I77" s="85"/>
      <c r="J77" s="85"/>
      <c r="K77" s="85"/>
      <c r="L77" s="85"/>
    </row>
    <row r="80" spans="1:12" ht="14.4" customHeight="1">
      <c r="A80" s="13" t="s">
        <v>822</v>
      </c>
      <c r="B80" s="13" t="s">
        <v>665</v>
      </c>
      <c r="C80" s="13" t="s">
        <v>823</v>
      </c>
      <c r="D80" s="13" t="s">
        <v>668</v>
      </c>
      <c r="E80" s="13" t="s">
        <v>824</v>
      </c>
      <c r="F80" s="13" t="s">
        <v>670</v>
      </c>
      <c r="G80" s="13" t="s">
        <v>825</v>
      </c>
      <c r="H80" s="13" t="s">
        <v>672</v>
      </c>
      <c r="I80" s="13" t="s">
        <v>826</v>
      </c>
      <c r="J80" s="13" t="s">
        <v>674</v>
      </c>
      <c r="K80" s="13" t="s">
        <v>827</v>
      </c>
      <c r="L80" s="13" t="s">
        <v>675</v>
      </c>
    </row>
    <row r="81" spans="1:12" ht="15">
      <c r="A81" s="126" t="s">
        <v>253</v>
      </c>
      <c r="B81" s="85">
        <v>19101</v>
      </c>
      <c r="C81" s="126" t="s">
        <v>261</v>
      </c>
      <c r="D81" s="85">
        <v>8395</v>
      </c>
      <c r="E81" s="126" t="s">
        <v>253</v>
      </c>
      <c r="F81" s="85">
        <v>19101</v>
      </c>
      <c r="G81" s="126" t="s">
        <v>260</v>
      </c>
      <c r="H81" s="85">
        <v>17820</v>
      </c>
      <c r="I81" s="126" t="s">
        <v>247</v>
      </c>
      <c r="J81" s="85">
        <v>2572</v>
      </c>
      <c r="K81" s="126" t="s">
        <v>255</v>
      </c>
      <c r="L81" s="85">
        <v>2102</v>
      </c>
    </row>
    <row r="82" spans="1:12" ht="15">
      <c r="A82" s="126" t="s">
        <v>260</v>
      </c>
      <c r="B82" s="85">
        <v>17820</v>
      </c>
      <c r="C82" s="126" t="s">
        <v>262</v>
      </c>
      <c r="D82" s="85">
        <v>3709</v>
      </c>
      <c r="E82" s="126" t="s">
        <v>249</v>
      </c>
      <c r="F82" s="85">
        <v>15205</v>
      </c>
      <c r="G82" s="126" t="s">
        <v>272</v>
      </c>
      <c r="H82" s="85">
        <v>10281</v>
      </c>
      <c r="I82" s="126" t="s">
        <v>256</v>
      </c>
      <c r="J82" s="85">
        <v>1939</v>
      </c>
      <c r="K82" s="126"/>
      <c r="L82" s="85"/>
    </row>
    <row r="83" spans="1:12" ht="15">
      <c r="A83" s="126" t="s">
        <v>249</v>
      </c>
      <c r="B83" s="85">
        <v>15205</v>
      </c>
      <c r="C83" s="126" t="s">
        <v>263</v>
      </c>
      <c r="D83" s="85">
        <v>3038</v>
      </c>
      <c r="E83" s="126" t="s">
        <v>267</v>
      </c>
      <c r="F83" s="85">
        <v>3660</v>
      </c>
      <c r="G83" s="126" t="s">
        <v>271</v>
      </c>
      <c r="H83" s="85">
        <v>5439</v>
      </c>
      <c r="I83" s="126" t="s">
        <v>258</v>
      </c>
      <c r="J83" s="85">
        <v>833</v>
      </c>
      <c r="K83" s="126"/>
      <c r="L83" s="85"/>
    </row>
    <row r="84" spans="1:12" ht="15">
      <c r="A84" s="126" t="s">
        <v>272</v>
      </c>
      <c r="B84" s="85">
        <v>10281</v>
      </c>
      <c r="C84" s="126" t="s">
        <v>264</v>
      </c>
      <c r="D84" s="85">
        <v>2212</v>
      </c>
      <c r="E84" s="126" t="s">
        <v>251</v>
      </c>
      <c r="F84" s="85">
        <v>1889</v>
      </c>
      <c r="G84" s="126" t="s">
        <v>259</v>
      </c>
      <c r="H84" s="85">
        <v>1232</v>
      </c>
      <c r="I84" s="126" t="s">
        <v>265</v>
      </c>
      <c r="J84" s="85">
        <v>659</v>
      </c>
      <c r="K84" s="126"/>
      <c r="L84" s="85"/>
    </row>
    <row r="85" spans="1:12" ht="15">
      <c r="A85" s="126" t="s">
        <v>261</v>
      </c>
      <c r="B85" s="85">
        <v>8395</v>
      </c>
      <c r="C85" s="126" t="s">
        <v>250</v>
      </c>
      <c r="D85" s="85">
        <v>529</v>
      </c>
      <c r="E85" s="126" t="s">
        <v>248</v>
      </c>
      <c r="F85" s="85">
        <v>1508</v>
      </c>
      <c r="G85" s="126" t="s">
        <v>270</v>
      </c>
      <c r="H85" s="85">
        <v>66</v>
      </c>
      <c r="I85" s="126" t="s">
        <v>257</v>
      </c>
      <c r="J85" s="85">
        <v>225</v>
      </c>
      <c r="K85" s="126"/>
      <c r="L85" s="85"/>
    </row>
    <row r="86" spans="1:12" ht="15">
      <c r="A86" s="126" t="s">
        <v>271</v>
      </c>
      <c r="B86" s="85">
        <v>5439</v>
      </c>
      <c r="C86" s="126" t="s">
        <v>269</v>
      </c>
      <c r="D86" s="85">
        <v>438</v>
      </c>
      <c r="E86" s="126" t="s">
        <v>266</v>
      </c>
      <c r="F86" s="85">
        <v>1258</v>
      </c>
      <c r="G86" s="126"/>
      <c r="H86" s="85"/>
      <c r="I86" s="126"/>
      <c r="J86" s="85"/>
      <c r="K86" s="126"/>
      <c r="L86" s="85"/>
    </row>
    <row r="87" spans="1:12" ht="15">
      <c r="A87" s="126" t="s">
        <v>262</v>
      </c>
      <c r="B87" s="85">
        <v>3709</v>
      </c>
      <c r="C87" s="126" t="s">
        <v>254</v>
      </c>
      <c r="D87" s="85">
        <v>232</v>
      </c>
      <c r="E87" s="126" t="s">
        <v>252</v>
      </c>
      <c r="F87" s="85">
        <v>196</v>
      </c>
      <c r="G87" s="126"/>
      <c r="H87" s="85"/>
      <c r="I87" s="126"/>
      <c r="J87" s="85"/>
      <c r="K87" s="126"/>
      <c r="L87" s="85"/>
    </row>
    <row r="88" spans="1:12" ht="15">
      <c r="A88" s="126" t="s">
        <v>267</v>
      </c>
      <c r="B88" s="85">
        <v>3660</v>
      </c>
      <c r="C88" s="126" t="s">
        <v>273</v>
      </c>
      <c r="D88" s="85">
        <v>113</v>
      </c>
      <c r="E88" s="126" t="s">
        <v>268</v>
      </c>
      <c r="F88" s="85">
        <v>110</v>
      </c>
      <c r="G88" s="126"/>
      <c r="H88" s="85"/>
      <c r="I88" s="126"/>
      <c r="J88" s="85"/>
      <c r="K88" s="126"/>
      <c r="L88" s="85"/>
    </row>
    <row r="89" spans="1:12" ht="15">
      <c r="A89" s="126" t="s">
        <v>263</v>
      </c>
      <c r="B89" s="85">
        <v>3038</v>
      </c>
      <c r="C89" s="126"/>
      <c r="D89" s="85"/>
      <c r="E89" s="126"/>
      <c r="F89" s="85"/>
      <c r="G89" s="126"/>
      <c r="H89" s="85"/>
      <c r="I89" s="126"/>
      <c r="J89" s="85"/>
      <c r="K89" s="126"/>
      <c r="L89" s="85"/>
    </row>
    <row r="90" spans="1:12" ht="15">
      <c r="A90" s="126" t="s">
        <v>247</v>
      </c>
      <c r="B90" s="85">
        <v>2572</v>
      </c>
      <c r="C90" s="126"/>
      <c r="D90" s="85"/>
      <c r="E90" s="126"/>
      <c r="F90" s="85"/>
      <c r="G90" s="126"/>
      <c r="H90" s="85"/>
      <c r="I90" s="126"/>
      <c r="J90" s="85"/>
      <c r="K90" s="126"/>
      <c r="L90" s="85"/>
    </row>
  </sheetData>
  <hyperlinks>
    <hyperlink ref="A2" r:id="rId1" display="https://twitter.com/exchangeclub/status/1220743398249914371"/>
    <hyperlink ref="A3" r:id="rId2" display="https://twitter.com/exchangeclub/status/1219250778294145024"/>
    <hyperlink ref="A4" r:id="rId3" display="http://buyexchange.org/"/>
    <hyperlink ref="A5" r:id="rId4" display="https://www.forbes.com/sites/nicoleleinbachreyhle/2014/09/29/websites-for-small-businesses/#2bc868ed2026"/>
    <hyperlink ref="A6" r:id="rId5" display="https://portalbuzz.com/exchange"/>
    <hyperlink ref="A7" r:id="rId6" display="http://buyexchange.org/conventionmerchandise.aspx"/>
    <hyperlink ref="A8" r:id="rId7" display="https://www.nationalservice.gov/serve-your-community/mlk-day-service"/>
    <hyperlink ref="A9" r:id="rId8" display="https://www.youtube.com/watch?v=_xLrmaGMUek&amp;t=15s"/>
    <hyperlink ref="A10" r:id="rId9" display="https://video.buffer.com/v/5e2210269493c8588b497ac8"/>
    <hyperlink ref="A11" r:id="rId10" display="http://buyexchange.org/childabuseprevention.aspx"/>
    <hyperlink ref="C2" r:id="rId11" display="https://twitter.com/exchangeclub/status/1220743398249914371"/>
    <hyperlink ref="C3" r:id="rId12" display="http://buyexchange.org/"/>
    <hyperlink ref="C4" r:id="rId13" display="https://twitter.com/WolfpackIreland/status/1218176478430535680"/>
    <hyperlink ref="C5" r:id="rId14" display="http://buyexchange.org/childabuseprevention.aspx"/>
    <hyperlink ref="C6" r:id="rId15" display="https://www.youtube.com/watch?v=_xLrmaGMUek&amp;t=15s"/>
    <hyperlink ref="C7" r:id="rId16" display="https://video.buffer.com/v/5e2210269493c8588b497ac8"/>
    <hyperlink ref="C8" r:id="rId17" display="https://www.nationalservice.gov/serve-your-community/mlk-day-service"/>
    <hyperlink ref="C9" r:id="rId18" display="http://buyexchange.org/conventionmerchandise.aspx"/>
    <hyperlink ref="C10" r:id="rId19" display="https://www.forbes.com/sites/nicoleleinbachreyhle/2014/09/29/websites-for-small-businesses/#2bc868ed2026"/>
    <hyperlink ref="C11" r:id="rId20" display="https://portalbuzz.com/exchange"/>
    <hyperlink ref="K2" r:id="rId21" display="https://twitter.com/exchangeclub/status/1219250778294145024"/>
  </hyperlinks>
  <printOptions/>
  <pageMargins left="0.7" right="0.7" top="0.75" bottom="0.75" header="0.3" footer="0.3"/>
  <pageSetup orientation="portrait" paperSize="9"/>
  <tableParts>
    <tablePart r:id="rId23"/>
    <tablePart r:id="rId28"/>
    <tablePart r:id="rId27"/>
    <tablePart r:id="rId26"/>
    <tablePart r:id="rId29"/>
    <tablePart r:id="rId25"/>
    <tablePart r:id="rId22"/>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2CF4-382A-4B21-81BF-8FBEE0A66F9F}">
  <dimension ref="A1:G20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862</v>
      </c>
      <c r="B1" s="13" t="s">
        <v>921</v>
      </c>
      <c r="C1" s="13" t="s">
        <v>922</v>
      </c>
      <c r="D1" s="13" t="s">
        <v>144</v>
      </c>
      <c r="E1" s="13" t="s">
        <v>924</v>
      </c>
      <c r="F1" s="13" t="s">
        <v>925</v>
      </c>
      <c r="G1" s="13" t="s">
        <v>926</v>
      </c>
    </row>
    <row r="2" spans="1:7" ht="15">
      <c r="A2" s="85" t="s">
        <v>713</v>
      </c>
      <c r="B2" s="85">
        <v>50</v>
      </c>
      <c r="C2" s="131">
        <v>0.07518796992481203</v>
      </c>
      <c r="D2" s="85" t="s">
        <v>923</v>
      </c>
      <c r="E2" s="85"/>
      <c r="F2" s="85"/>
      <c r="G2" s="85"/>
    </row>
    <row r="3" spans="1:7" ht="15">
      <c r="A3" s="85" t="s">
        <v>714</v>
      </c>
      <c r="B3" s="85">
        <v>8</v>
      </c>
      <c r="C3" s="131">
        <v>0.012030075187969924</v>
      </c>
      <c r="D3" s="85" t="s">
        <v>923</v>
      </c>
      <c r="E3" s="85"/>
      <c r="F3" s="85"/>
      <c r="G3" s="85"/>
    </row>
    <row r="4" spans="1:7" ht="15">
      <c r="A4" s="85" t="s">
        <v>715</v>
      </c>
      <c r="B4" s="85">
        <v>0</v>
      </c>
      <c r="C4" s="131">
        <v>0</v>
      </c>
      <c r="D4" s="85" t="s">
        <v>923</v>
      </c>
      <c r="E4" s="85"/>
      <c r="F4" s="85"/>
      <c r="G4" s="85"/>
    </row>
    <row r="5" spans="1:7" ht="15">
      <c r="A5" s="85" t="s">
        <v>716</v>
      </c>
      <c r="B5" s="85">
        <v>607</v>
      </c>
      <c r="C5" s="131">
        <v>0.912781954887218</v>
      </c>
      <c r="D5" s="85" t="s">
        <v>923</v>
      </c>
      <c r="E5" s="85"/>
      <c r="F5" s="85"/>
      <c r="G5" s="85"/>
    </row>
    <row r="6" spans="1:7" ht="15">
      <c r="A6" s="85" t="s">
        <v>717</v>
      </c>
      <c r="B6" s="85">
        <v>665</v>
      </c>
      <c r="C6" s="131">
        <v>1</v>
      </c>
      <c r="D6" s="85" t="s">
        <v>923</v>
      </c>
      <c r="E6" s="85"/>
      <c r="F6" s="85"/>
      <c r="G6" s="85"/>
    </row>
    <row r="7" spans="1:7" ht="15">
      <c r="A7" s="93" t="s">
        <v>718</v>
      </c>
      <c r="B7" s="93">
        <v>13</v>
      </c>
      <c r="C7" s="132">
        <v>0.008832431896525385</v>
      </c>
      <c r="D7" s="93" t="s">
        <v>923</v>
      </c>
      <c r="E7" s="93" t="b">
        <v>0</v>
      </c>
      <c r="F7" s="93" t="b">
        <v>0</v>
      </c>
      <c r="G7" s="93" t="b">
        <v>0</v>
      </c>
    </row>
    <row r="8" spans="1:7" ht="15">
      <c r="A8" s="93" t="s">
        <v>719</v>
      </c>
      <c r="B8" s="93">
        <v>12</v>
      </c>
      <c r="C8" s="132">
        <v>0.009150969261944865</v>
      </c>
      <c r="D8" s="93" t="s">
        <v>923</v>
      </c>
      <c r="E8" s="93" t="b">
        <v>0</v>
      </c>
      <c r="F8" s="93" t="b">
        <v>0</v>
      </c>
      <c r="G8" s="93" t="b">
        <v>0</v>
      </c>
    </row>
    <row r="9" spans="1:7" ht="15">
      <c r="A9" s="93" t="s">
        <v>263</v>
      </c>
      <c r="B9" s="93">
        <v>11</v>
      </c>
      <c r="C9" s="132">
        <v>0.009382824302995068</v>
      </c>
      <c r="D9" s="93" t="s">
        <v>923</v>
      </c>
      <c r="E9" s="93" t="b">
        <v>0</v>
      </c>
      <c r="F9" s="93" t="b">
        <v>0</v>
      </c>
      <c r="G9" s="93" t="b">
        <v>0</v>
      </c>
    </row>
    <row r="10" spans="1:7" ht="15">
      <c r="A10" s="93" t="s">
        <v>720</v>
      </c>
      <c r="B10" s="93">
        <v>8</v>
      </c>
      <c r="C10" s="132">
        <v>0.01523215344199187</v>
      </c>
      <c r="D10" s="93" t="s">
        <v>923</v>
      </c>
      <c r="E10" s="93" t="b">
        <v>0</v>
      </c>
      <c r="F10" s="93" t="b">
        <v>0</v>
      </c>
      <c r="G10" s="93" t="b">
        <v>0</v>
      </c>
    </row>
    <row r="11" spans="1:7" ht="15">
      <c r="A11" s="93" t="s">
        <v>721</v>
      </c>
      <c r="B11" s="93">
        <v>6</v>
      </c>
      <c r="C11" s="132">
        <v>0.008896489353421922</v>
      </c>
      <c r="D11" s="93" t="s">
        <v>923</v>
      </c>
      <c r="E11" s="93" t="b">
        <v>0</v>
      </c>
      <c r="F11" s="93" t="b">
        <v>0</v>
      </c>
      <c r="G11" s="93" t="b">
        <v>0</v>
      </c>
    </row>
    <row r="12" spans="1:7" ht="15">
      <c r="A12" s="93" t="s">
        <v>739</v>
      </c>
      <c r="B12" s="93">
        <v>6</v>
      </c>
      <c r="C12" s="132">
        <v>0.008896489353421922</v>
      </c>
      <c r="D12" s="93" t="s">
        <v>923</v>
      </c>
      <c r="E12" s="93" t="b">
        <v>1</v>
      </c>
      <c r="F12" s="93" t="b">
        <v>0</v>
      </c>
      <c r="G12" s="93" t="b">
        <v>0</v>
      </c>
    </row>
    <row r="13" spans="1:7" ht="15">
      <c r="A13" s="93" t="s">
        <v>863</v>
      </c>
      <c r="B13" s="93">
        <v>6</v>
      </c>
      <c r="C13" s="132">
        <v>0.008896489353421922</v>
      </c>
      <c r="D13" s="93" t="s">
        <v>923</v>
      </c>
      <c r="E13" s="93" t="b">
        <v>1</v>
      </c>
      <c r="F13" s="93" t="b">
        <v>0</v>
      </c>
      <c r="G13" s="93" t="b">
        <v>0</v>
      </c>
    </row>
    <row r="14" spans="1:7" ht="15">
      <c r="A14" s="93" t="s">
        <v>864</v>
      </c>
      <c r="B14" s="93">
        <v>6</v>
      </c>
      <c r="C14" s="132">
        <v>0.008896489353421922</v>
      </c>
      <c r="D14" s="93" t="s">
        <v>923</v>
      </c>
      <c r="E14" s="93" t="b">
        <v>1</v>
      </c>
      <c r="F14" s="93" t="b">
        <v>0</v>
      </c>
      <c r="G14" s="93" t="b">
        <v>0</v>
      </c>
    </row>
    <row r="15" spans="1:7" ht="15">
      <c r="A15" s="93" t="s">
        <v>723</v>
      </c>
      <c r="B15" s="93">
        <v>5</v>
      </c>
      <c r="C15" s="132">
        <v>0.008360885219330368</v>
      </c>
      <c r="D15" s="93" t="s">
        <v>923</v>
      </c>
      <c r="E15" s="93" t="b">
        <v>0</v>
      </c>
      <c r="F15" s="93" t="b">
        <v>0</v>
      </c>
      <c r="G15" s="93" t="b">
        <v>0</v>
      </c>
    </row>
    <row r="16" spans="1:7" ht="15">
      <c r="A16" s="93" t="s">
        <v>729</v>
      </c>
      <c r="B16" s="93">
        <v>5</v>
      </c>
      <c r="C16" s="132">
        <v>0.008360885219330368</v>
      </c>
      <c r="D16" s="93" t="s">
        <v>923</v>
      </c>
      <c r="E16" s="93" t="b">
        <v>0</v>
      </c>
      <c r="F16" s="93" t="b">
        <v>0</v>
      </c>
      <c r="G16" s="93" t="b">
        <v>0</v>
      </c>
    </row>
    <row r="17" spans="1:7" ht="15">
      <c r="A17" s="93" t="s">
        <v>865</v>
      </c>
      <c r="B17" s="93">
        <v>5</v>
      </c>
      <c r="C17" s="132">
        <v>0.008360885219330368</v>
      </c>
      <c r="D17" s="93" t="s">
        <v>923</v>
      </c>
      <c r="E17" s="93" t="b">
        <v>0</v>
      </c>
      <c r="F17" s="93" t="b">
        <v>0</v>
      </c>
      <c r="G17" s="93" t="b">
        <v>0</v>
      </c>
    </row>
    <row r="18" spans="1:7" ht="15">
      <c r="A18" s="93" t="s">
        <v>866</v>
      </c>
      <c r="B18" s="93">
        <v>5</v>
      </c>
      <c r="C18" s="132">
        <v>0.008360885219330368</v>
      </c>
      <c r="D18" s="93" t="s">
        <v>923</v>
      </c>
      <c r="E18" s="93" t="b">
        <v>0</v>
      </c>
      <c r="F18" s="93" t="b">
        <v>0</v>
      </c>
      <c r="G18" s="93" t="b">
        <v>0</v>
      </c>
    </row>
    <row r="19" spans="1:7" ht="15">
      <c r="A19" s="93" t="s">
        <v>867</v>
      </c>
      <c r="B19" s="93">
        <v>5</v>
      </c>
      <c r="C19" s="132">
        <v>0.008360885219330368</v>
      </c>
      <c r="D19" s="93" t="s">
        <v>923</v>
      </c>
      <c r="E19" s="93" t="b">
        <v>0</v>
      </c>
      <c r="F19" s="93" t="b">
        <v>0</v>
      </c>
      <c r="G19" s="93" t="b">
        <v>0</v>
      </c>
    </row>
    <row r="20" spans="1:7" ht="15">
      <c r="A20" s="93" t="s">
        <v>252</v>
      </c>
      <c r="B20" s="93">
        <v>5</v>
      </c>
      <c r="C20" s="132">
        <v>0.008360885219330368</v>
      </c>
      <c r="D20" s="93" t="s">
        <v>923</v>
      </c>
      <c r="E20" s="93" t="b">
        <v>0</v>
      </c>
      <c r="F20" s="93" t="b">
        <v>0</v>
      </c>
      <c r="G20" s="93" t="b">
        <v>0</v>
      </c>
    </row>
    <row r="21" spans="1:7" ht="15">
      <c r="A21" s="93" t="s">
        <v>268</v>
      </c>
      <c r="B21" s="93">
        <v>5</v>
      </c>
      <c r="C21" s="132">
        <v>0.008360885219330368</v>
      </c>
      <c r="D21" s="93" t="s">
        <v>923</v>
      </c>
      <c r="E21" s="93" t="b">
        <v>0</v>
      </c>
      <c r="F21" s="93" t="b">
        <v>0</v>
      </c>
      <c r="G21" s="93" t="b">
        <v>0</v>
      </c>
    </row>
    <row r="22" spans="1:7" ht="15">
      <c r="A22" s="93" t="s">
        <v>253</v>
      </c>
      <c r="B22" s="93">
        <v>5</v>
      </c>
      <c r="C22" s="132">
        <v>0.008360885219330368</v>
      </c>
      <c r="D22" s="93" t="s">
        <v>923</v>
      </c>
      <c r="E22" s="93" t="b">
        <v>0</v>
      </c>
      <c r="F22" s="93" t="b">
        <v>0</v>
      </c>
      <c r="G22" s="93" t="b">
        <v>0</v>
      </c>
    </row>
    <row r="23" spans="1:7" ht="15">
      <c r="A23" s="93" t="s">
        <v>267</v>
      </c>
      <c r="B23" s="93">
        <v>5</v>
      </c>
      <c r="C23" s="132">
        <v>0.008360885219330368</v>
      </c>
      <c r="D23" s="93" t="s">
        <v>923</v>
      </c>
      <c r="E23" s="93" t="b">
        <v>0</v>
      </c>
      <c r="F23" s="93" t="b">
        <v>0</v>
      </c>
      <c r="G23" s="93" t="b">
        <v>0</v>
      </c>
    </row>
    <row r="24" spans="1:7" ht="15">
      <c r="A24" s="93" t="s">
        <v>266</v>
      </c>
      <c r="B24" s="93">
        <v>5</v>
      </c>
      <c r="C24" s="132">
        <v>0.008360885219330368</v>
      </c>
      <c r="D24" s="93" t="s">
        <v>923</v>
      </c>
      <c r="E24" s="93" t="b">
        <v>0</v>
      </c>
      <c r="F24" s="93" t="b">
        <v>0</v>
      </c>
      <c r="G24" s="93" t="b">
        <v>0</v>
      </c>
    </row>
    <row r="25" spans="1:7" ht="15">
      <c r="A25" s="93" t="s">
        <v>724</v>
      </c>
      <c r="B25" s="93">
        <v>4</v>
      </c>
      <c r="C25" s="132">
        <v>0.010496746535962262</v>
      </c>
      <c r="D25" s="93" t="s">
        <v>923</v>
      </c>
      <c r="E25" s="93" t="b">
        <v>0</v>
      </c>
      <c r="F25" s="93" t="b">
        <v>0</v>
      </c>
      <c r="G25" s="93" t="b">
        <v>0</v>
      </c>
    </row>
    <row r="26" spans="1:7" ht="15">
      <c r="A26" s="93" t="s">
        <v>725</v>
      </c>
      <c r="B26" s="93">
        <v>4</v>
      </c>
      <c r="C26" s="132">
        <v>0.010496746535962262</v>
      </c>
      <c r="D26" s="93" t="s">
        <v>923</v>
      </c>
      <c r="E26" s="93" t="b">
        <v>0</v>
      </c>
      <c r="F26" s="93" t="b">
        <v>0</v>
      </c>
      <c r="G26" s="93" t="b">
        <v>0</v>
      </c>
    </row>
    <row r="27" spans="1:7" ht="15">
      <c r="A27" s="93" t="s">
        <v>726</v>
      </c>
      <c r="B27" s="93">
        <v>4</v>
      </c>
      <c r="C27" s="132">
        <v>0.010496746535962262</v>
      </c>
      <c r="D27" s="93" t="s">
        <v>923</v>
      </c>
      <c r="E27" s="93" t="b">
        <v>0</v>
      </c>
      <c r="F27" s="93" t="b">
        <v>0</v>
      </c>
      <c r="G27" s="93" t="b">
        <v>0</v>
      </c>
    </row>
    <row r="28" spans="1:7" ht="15">
      <c r="A28" s="93" t="s">
        <v>736</v>
      </c>
      <c r="B28" s="93">
        <v>4</v>
      </c>
      <c r="C28" s="132">
        <v>0.010496746535962262</v>
      </c>
      <c r="D28" s="93" t="s">
        <v>923</v>
      </c>
      <c r="E28" s="93" t="b">
        <v>0</v>
      </c>
      <c r="F28" s="93" t="b">
        <v>0</v>
      </c>
      <c r="G28" s="93" t="b">
        <v>0</v>
      </c>
    </row>
    <row r="29" spans="1:7" ht="15">
      <c r="A29" s="93" t="s">
        <v>744</v>
      </c>
      <c r="B29" s="93">
        <v>4</v>
      </c>
      <c r="C29" s="132">
        <v>0.007616076720995935</v>
      </c>
      <c r="D29" s="93" t="s">
        <v>923</v>
      </c>
      <c r="E29" s="93" t="b">
        <v>0</v>
      </c>
      <c r="F29" s="93" t="b">
        <v>0</v>
      </c>
      <c r="G29" s="93" t="b">
        <v>0</v>
      </c>
    </row>
    <row r="30" spans="1:7" ht="15">
      <c r="A30" s="93" t="s">
        <v>745</v>
      </c>
      <c r="B30" s="93">
        <v>4</v>
      </c>
      <c r="C30" s="132">
        <v>0.007616076720995935</v>
      </c>
      <c r="D30" s="93" t="s">
        <v>923</v>
      </c>
      <c r="E30" s="93" t="b">
        <v>1</v>
      </c>
      <c r="F30" s="93" t="b">
        <v>0</v>
      </c>
      <c r="G30" s="93" t="b">
        <v>0</v>
      </c>
    </row>
    <row r="31" spans="1:7" ht="15">
      <c r="A31" s="93" t="s">
        <v>746</v>
      </c>
      <c r="B31" s="93">
        <v>4</v>
      </c>
      <c r="C31" s="132">
        <v>0.007616076720995935</v>
      </c>
      <c r="D31" s="93" t="s">
        <v>923</v>
      </c>
      <c r="E31" s="93" t="b">
        <v>0</v>
      </c>
      <c r="F31" s="93" t="b">
        <v>0</v>
      </c>
      <c r="G31" s="93" t="b">
        <v>0</v>
      </c>
    </row>
    <row r="32" spans="1:7" ht="15">
      <c r="A32" s="93" t="s">
        <v>747</v>
      </c>
      <c r="B32" s="93">
        <v>4</v>
      </c>
      <c r="C32" s="132">
        <v>0.007616076720995935</v>
      </c>
      <c r="D32" s="93" t="s">
        <v>923</v>
      </c>
      <c r="E32" s="93" t="b">
        <v>0</v>
      </c>
      <c r="F32" s="93" t="b">
        <v>0</v>
      </c>
      <c r="G32" s="93" t="b">
        <v>0</v>
      </c>
    </row>
    <row r="33" spans="1:7" ht="15">
      <c r="A33" s="93" t="s">
        <v>748</v>
      </c>
      <c r="B33" s="93">
        <v>4</v>
      </c>
      <c r="C33" s="132">
        <v>0.007616076720995935</v>
      </c>
      <c r="D33" s="93" t="s">
        <v>923</v>
      </c>
      <c r="E33" s="93" t="b">
        <v>0</v>
      </c>
      <c r="F33" s="93" t="b">
        <v>0</v>
      </c>
      <c r="G33" s="93" t="b">
        <v>0</v>
      </c>
    </row>
    <row r="34" spans="1:7" ht="15">
      <c r="A34" s="93" t="s">
        <v>749</v>
      </c>
      <c r="B34" s="93">
        <v>4</v>
      </c>
      <c r="C34" s="132">
        <v>0.007616076720995935</v>
      </c>
      <c r="D34" s="93" t="s">
        <v>923</v>
      </c>
      <c r="E34" s="93" t="b">
        <v>0</v>
      </c>
      <c r="F34" s="93" t="b">
        <v>0</v>
      </c>
      <c r="G34" s="93" t="b">
        <v>0</v>
      </c>
    </row>
    <row r="35" spans="1:7" ht="15">
      <c r="A35" s="93" t="s">
        <v>265</v>
      </c>
      <c r="B35" s="93">
        <v>4</v>
      </c>
      <c r="C35" s="132">
        <v>0.007616076720995935</v>
      </c>
      <c r="D35" s="93" t="s">
        <v>923</v>
      </c>
      <c r="E35" s="93" t="b">
        <v>0</v>
      </c>
      <c r="F35" s="93" t="b">
        <v>0</v>
      </c>
      <c r="G35" s="93" t="b">
        <v>0</v>
      </c>
    </row>
    <row r="36" spans="1:7" ht="15">
      <c r="A36" s="93" t="s">
        <v>868</v>
      </c>
      <c r="B36" s="93">
        <v>4</v>
      </c>
      <c r="C36" s="132">
        <v>0.007616076720995935</v>
      </c>
      <c r="D36" s="93" t="s">
        <v>923</v>
      </c>
      <c r="E36" s="93" t="b">
        <v>0</v>
      </c>
      <c r="F36" s="93" t="b">
        <v>0</v>
      </c>
      <c r="G36" s="93" t="b">
        <v>0</v>
      </c>
    </row>
    <row r="37" spans="1:7" ht="15">
      <c r="A37" s="93" t="s">
        <v>869</v>
      </c>
      <c r="B37" s="93">
        <v>4</v>
      </c>
      <c r="C37" s="132">
        <v>0.007616076720995935</v>
      </c>
      <c r="D37" s="93" t="s">
        <v>923</v>
      </c>
      <c r="E37" s="93" t="b">
        <v>0</v>
      </c>
      <c r="F37" s="93" t="b">
        <v>0</v>
      </c>
      <c r="G37" s="93" t="b">
        <v>0</v>
      </c>
    </row>
    <row r="38" spans="1:7" ht="15">
      <c r="A38" s="93" t="s">
        <v>870</v>
      </c>
      <c r="B38" s="93">
        <v>4</v>
      </c>
      <c r="C38" s="132">
        <v>0.007616076720995935</v>
      </c>
      <c r="D38" s="93" t="s">
        <v>923</v>
      </c>
      <c r="E38" s="93" t="b">
        <v>0</v>
      </c>
      <c r="F38" s="93" t="b">
        <v>0</v>
      </c>
      <c r="G38" s="93" t="b">
        <v>0</v>
      </c>
    </row>
    <row r="39" spans="1:7" ht="15">
      <c r="A39" s="93" t="s">
        <v>733</v>
      </c>
      <c r="B39" s="93">
        <v>4</v>
      </c>
      <c r="C39" s="132">
        <v>0.007616076720995935</v>
      </c>
      <c r="D39" s="93" t="s">
        <v>923</v>
      </c>
      <c r="E39" s="93" t="b">
        <v>0</v>
      </c>
      <c r="F39" s="93" t="b">
        <v>1</v>
      </c>
      <c r="G39" s="93" t="b">
        <v>0</v>
      </c>
    </row>
    <row r="40" spans="1:7" ht="15">
      <c r="A40" s="93" t="s">
        <v>734</v>
      </c>
      <c r="B40" s="93">
        <v>4</v>
      </c>
      <c r="C40" s="132">
        <v>0.007616076720995935</v>
      </c>
      <c r="D40" s="93" t="s">
        <v>923</v>
      </c>
      <c r="E40" s="93" t="b">
        <v>1</v>
      </c>
      <c r="F40" s="93" t="b">
        <v>0</v>
      </c>
      <c r="G40" s="93" t="b">
        <v>0</v>
      </c>
    </row>
    <row r="41" spans="1:7" ht="15">
      <c r="A41" s="93" t="s">
        <v>871</v>
      </c>
      <c r="B41" s="93">
        <v>4</v>
      </c>
      <c r="C41" s="132">
        <v>0.007616076720995935</v>
      </c>
      <c r="D41" s="93" t="s">
        <v>923</v>
      </c>
      <c r="E41" s="93" t="b">
        <v>0</v>
      </c>
      <c r="F41" s="93" t="b">
        <v>0</v>
      </c>
      <c r="G41" s="93" t="b">
        <v>0</v>
      </c>
    </row>
    <row r="42" spans="1:7" ht="15">
      <c r="A42" s="93" t="s">
        <v>872</v>
      </c>
      <c r="B42" s="93">
        <v>4</v>
      </c>
      <c r="C42" s="132">
        <v>0.007616076720995935</v>
      </c>
      <c r="D42" s="93" t="s">
        <v>923</v>
      </c>
      <c r="E42" s="93" t="b">
        <v>0</v>
      </c>
      <c r="F42" s="93" t="b">
        <v>0</v>
      </c>
      <c r="G42" s="93" t="b">
        <v>0</v>
      </c>
    </row>
    <row r="43" spans="1:7" ht="15">
      <c r="A43" s="93" t="s">
        <v>873</v>
      </c>
      <c r="B43" s="93">
        <v>4</v>
      </c>
      <c r="C43" s="132">
        <v>0.007616076720995935</v>
      </c>
      <c r="D43" s="93" t="s">
        <v>923</v>
      </c>
      <c r="E43" s="93" t="b">
        <v>0</v>
      </c>
      <c r="F43" s="93" t="b">
        <v>0</v>
      </c>
      <c r="G43" s="93" t="b">
        <v>0</v>
      </c>
    </row>
    <row r="44" spans="1:7" ht="15">
      <c r="A44" s="93" t="s">
        <v>874</v>
      </c>
      <c r="B44" s="93">
        <v>4</v>
      </c>
      <c r="C44" s="132">
        <v>0.007616076720995935</v>
      </c>
      <c r="D44" s="93" t="s">
        <v>923</v>
      </c>
      <c r="E44" s="93" t="b">
        <v>0</v>
      </c>
      <c r="F44" s="93" t="b">
        <v>0</v>
      </c>
      <c r="G44" s="93" t="b">
        <v>0</v>
      </c>
    </row>
    <row r="45" spans="1:7" ht="15">
      <c r="A45" s="93" t="s">
        <v>875</v>
      </c>
      <c r="B45" s="93">
        <v>4</v>
      </c>
      <c r="C45" s="132">
        <v>0.007616076720995935</v>
      </c>
      <c r="D45" s="93" t="s">
        <v>923</v>
      </c>
      <c r="E45" s="93" t="b">
        <v>0</v>
      </c>
      <c r="F45" s="93" t="b">
        <v>0</v>
      </c>
      <c r="G45" s="93" t="b">
        <v>0</v>
      </c>
    </row>
    <row r="46" spans="1:7" ht="15">
      <c r="A46" s="93" t="s">
        <v>876</v>
      </c>
      <c r="B46" s="93">
        <v>4</v>
      </c>
      <c r="C46" s="132">
        <v>0.007616076720995935</v>
      </c>
      <c r="D46" s="93" t="s">
        <v>923</v>
      </c>
      <c r="E46" s="93" t="b">
        <v>0</v>
      </c>
      <c r="F46" s="93" t="b">
        <v>0</v>
      </c>
      <c r="G46" s="93" t="b">
        <v>0</v>
      </c>
    </row>
    <row r="47" spans="1:7" ht="15">
      <c r="A47" s="93" t="s">
        <v>877</v>
      </c>
      <c r="B47" s="93">
        <v>4</v>
      </c>
      <c r="C47" s="132">
        <v>0.007616076720995935</v>
      </c>
      <c r="D47" s="93" t="s">
        <v>923</v>
      </c>
      <c r="E47" s="93" t="b">
        <v>0</v>
      </c>
      <c r="F47" s="93" t="b">
        <v>0</v>
      </c>
      <c r="G47" s="93" t="b">
        <v>0</v>
      </c>
    </row>
    <row r="48" spans="1:7" ht="15">
      <c r="A48" s="93" t="s">
        <v>878</v>
      </c>
      <c r="B48" s="93">
        <v>4</v>
      </c>
      <c r="C48" s="132">
        <v>0.007616076720995935</v>
      </c>
      <c r="D48" s="93" t="s">
        <v>923</v>
      </c>
      <c r="E48" s="93" t="b">
        <v>0</v>
      </c>
      <c r="F48" s="93" t="b">
        <v>0</v>
      </c>
      <c r="G48" s="93" t="b">
        <v>0</v>
      </c>
    </row>
    <row r="49" spans="1:7" ht="15">
      <c r="A49" s="93" t="s">
        <v>879</v>
      </c>
      <c r="B49" s="93">
        <v>4</v>
      </c>
      <c r="C49" s="132">
        <v>0.007616076720995935</v>
      </c>
      <c r="D49" s="93" t="s">
        <v>923</v>
      </c>
      <c r="E49" s="93" t="b">
        <v>0</v>
      </c>
      <c r="F49" s="93" t="b">
        <v>0</v>
      </c>
      <c r="G49" s="93" t="b">
        <v>0</v>
      </c>
    </row>
    <row r="50" spans="1:7" ht="15">
      <c r="A50" s="93" t="s">
        <v>727</v>
      </c>
      <c r="B50" s="93">
        <v>3</v>
      </c>
      <c r="C50" s="132">
        <v>0.006608747037935707</v>
      </c>
      <c r="D50" s="93" t="s">
        <v>923</v>
      </c>
      <c r="E50" s="93" t="b">
        <v>0</v>
      </c>
      <c r="F50" s="93" t="b">
        <v>0</v>
      </c>
      <c r="G50" s="93" t="b">
        <v>0</v>
      </c>
    </row>
    <row r="51" spans="1:7" ht="15">
      <c r="A51" s="93" t="s">
        <v>880</v>
      </c>
      <c r="B51" s="93">
        <v>3</v>
      </c>
      <c r="C51" s="132">
        <v>0.006608747037935707</v>
      </c>
      <c r="D51" s="93" t="s">
        <v>923</v>
      </c>
      <c r="E51" s="93" t="b">
        <v>0</v>
      </c>
      <c r="F51" s="93" t="b">
        <v>0</v>
      </c>
      <c r="G51" s="93" t="b">
        <v>0</v>
      </c>
    </row>
    <row r="52" spans="1:7" ht="15">
      <c r="A52" s="93" t="s">
        <v>881</v>
      </c>
      <c r="B52" s="93">
        <v>3</v>
      </c>
      <c r="C52" s="132">
        <v>0.006608747037935707</v>
      </c>
      <c r="D52" s="93" t="s">
        <v>923</v>
      </c>
      <c r="E52" s="93" t="b">
        <v>1</v>
      </c>
      <c r="F52" s="93" t="b">
        <v>0</v>
      </c>
      <c r="G52" s="93" t="b">
        <v>0</v>
      </c>
    </row>
    <row r="53" spans="1:7" ht="15">
      <c r="A53" s="93" t="s">
        <v>730</v>
      </c>
      <c r="B53" s="93">
        <v>3</v>
      </c>
      <c r="C53" s="132">
        <v>0.010033062263196443</v>
      </c>
      <c r="D53" s="93" t="s">
        <v>923</v>
      </c>
      <c r="E53" s="93" t="b">
        <v>0</v>
      </c>
      <c r="F53" s="93" t="b">
        <v>0</v>
      </c>
      <c r="G53" s="93" t="b">
        <v>0</v>
      </c>
    </row>
    <row r="54" spans="1:7" ht="15">
      <c r="A54" s="93" t="s">
        <v>728</v>
      </c>
      <c r="B54" s="93">
        <v>3</v>
      </c>
      <c r="C54" s="132">
        <v>0.006608747037935707</v>
      </c>
      <c r="D54" s="93" t="s">
        <v>923</v>
      </c>
      <c r="E54" s="93" t="b">
        <v>0</v>
      </c>
      <c r="F54" s="93" t="b">
        <v>0</v>
      </c>
      <c r="G54" s="93" t="b">
        <v>0</v>
      </c>
    </row>
    <row r="55" spans="1:7" ht="15">
      <c r="A55" s="93" t="s">
        <v>731</v>
      </c>
      <c r="B55" s="93">
        <v>2</v>
      </c>
      <c r="C55" s="132">
        <v>0.005248373267981131</v>
      </c>
      <c r="D55" s="93" t="s">
        <v>923</v>
      </c>
      <c r="E55" s="93" t="b">
        <v>0</v>
      </c>
      <c r="F55" s="93" t="b">
        <v>0</v>
      </c>
      <c r="G55" s="93" t="b">
        <v>0</v>
      </c>
    </row>
    <row r="56" spans="1:7" ht="15">
      <c r="A56" s="93" t="s">
        <v>882</v>
      </c>
      <c r="B56" s="93">
        <v>2</v>
      </c>
      <c r="C56" s="132">
        <v>0.005248373267981131</v>
      </c>
      <c r="D56" s="93" t="s">
        <v>923</v>
      </c>
      <c r="E56" s="93" t="b">
        <v>0</v>
      </c>
      <c r="F56" s="93" t="b">
        <v>0</v>
      </c>
      <c r="G56" s="93" t="b">
        <v>0</v>
      </c>
    </row>
    <row r="57" spans="1:7" ht="15">
      <c r="A57" s="93" t="s">
        <v>883</v>
      </c>
      <c r="B57" s="93">
        <v>2</v>
      </c>
      <c r="C57" s="132">
        <v>0.005248373267981131</v>
      </c>
      <c r="D57" s="93" t="s">
        <v>923</v>
      </c>
      <c r="E57" s="93" t="b">
        <v>1</v>
      </c>
      <c r="F57" s="93" t="b">
        <v>0</v>
      </c>
      <c r="G57" s="93" t="b">
        <v>0</v>
      </c>
    </row>
    <row r="58" spans="1:7" ht="15">
      <c r="A58" s="93" t="s">
        <v>884</v>
      </c>
      <c r="B58" s="93">
        <v>2</v>
      </c>
      <c r="C58" s="132">
        <v>0.005248373267981131</v>
      </c>
      <c r="D58" s="93" t="s">
        <v>923</v>
      </c>
      <c r="E58" s="93" t="b">
        <v>0</v>
      </c>
      <c r="F58" s="93" t="b">
        <v>0</v>
      </c>
      <c r="G58" s="93" t="b">
        <v>0</v>
      </c>
    </row>
    <row r="59" spans="1:7" ht="15">
      <c r="A59" s="93" t="s">
        <v>885</v>
      </c>
      <c r="B59" s="93">
        <v>2</v>
      </c>
      <c r="C59" s="132">
        <v>0.005248373267981131</v>
      </c>
      <c r="D59" s="93" t="s">
        <v>923</v>
      </c>
      <c r="E59" s="93" t="b">
        <v>0</v>
      </c>
      <c r="F59" s="93" t="b">
        <v>0</v>
      </c>
      <c r="G59" s="93" t="b">
        <v>0</v>
      </c>
    </row>
    <row r="60" spans="1:7" ht="15">
      <c r="A60" s="93" t="s">
        <v>886</v>
      </c>
      <c r="B60" s="93">
        <v>2</v>
      </c>
      <c r="C60" s="132">
        <v>0.005248373267981131</v>
      </c>
      <c r="D60" s="93" t="s">
        <v>923</v>
      </c>
      <c r="E60" s="93" t="b">
        <v>0</v>
      </c>
      <c r="F60" s="93" t="b">
        <v>0</v>
      </c>
      <c r="G60" s="93" t="b">
        <v>0</v>
      </c>
    </row>
    <row r="61" spans="1:7" ht="15">
      <c r="A61" s="93" t="s">
        <v>887</v>
      </c>
      <c r="B61" s="93">
        <v>2</v>
      </c>
      <c r="C61" s="132">
        <v>0.005248373267981131</v>
      </c>
      <c r="D61" s="93" t="s">
        <v>923</v>
      </c>
      <c r="E61" s="93" t="b">
        <v>0</v>
      </c>
      <c r="F61" s="93" t="b">
        <v>0</v>
      </c>
      <c r="G61" s="93" t="b">
        <v>0</v>
      </c>
    </row>
    <row r="62" spans="1:7" ht="15">
      <c r="A62" s="93" t="s">
        <v>888</v>
      </c>
      <c r="B62" s="93">
        <v>2</v>
      </c>
      <c r="C62" s="132">
        <v>0.005248373267981131</v>
      </c>
      <c r="D62" s="93" t="s">
        <v>923</v>
      </c>
      <c r="E62" s="93" t="b">
        <v>0</v>
      </c>
      <c r="F62" s="93" t="b">
        <v>0</v>
      </c>
      <c r="G62" s="93" t="b">
        <v>0</v>
      </c>
    </row>
    <row r="63" spans="1:7" ht="15">
      <c r="A63" s="93" t="s">
        <v>889</v>
      </c>
      <c r="B63" s="93">
        <v>2</v>
      </c>
      <c r="C63" s="132">
        <v>0.005248373267981131</v>
      </c>
      <c r="D63" s="93" t="s">
        <v>923</v>
      </c>
      <c r="E63" s="93" t="b">
        <v>0</v>
      </c>
      <c r="F63" s="93" t="b">
        <v>0</v>
      </c>
      <c r="G63" s="93" t="b">
        <v>0</v>
      </c>
    </row>
    <row r="64" spans="1:7" ht="15">
      <c r="A64" s="93" t="s">
        <v>890</v>
      </c>
      <c r="B64" s="93">
        <v>2</v>
      </c>
      <c r="C64" s="132">
        <v>0.005248373267981131</v>
      </c>
      <c r="D64" s="93" t="s">
        <v>923</v>
      </c>
      <c r="E64" s="93" t="b">
        <v>0</v>
      </c>
      <c r="F64" s="93" t="b">
        <v>0</v>
      </c>
      <c r="G64" s="93" t="b">
        <v>0</v>
      </c>
    </row>
    <row r="65" spans="1:7" ht="15">
      <c r="A65" s="93" t="s">
        <v>891</v>
      </c>
      <c r="B65" s="93">
        <v>2</v>
      </c>
      <c r="C65" s="132">
        <v>0.005248373267981131</v>
      </c>
      <c r="D65" s="93" t="s">
        <v>923</v>
      </c>
      <c r="E65" s="93" t="b">
        <v>1</v>
      </c>
      <c r="F65" s="93" t="b">
        <v>0</v>
      </c>
      <c r="G65" s="93" t="b">
        <v>0</v>
      </c>
    </row>
    <row r="66" spans="1:7" ht="15">
      <c r="A66" s="93" t="s">
        <v>892</v>
      </c>
      <c r="B66" s="93">
        <v>2</v>
      </c>
      <c r="C66" s="132">
        <v>0.005248373267981131</v>
      </c>
      <c r="D66" s="93" t="s">
        <v>923</v>
      </c>
      <c r="E66" s="93" t="b">
        <v>0</v>
      </c>
      <c r="F66" s="93" t="b">
        <v>0</v>
      </c>
      <c r="G66" s="93" t="b">
        <v>0</v>
      </c>
    </row>
    <row r="67" spans="1:7" ht="15">
      <c r="A67" s="93" t="s">
        <v>893</v>
      </c>
      <c r="B67" s="93">
        <v>2</v>
      </c>
      <c r="C67" s="132">
        <v>0.005248373267981131</v>
      </c>
      <c r="D67" s="93" t="s">
        <v>923</v>
      </c>
      <c r="E67" s="93" t="b">
        <v>0</v>
      </c>
      <c r="F67" s="93" t="b">
        <v>0</v>
      </c>
      <c r="G67" s="93" t="b">
        <v>0</v>
      </c>
    </row>
    <row r="68" spans="1:7" ht="15">
      <c r="A68" s="93" t="s">
        <v>894</v>
      </c>
      <c r="B68" s="93">
        <v>2</v>
      </c>
      <c r="C68" s="132">
        <v>0.005248373267981131</v>
      </c>
      <c r="D68" s="93" t="s">
        <v>923</v>
      </c>
      <c r="E68" s="93" t="b">
        <v>0</v>
      </c>
      <c r="F68" s="93" t="b">
        <v>0</v>
      </c>
      <c r="G68" s="93" t="b">
        <v>0</v>
      </c>
    </row>
    <row r="69" spans="1:7" ht="15">
      <c r="A69" s="93" t="s">
        <v>895</v>
      </c>
      <c r="B69" s="93">
        <v>2</v>
      </c>
      <c r="C69" s="132">
        <v>0.005248373267981131</v>
      </c>
      <c r="D69" s="93" t="s">
        <v>923</v>
      </c>
      <c r="E69" s="93" t="b">
        <v>0</v>
      </c>
      <c r="F69" s="93" t="b">
        <v>0</v>
      </c>
      <c r="G69" s="93" t="b">
        <v>0</v>
      </c>
    </row>
    <row r="70" spans="1:7" ht="15">
      <c r="A70" s="93" t="s">
        <v>896</v>
      </c>
      <c r="B70" s="93">
        <v>2</v>
      </c>
      <c r="C70" s="132">
        <v>0.005248373267981131</v>
      </c>
      <c r="D70" s="93" t="s">
        <v>923</v>
      </c>
      <c r="E70" s="93" t="b">
        <v>0</v>
      </c>
      <c r="F70" s="93" t="b">
        <v>0</v>
      </c>
      <c r="G70" s="93" t="b">
        <v>0</v>
      </c>
    </row>
    <row r="71" spans="1:7" ht="15">
      <c r="A71" s="93" t="s">
        <v>897</v>
      </c>
      <c r="B71" s="93">
        <v>2</v>
      </c>
      <c r="C71" s="132">
        <v>0.005248373267981131</v>
      </c>
      <c r="D71" s="93" t="s">
        <v>923</v>
      </c>
      <c r="E71" s="93" t="b">
        <v>0</v>
      </c>
      <c r="F71" s="93" t="b">
        <v>0</v>
      </c>
      <c r="G71" s="93" t="b">
        <v>0</v>
      </c>
    </row>
    <row r="72" spans="1:7" ht="15">
      <c r="A72" s="93" t="s">
        <v>898</v>
      </c>
      <c r="B72" s="93">
        <v>2</v>
      </c>
      <c r="C72" s="132">
        <v>0.005248373267981131</v>
      </c>
      <c r="D72" s="93" t="s">
        <v>923</v>
      </c>
      <c r="E72" s="93" t="b">
        <v>0</v>
      </c>
      <c r="F72" s="93" t="b">
        <v>0</v>
      </c>
      <c r="G72" s="93" t="b">
        <v>0</v>
      </c>
    </row>
    <row r="73" spans="1:7" ht="15">
      <c r="A73" s="93" t="s">
        <v>899</v>
      </c>
      <c r="B73" s="93">
        <v>2</v>
      </c>
      <c r="C73" s="132">
        <v>0.005248373267981131</v>
      </c>
      <c r="D73" s="93" t="s">
        <v>923</v>
      </c>
      <c r="E73" s="93" t="b">
        <v>0</v>
      </c>
      <c r="F73" s="93" t="b">
        <v>0</v>
      </c>
      <c r="G73" s="93" t="b">
        <v>0</v>
      </c>
    </row>
    <row r="74" spans="1:7" ht="15">
      <c r="A74" s="93" t="s">
        <v>900</v>
      </c>
      <c r="B74" s="93">
        <v>2</v>
      </c>
      <c r="C74" s="132">
        <v>0.005248373267981131</v>
      </c>
      <c r="D74" s="93" t="s">
        <v>923</v>
      </c>
      <c r="E74" s="93" t="b">
        <v>1</v>
      </c>
      <c r="F74" s="93" t="b">
        <v>0</v>
      </c>
      <c r="G74" s="93" t="b">
        <v>0</v>
      </c>
    </row>
    <row r="75" spans="1:7" ht="15">
      <c r="A75" s="93" t="s">
        <v>901</v>
      </c>
      <c r="B75" s="93">
        <v>2</v>
      </c>
      <c r="C75" s="132">
        <v>0.005248373267981131</v>
      </c>
      <c r="D75" s="93" t="s">
        <v>923</v>
      </c>
      <c r="E75" s="93" t="b">
        <v>0</v>
      </c>
      <c r="F75" s="93" t="b">
        <v>0</v>
      </c>
      <c r="G75" s="93" t="b">
        <v>0</v>
      </c>
    </row>
    <row r="76" spans="1:7" ht="15">
      <c r="A76" s="93" t="s">
        <v>902</v>
      </c>
      <c r="B76" s="93">
        <v>2</v>
      </c>
      <c r="C76" s="132">
        <v>0.005248373267981131</v>
      </c>
      <c r="D76" s="93" t="s">
        <v>923</v>
      </c>
      <c r="E76" s="93" t="b">
        <v>0</v>
      </c>
      <c r="F76" s="93" t="b">
        <v>0</v>
      </c>
      <c r="G76" s="93" t="b">
        <v>0</v>
      </c>
    </row>
    <row r="77" spans="1:7" ht="15">
      <c r="A77" s="93" t="s">
        <v>903</v>
      </c>
      <c r="B77" s="93">
        <v>2</v>
      </c>
      <c r="C77" s="132">
        <v>0.005248373267981131</v>
      </c>
      <c r="D77" s="93" t="s">
        <v>923</v>
      </c>
      <c r="E77" s="93" t="b">
        <v>0</v>
      </c>
      <c r="F77" s="93" t="b">
        <v>0</v>
      </c>
      <c r="G77" s="93" t="b">
        <v>0</v>
      </c>
    </row>
    <row r="78" spans="1:7" ht="15">
      <c r="A78" s="93" t="s">
        <v>904</v>
      </c>
      <c r="B78" s="93">
        <v>2</v>
      </c>
      <c r="C78" s="132">
        <v>0.005248373267981131</v>
      </c>
      <c r="D78" s="93" t="s">
        <v>923</v>
      </c>
      <c r="E78" s="93" t="b">
        <v>0</v>
      </c>
      <c r="F78" s="93" t="b">
        <v>0</v>
      </c>
      <c r="G78" s="93" t="b">
        <v>0</v>
      </c>
    </row>
    <row r="79" spans="1:7" ht="15">
      <c r="A79" s="93" t="s">
        <v>905</v>
      </c>
      <c r="B79" s="93">
        <v>2</v>
      </c>
      <c r="C79" s="132">
        <v>0.005248373267981131</v>
      </c>
      <c r="D79" s="93" t="s">
        <v>923</v>
      </c>
      <c r="E79" s="93" t="b">
        <v>0</v>
      </c>
      <c r="F79" s="93" t="b">
        <v>0</v>
      </c>
      <c r="G79" s="93" t="b">
        <v>0</v>
      </c>
    </row>
    <row r="80" spans="1:7" ht="15">
      <c r="A80" s="93" t="s">
        <v>906</v>
      </c>
      <c r="B80" s="93">
        <v>2</v>
      </c>
      <c r="C80" s="132">
        <v>0.005248373267981131</v>
      </c>
      <c r="D80" s="93" t="s">
        <v>923</v>
      </c>
      <c r="E80" s="93" t="b">
        <v>0</v>
      </c>
      <c r="F80" s="93" t="b">
        <v>0</v>
      </c>
      <c r="G80" s="93" t="b">
        <v>0</v>
      </c>
    </row>
    <row r="81" spans="1:7" ht="15">
      <c r="A81" s="93" t="s">
        <v>907</v>
      </c>
      <c r="B81" s="93">
        <v>2</v>
      </c>
      <c r="C81" s="132">
        <v>0.005248373267981131</v>
      </c>
      <c r="D81" s="93" t="s">
        <v>923</v>
      </c>
      <c r="E81" s="93" t="b">
        <v>1</v>
      </c>
      <c r="F81" s="93" t="b">
        <v>0</v>
      </c>
      <c r="G81" s="93" t="b">
        <v>0</v>
      </c>
    </row>
    <row r="82" spans="1:7" ht="15">
      <c r="A82" s="93" t="s">
        <v>737</v>
      </c>
      <c r="B82" s="93">
        <v>2</v>
      </c>
      <c r="C82" s="132">
        <v>0.005248373267981131</v>
      </c>
      <c r="D82" s="93" t="s">
        <v>923</v>
      </c>
      <c r="E82" s="93" t="b">
        <v>0</v>
      </c>
      <c r="F82" s="93" t="b">
        <v>0</v>
      </c>
      <c r="G82" s="93" t="b">
        <v>0</v>
      </c>
    </row>
    <row r="83" spans="1:7" ht="15">
      <c r="A83" s="93" t="s">
        <v>738</v>
      </c>
      <c r="B83" s="93">
        <v>2</v>
      </c>
      <c r="C83" s="132">
        <v>0.005248373267981131</v>
      </c>
      <c r="D83" s="93" t="s">
        <v>923</v>
      </c>
      <c r="E83" s="93" t="b">
        <v>0</v>
      </c>
      <c r="F83" s="93" t="b">
        <v>0</v>
      </c>
      <c r="G83" s="93" t="b">
        <v>0</v>
      </c>
    </row>
    <row r="84" spans="1:7" ht="15">
      <c r="A84" s="93" t="s">
        <v>740</v>
      </c>
      <c r="B84" s="93">
        <v>2</v>
      </c>
      <c r="C84" s="132">
        <v>0.005248373267981131</v>
      </c>
      <c r="D84" s="93" t="s">
        <v>923</v>
      </c>
      <c r="E84" s="93" t="b">
        <v>0</v>
      </c>
      <c r="F84" s="93" t="b">
        <v>0</v>
      </c>
      <c r="G84" s="93" t="b">
        <v>0</v>
      </c>
    </row>
    <row r="85" spans="1:7" ht="15">
      <c r="A85" s="93" t="s">
        <v>741</v>
      </c>
      <c r="B85" s="93">
        <v>2</v>
      </c>
      <c r="C85" s="132">
        <v>0.005248373267981131</v>
      </c>
      <c r="D85" s="93" t="s">
        <v>923</v>
      </c>
      <c r="E85" s="93" t="b">
        <v>0</v>
      </c>
      <c r="F85" s="93" t="b">
        <v>0</v>
      </c>
      <c r="G85" s="93" t="b">
        <v>0</v>
      </c>
    </row>
    <row r="86" spans="1:7" ht="15">
      <c r="A86" s="93" t="s">
        <v>742</v>
      </c>
      <c r="B86" s="93">
        <v>2</v>
      </c>
      <c r="C86" s="132">
        <v>0.005248373267981131</v>
      </c>
      <c r="D86" s="93" t="s">
        <v>923</v>
      </c>
      <c r="E86" s="93" t="b">
        <v>0</v>
      </c>
      <c r="F86" s="93" t="b">
        <v>0</v>
      </c>
      <c r="G86" s="93" t="b">
        <v>0</v>
      </c>
    </row>
    <row r="87" spans="1:7" ht="15">
      <c r="A87" s="93" t="s">
        <v>908</v>
      </c>
      <c r="B87" s="93">
        <v>2</v>
      </c>
      <c r="C87" s="132">
        <v>0.005248373267981131</v>
      </c>
      <c r="D87" s="93" t="s">
        <v>923</v>
      </c>
      <c r="E87" s="93" t="b">
        <v>1</v>
      </c>
      <c r="F87" s="93" t="b">
        <v>0</v>
      </c>
      <c r="G87" s="93" t="b">
        <v>0</v>
      </c>
    </row>
    <row r="88" spans="1:7" ht="15">
      <c r="A88" s="93" t="s">
        <v>272</v>
      </c>
      <c r="B88" s="93">
        <v>2</v>
      </c>
      <c r="C88" s="132">
        <v>0.005248373267981131</v>
      </c>
      <c r="D88" s="93" t="s">
        <v>923</v>
      </c>
      <c r="E88" s="93" t="b">
        <v>0</v>
      </c>
      <c r="F88" s="93" t="b">
        <v>0</v>
      </c>
      <c r="G88" s="93" t="b">
        <v>0</v>
      </c>
    </row>
    <row r="89" spans="1:7" ht="15">
      <c r="A89" s="93" t="s">
        <v>271</v>
      </c>
      <c r="B89" s="93">
        <v>2</v>
      </c>
      <c r="C89" s="132">
        <v>0.005248373267981131</v>
      </c>
      <c r="D89" s="93" t="s">
        <v>923</v>
      </c>
      <c r="E89" s="93" t="b">
        <v>0</v>
      </c>
      <c r="F89" s="93" t="b">
        <v>0</v>
      </c>
      <c r="G89" s="93" t="b">
        <v>0</v>
      </c>
    </row>
    <row r="90" spans="1:7" ht="15">
      <c r="A90" s="93" t="s">
        <v>270</v>
      </c>
      <c r="B90" s="93">
        <v>2</v>
      </c>
      <c r="C90" s="132">
        <v>0.005248373267981131</v>
      </c>
      <c r="D90" s="93" t="s">
        <v>923</v>
      </c>
      <c r="E90" s="93" t="b">
        <v>0</v>
      </c>
      <c r="F90" s="93" t="b">
        <v>0</v>
      </c>
      <c r="G90" s="93" t="b">
        <v>0</v>
      </c>
    </row>
    <row r="91" spans="1:7" ht="15">
      <c r="A91" s="93" t="s">
        <v>909</v>
      </c>
      <c r="B91" s="93">
        <v>2</v>
      </c>
      <c r="C91" s="132">
        <v>0.005248373267981131</v>
      </c>
      <c r="D91" s="93" t="s">
        <v>923</v>
      </c>
      <c r="E91" s="93" t="b">
        <v>0</v>
      </c>
      <c r="F91" s="93" t="b">
        <v>0</v>
      </c>
      <c r="G91" s="93" t="b">
        <v>0</v>
      </c>
    </row>
    <row r="92" spans="1:7" ht="15">
      <c r="A92" s="93" t="s">
        <v>910</v>
      </c>
      <c r="B92" s="93">
        <v>2</v>
      </c>
      <c r="C92" s="132">
        <v>0.005248373267981131</v>
      </c>
      <c r="D92" s="93" t="s">
        <v>923</v>
      </c>
      <c r="E92" s="93" t="b">
        <v>0</v>
      </c>
      <c r="F92" s="93" t="b">
        <v>0</v>
      </c>
      <c r="G92" s="93" t="b">
        <v>0</v>
      </c>
    </row>
    <row r="93" spans="1:7" ht="15">
      <c r="A93" s="93" t="s">
        <v>911</v>
      </c>
      <c r="B93" s="93">
        <v>2</v>
      </c>
      <c r="C93" s="132">
        <v>0.005248373267981131</v>
      </c>
      <c r="D93" s="93" t="s">
        <v>923</v>
      </c>
      <c r="E93" s="93" t="b">
        <v>0</v>
      </c>
      <c r="F93" s="93" t="b">
        <v>0</v>
      </c>
      <c r="G93" s="93" t="b">
        <v>0</v>
      </c>
    </row>
    <row r="94" spans="1:7" ht="15">
      <c r="A94" s="93" t="s">
        <v>912</v>
      </c>
      <c r="B94" s="93">
        <v>2</v>
      </c>
      <c r="C94" s="132">
        <v>0.005248373267981131</v>
      </c>
      <c r="D94" s="93" t="s">
        <v>923</v>
      </c>
      <c r="E94" s="93" t="b">
        <v>0</v>
      </c>
      <c r="F94" s="93" t="b">
        <v>0</v>
      </c>
      <c r="G94" s="93" t="b">
        <v>0</v>
      </c>
    </row>
    <row r="95" spans="1:7" ht="15">
      <c r="A95" s="93" t="s">
        <v>913</v>
      </c>
      <c r="B95" s="93">
        <v>2</v>
      </c>
      <c r="C95" s="132">
        <v>0.005248373267981131</v>
      </c>
      <c r="D95" s="93" t="s">
        <v>923</v>
      </c>
      <c r="E95" s="93" t="b">
        <v>0</v>
      </c>
      <c r="F95" s="93" t="b">
        <v>0</v>
      </c>
      <c r="G95" s="93" t="b">
        <v>0</v>
      </c>
    </row>
    <row r="96" spans="1:7" ht="15">
      <c r="A96" s="93" t="s">
        <v>914</v>
      </c>
      <c r="B96" s="93">
        <v>2</v>
      </c>
      <c r="C96" s="132">
        <v>0.005248373267981131</v>
      </c>
      <c r="D96" s="93" t="s">
        <v>923</v>
      </c>
      <c r="E96" s="93" t="b">
        <v>0</v>
      </c>
      <c r="F96" s="93" t="b">
        <v>0</v>
      </c>
      <c r="G96" s="93" t="b">
        <v>0</v>
      </c>
    </row>
    <row r="97" spans="1:7" ht="15">
      <c r="A97" s="93" t="s">
        <v>915</v>
      </c>
      <c r="B97" s="93">
        <v>2</v>
      </c>
      <c r="C97" s="132">
        <v>0.005248373267981131</v>
      </c>
      <c r="D97" s="93" t="s">
        <v>923</v>
      </c>
      <c r="E97" s="93" t="b">
        <v>1</v>
      </c>
      <c r="F97" s="93" t="b">
        <v>0</v>
      </c>
      <c r="G97" s="93" t="b">
        <v>0</v>
      </c>
    </row>
    <row r="98" spans="1:7" ht="15">
      <c r="A98" s="93" t="s">
        <v>916</v>
      </c>
      <c r="B98" s="93">
        <v>2</v>
      </c>
      <c r="C98" s="132">
        <v>0.006688708175464295</v>
      </c>
      <c r="D98" s="93" t="s">
        <v>923</v>
      </c>
      <c r="E98" s="93" t="b">
        <v>0</v>
      </c>
      <c r="F98" s="93" t="b">
        <v>1</v>
      </c>
      <c r="G98" s="93" t="b">
        <v>0</v>
      </c>
    </row>
    <row r="99" spans="1:7" ht="15">
      <c r="A99" s="93" t="s">
        <v>917</v>
      </c>
      <c r="B99" s="93">
        <v>2</v>
      </c>
      <c r="C99" s="132">
        <v>0.005248373267981131</v>
      </c>
      <c r="D99" s="93" t="s">
        <v>923</v>
      </c>
      <c r="E99" s="93" t="b">
        <v>0</v>
      </c>
      <c r="F99" s="93" t="b">
        <v>0</v>
      </c>
      <c r="G99" s="93" t="b">
        <v>0</v>
      </c>
    </row>
    <row r="100" spans="1:7" ht="15">
      <c r="A100" s="93" t="s">
        <v>918</v>
      </c>
      <c r="B100" s="93">
        <v>2</v>
      </c>
      <c r="C100" s="132">
        <v>0.006688708175464295</v>
      </c>
      <c r="D100" s="93" t="s">
        <v>923</v>
      </c>
      <c r="E100" s="93" t="b">
        <v>1</v>
      </c>
      <c r="F100" s="93" t="b">
        <v>0</v>
      </c>
      <c r="G100" s="93" t="b">
        <v>0</v>
      </c>
    </row>
    <row r="101" spans="1:7" ht="15">
      <c r="A101" s="93" t="s">
        <v>919</v>
      </c>
      <c r="B101" s="93">
        <v>2</v>
      </c>
      <c r="C101" s="132">
        <v>0.006688708175464295</v>
      </c>
      <c r="D101" s="93" t="s">
        <v>923</v>
      </c>
      <c r="E101" s="93" t="b">
        <v>0</v>
      </c>
      <c r="F101" s="93" t="b">
        <v>0</v>
      </c>
      <c r="G101" s="93" t="b">
        <v>0</v>
      </c>
    </row>
    <row r="102" spans="1:7" ht="15">
      <c r="A102" s="93" t="s">
        <v>920</v>
      </c>
      <c r="B102" s="93">
        <v>2</v>
      </c>
      <c r="C102" s="132">
        <v>0.006688708175464295</v>
      </c>
      <c r="D102" s="93" t="s">
        <v>923</v>
      </c>
      <c r="E102" s="93" t="b">
        <v>0</v>
      </c>
      <c r="F102" s="93" t="b">
        <v>0</v>
      </c>
      <c r="G102" s="93" t="b">
        <v>0</v>
      </c>
    </row>
    <row r="103" spans="1:7" ht="15">
      <c r="A103" s="93" t="s">
        <v>723</v>
      </c>
      <c r="B103" s="93">
        <v>5</v>
      </c>
      <c r="C103" s="132">
        <v>0.010271617524030148</v>
      </c>
      <c r="D103" s="93" t="s">
        <v>646</v>
      </c>
      <c r="E103" s="93" t="b">
        <v>0</v>
      </c>
      <c r="F103" s="93" t="b">
        <v>0</v>
      </c>
      <c r="G103" s="93" t="b">
        <v>0</v>
      </c>
    </row>
    <row r="104" spans="1:7" ht="15">
      <c r="A104" s="93" t="s">
        <v>724</v>
      </c>
      <c r="B104" s="93">
        <v>4</v>
      </c>
      <c r="C104" s="132">
        <v>0.016097294190947634</v>
      </c>
      <c r="D104" s="93" t="s">
        <v>646</v>
      </c>
      <c r="E104" s="93" t="b">
        <v>0</v>
      </c>
      <c r="F104" s="93" t="b">
        <v>0</v>
      </c>
      <c r="G104" s="93" t="b">
        <v>0</v>
      </c>
    </row>
    <row r="105" spans="1:7" ht="15">
      <c r="A105" s="93" t="s">
        <v>725</v>
      </c>
      <c r="B105" s="93">
        <v>4</v>
      </c>
      <c r="C105" s="132">
        <v>0.016097294190947634</v>
      </c>
      <c r="D105" s="93" t="s">
        <v>646</v>
      </c>
      <c r="E105" s="93" t="b">
        <v>0</v>
      </c>
      <c r="F105" s="93" t="b">
        <v>0</v>
      </c>
      <c r="G105" s="93" t="b">
        <v>0</v>
      </c>
    </row>
    <row r="106" spans="1:7" ht="15">
      <c r="A106" s="93" t="s">
        <v>726</v>
      </c>
      <c r="B106" s="93">
        <v>4</v>
      </c>
      <c r="C106" s="132">
        <v>0.016097294190947634</v>
      </c>
      <c r="D106" s="93" t="s">
        <v>646</v>
      </c>
      <c r="E106" s="93" t="b">
        <v>0</v>
      </c>
      <c r="F106" s="93" t="b">
        <v>0</v>
      </c>
      <c r="G106" s="93" t="b">
        <v>0</v>
      </c>
    </row>
    <row r="107" spans="1:7" ht="15">
      <c r="A107" s="93" t="s">
        <v>263</v>
      </c>
      <c r="B107" s="93">
        <v>4</v>
      </c>
      <c r="C107" s="132">
        <v>0.010136304177799491</v>
      </c>
      <c r="D107" s="93" t="s">
        <v>646</v>
      </c>
      <c r="E107" s="93" t="b">
        <v>0</v>
      </c>
      <c r="F107" s="93" t="b">
        <v>0</v>
      </c>
      <c r="G107" s="93" t="b">
        <v>0</v>
      </c>
    </row>
    <row r="108" spans="1:7" ht="15">
      <c r="A108" s="93" t="s">
        <v>727</v>
      </c>
      <c r="B108" s="93">
        <v>3</v>
      </c>
      <c r="C108" s="132">
        <v>0.009457753924561994</v>
      </c>
      <c r="D108" s="93" t="s">
        <v>646</v>
      </c>
      <c r="E108" s="93" t="b">
        <v>0</v>
      </c>
      <c r="F108" s="93" t="b">
        <v>0</v>
      </c>
      <c r="G108" s="93" t="b">
        <v>0</v>
      </c>
    </row>
    <row r="109" spans="1:7" ht="15">
      <c r="A109" s="93" t="s">
        <v>728</v>
      </c>
      <c r="B109" s="93">
        <v>3</v>
      </c>
      <c r="C109" s="132">
        <v>0.009457753924561994</v>
      </c>
      <c r="D109" s="93" t="s">
        <v>646</v>
      </c>
      <c r="E109" s="93" t="b">
        <v>0</v>
      </c>
      <c r="F109" s="93" t="b">
        <v>0</v>
      </c>
      <c r="G109" s="93" t="b">
        <v>0</v>
      </c>
    </row>
    <row r="110" spans="1:7" ht="15">
      <c r="A110" s="93" t="s">
        <v>729</v>
      </c>
      <c r="B110" s="93">
        <v>3</v>
      </c>
      <c r="C110" s="132">
        <v>0.009457753924561994</v>
      </c>
      <c r="D110" s="93" t="s">
        <v>646</v>
      </c>
      <c r="E110" s="93" t="b">
        <v>0</v>
      </c>
      <c r="F110" s="93" t="b">
        <v>0</v>
      </c>
      <c r="G110" s="93" t="b">
        <v>0</v>
      </c>
    </row>
    <row r="111" spans="1:7" ht="15">
      <c r="A111" s="93" t="s">
        <v>730</v>
      </c>
      <c r="B111" s="93">
        <v>3</v>
      </c>
      <c r="C111" s="132">
        <v>0.01654371315307183</v>
      </c>
      <c r="D111" s="93" t="s">
        <v>646</v>
      </c>
      <c r="E111" s="93" t="b">
        <v>0</v>
      </c>
      <c r="F111" s="93" t="b">
        <v>0</v>
      </c>
      <c r="G111" s="93" t="b">
        <v>0</v>
      </c>
    </row>
    <row r="112" spans="1:7" ht="15">
      <c r="A112" s="93" t="s">
        <v>731</v>
      </c>
      <c r="B112" s="93">
        <v>2</v>
      </c>
      <c r="C112" s="132">
        <v>0.008048647095473817</v>
      </c>
      <c r="D112" s="93" t="s">
        <v>646</v>
      </c>
      <c r="E112" s="93" t="b">
        <v>0</v>
      </c>
      <c r="F112" s="93" t="b">
        <v>0</v>
      </c>
      <c r="G112" s="93" t="b">
        <v>0</v>
      </c>
    </row>
    <row r="113" spans="1:7" ht="15">
      <c r="A113" s="93" t="s">
        <v>882</v>
      </c>
      <c r="B113" s="93">
        <v>2</v>
      </c>
      <c r="C113" s="132">
        <v>0.008048647095473817</v>
      </c>
      <c r="D113" s="93" t="s">
        <v>646</v>
      </c>
      <c r="E113" s="93" t="b">
        <v>0</v>
      </c>
      <c r="F113" s="93" t="b">
        <v>0</v>
      </c>
      <c r="G113" s="93" t="b">
        <v>0</v>
      </c>
    </row>
    <row r="114" spans="1:7" ht="15">
      <c r="A114" s="93" t="s">
        <v>883</v>
      </c>
      <c r="B114" s="93">
        <v>2</v>
      </c>
      <c r="C114" s="132">
        <v>0.008048647095473817</v>
      </c>
      <c r="D114" s="93" t="s">
        <v>646</v>
      </c>
      <c r="E114" s="93" t="b">
        <v>1</v>
      </c>
      <c r="F114" s="93" t="b">
        <v>0</v>
      </c>
      <c r="G114" s="93" t="b">
        <v>0</v>
      </c>
    </row>
    <row r="115" spans="1:7" ht="15">
      <c r="A115" s="93" t="s">
        <v>884</v>
      </c>
      <c r="B115" s="93">
        <v>2</v>
      </c>
      <c r="C115" s="132">
        <v>0.008048647095473817</v>
      </c>
      <c r="D115" s="93" t="s">
        <v>646</v>
      </c>
      <c r="E115" s="93" t="b">
        <v>0</v>
      </c>
      <c r="F115" s="93" t="b">
        <v>0</v>
      </c>
      <c r="G115" s="93" t="b">
        <v>0</v>
      </c>
    </row>
    <row r="116" spans="1:7" ht="15">
      <c r="A116" s="93" t="s">
        <v>885</v>
      </c>
      <c r="B116" s="93">
        <v>2</v>
      </c>
      <c r="C116" s="132">
        <v>0.008048647095473817</v>
      </c>
      <c r="D116" s="93" t="s">
        <v>646</v>
      </c>
      <c r="E116" s="93" t="b">
        <v>0</v>
      </c>
      <c r="F116" s="93" t="b">
        <v>0</v>
      </c>
      <c r="G116" s="93" t="b">
        <v>0</v>
      </c>
    </row>
    <row r="117" spans="1:7" ht="15">
      <c r="A117" s="93" t="s">
        <v>886</v>
      </c>
      <c r="B117" s="93">
        <v>2</v>
      </c>
      <c r="C117" s="132">
        <v>0.008048647095473817</v>
      </c>
      <c r="D117" s="93" t="s">
        <v>646</v>
      </c>
      <c r="E117" s="93" t="b">
        <v>0</v>
      </c>
      <c r="F117" s="93" t="b">
        <v>0</v>
      </c>
      <c r="G117" s="93" t="b">
        <v>0</v>
      </c>
    </row>
    <row r="118" spans="1:7" ht="15">
      <c r="A118" s="93" t="s">
        <v>887</v>
      </c>
      <c r="B118" s="93">
        <v>2</v>
      </c>
      <c r="C118" s="132">
        <v>0.008048647095473817</v>
      </c>
      <c r="D118" s="93" t="s">
        <v>646</v>
      </c>
      <c r="E118" s="93" t="b">
        <v>0</v>
      </c>
      <c r="F118" s="93" t="b">
        <v>0</v>
      </c>
      <c r="G118" s="93" t="b">
        <v>0</v>
      </c>
    </row>
    <row r="119" spans="1:7" ht="15">
      <c r="A119" s="93" t="s">
        <v>888</v>
      </c>
      <c r="B119" s="93">
        <v>2</v>
      </c>
      <c r="C119" s="132">
        <v>0.008048647095473817</v>
      </c>
      <c r="D119" s="93" t="s">
        <v>646</v>
      </c>
      <c r="E119" s="93" t="b">
        <v>0</v>
      </c>
      <c r="F119" s="93" t="b">
        <v>0</v>
      </c>
      <c r="G119" s="93" t="b">
        <v>0</v>
      </c>
    </row>
    <row r="120" spans="1:7" ht="15">
      <c r="A120" s="93" t="s">
        <v>889</v>
      </c>
      <c r="B120" s="93">
        <v>2</v>
      </c>
      <c r="C120" s="132">
        <v>0.008048647095473817</v>
      </c>
      <c r="D120" s="93" t="s">
        <v>646</v>
      </c>
      <c r="E120" s="93" t="b">
        <v>0</v>
      </c>
      <c r="F120" s="93" t="b">
        <v>0</v>
      </c>
      <c r="G120" s="93" t="b">
        <v>0</v>
      </c>
    </row>
    <row r="121" spans="1:7" ht="15">
      <c r="A121" s="93" t="s">
        <v>890</v>
      </c>
      <c r="B121" s="93">
        <v>2</v>
      </c>
      <c r="C121" s="132">
        <v>0.008048647095473817</v>
      </c>
      <c r="D121" s="93" t="s">
        <v>646</v>
      </c>
      <c r="E121" s="93" t="b">
        <v>0</v>
      </c>
      <c r="F121" s="93" t="b">
        <v>0</v>
      </c>
      <c r="G121" s="93" t="b">
        <v>0</v>
      </c>
    </row>
    <row r="122" spans="1:7" ht="15">
      <c r="A122" s="93" t="s">
        <v>719</v>
      </c>
      <c r="B122" s="93">
        <v>2</v>
      </c>
      <c r="C122" s="132">
        <v>0.008048647095473817</v>
      </c>
      <c r="D122" s="93" t="s">
        <v>646</v>
      </c>
      <c r="E122" s="93" t="b">
        <v>0</v>
      </c>
      <c r="F122" s="93" t="b">
        <v>0</v>
      </c>
      <c r="G122" s="93" t="b">
        <v>0</v>
      </c>
    </row>
    <row r="123" spans="1:7" ht="15">
      <c r="A123" s="93" t="s">
        <v>919</v>
      </c>
      <c r="B123" s="93">
        <v>2</v>
      </c>
      <c r="C123" s="132">
        <v>0.011029142102047888</v>
      </c>
      <c r="D123" s="93" t="s">
        <v>646</v>
      </c>
      <c r="E123" s="93" t="b">
        <v>0</v>
      </c>
      <c r="F123" s="93" t="b">
        <v>0</v>
      </c>
      <c r="G123" s="93" t="b">
        <v>0</v>
      </c>
    </row>
    <row r="124" spans="1:7" ht="15">
      <c r="A124" s="93" t="s">
        <v>718</v>
      </c>
      <c r="B124" s="93">
        <v>2</v>
      </c>
      <c r="C124" s="132">
        <v>0.008048647095473817</v>
      </c>
      <c r="D124" s="93" t="s">
        <v>646</v>
      </c>
      <c r="E124" s="93" t="b">
        <v>0</v>
      </c>
      <c r="F124" s="93" t="b">
        <v>0</v>
      </c>
      <c r="G124" s="93" t="b">
        <v>0</v>
      </c>
    </row>
    <row r="125" spans="1:7" ht="15">
      <c r="A125" s="93" t="s">
        <v>920</v>
      </c>
      <c r="B125" s="93">
        <v>2</v>
      </c>
      <c r="C125" s="132">
        <v>0.011029142102047888</v>
      </c>
      <c r="D125" s="93" t="s">
        <v>646</v>
      </c>
      <c r="E125" s="93" t="b">
        <v>0</v>
      </c>
      <c r="F125" s="93" t="b">
        <v>0</v>
      </c>
      <c r="G125" s="93" t="b">
        <v>0</v>
      </c>
    </row>
    <row r="126" spans="1:7" ht="15">
      <c r="A126" s="93" t="s">
        <v>918</v>
      </c>
      <c r="B126" s="93">
        <v>2</v>
      </c>
      <c r="C126" s="132">
        <v>0.011029142102047888</v>
      </c>
      <c r="D126" s="93" t="s">
        <v>646</v>
      </c>
      <c r="E126" s="93" t="b">
        <v>1</v>
      </c>
      <c r="F126" s="93" t="b">
        <v>0</v>
      </c>
      <c r="G126" s="93" t="b">
        <v>0</v>
      </c>
    </row>
    <row r="127" spans="1:7" ht="15">
      <c r="A127" s="93" t="s">
        <v>917</v>
      </c>
      <c r="B127" s="93">
        <v>2</v>
      </c>
      <c r="C127" s="132">
        <v>0.008048647095473817</v>
      </c>
      <c r="D127" s="93" t="s">
        <v>646</v>
      </c>
      <c r="E127" s="93" t="b">
        <v>0</v>
      </c>
      <c r="F127" s="93" t="b">
        <v>0</v>
      </c>
      <c r="G127" s="93" t="b">
        <v>0</v>
      </c>
    </row>
    <row r="128" spans="1:7" ht="15">
      <c r="A128" s="93" t="s">
        <v>915</v>
      </c>
      <c r="B128" s="93">
        <v>2</v>
      </c>
      <c r="C128" s="132">
        <v>0.008048647095473817</v>
      </c>
      <c r="D128" s="93" t="s">
        <v>646</v>
      </c>
      <c r="E128" s="93" t="b">
        <v>1</v>
      </c>
      <c r="F128" s="93" t="b">
        <v>0</v>
      </c>
      <c r="G128" s="93" t="b">
        <v>0</v>
      </c>
    </row>
    <row r="129" spans="1:7" ht="15">
      <c r="A129" s="93" t="s">
        <v>914</v>
      </c>
      <c r="B129" s="93">
        <v>2</v>
      </c>
      <c r="C129" s="132">
        <v>0.008048647095473817</v>
      </c>
      <c r="D129" s="93" t="s">
        <v>646</v>
      </c>
      <c r="E129" s="93" t="b">
        <v>0</v>
      </c>
      <c r="F129" s="93" t="b">
        <v>0</v>
      </c>
      <c r="G129" s="93" t="b">
        <v>0</v>
      </c>
    </row>
    <row r="130" spans="1:7" ht="15">
      <c r="A130" s="93" t="s">
        <v>916</v>
      </c>
      <c r="B130" s="93">
        <v>2</v>
      </c>
      <c r="C130" s="132">
        <v>0.011029142102047888</v>
      </c>
      <c r="D130" s="93" t="s">
        <v>646</v>
      </c>
      <c r="E130" s="93" t="b">
        <v>0</v>
      </c>
      <c r="F130" s="93" t="b">
        <v>1</v>
      </c>
      <c r="G130" s="93" t="b">
        <v>0</v>
      </c>
    </row>
    <row r="131" spans="1:7" ht="15">
      <c r="A131" s="93" t="s">
        <v>891</v>
      </c>
      <c r="B131" s="93">
        <v>2</v>
      </c>
      <c r="C131" s="132">
        <v>0.008048647095473817</v>
      </c>
      <c r="D131" s="93" t="s">
        <v>646</v>
      </c>
      <c r="E131" s="93" t="b">
        <v>1</v>
      </c>
      <c r="F131" s="93" t="b">
        <v>0</v>
      </c>
      <c r="G131" s="93" t="b">
        <v>0</v>
      </c>
    </row>
    <row r="132" spans="1:7" ht="15">
      <c r="A132" s="93" t="s">
        <v>892</v>
      </c>
      <c r="B132" s="93">
        <v>2</v>
      </c>
      <c r="C132" s="132">
        <v>0.008048647095473817</v>
      </c>
      <c r="D132" s="93" t="s">
        <v>646</v>
      </c>
      <c r="E132" s="93" t="b">
        <v>0</v>
      </c>
      <c r="F132" s="93" t="b">
        <v>0</v>
      </c>
      <c r="G132" s="93" t="b">
        <v>0</v>
      </c>
    </row>
    <row r="133" spans="1:7" ht="15">
      <c r="A133" s="93" t="s">
        <v>893</v>
      </c>
      <c r="B133" s="93">
        <v>2</v>
      </c>
      <c r="C133" s="132">
        <v>0.008048647095473817</v>
      </c>
      <c r="D133" s="93" t="s">
        <v>646</v>
      </c>
      <c r="E133" s="93" t="b">
        <v>0</v>
      </c>
      <c r="F133" s="93" t="b">
        <v>0</v>
      </c>
      <c r="G133" s="93" t="b">
        <v>0</v>
      </c>
    </row>
    <row r="134" spans="1:7" ht="15">
      <c r="A134" s="93" t="s">
        <v>894</v>
      </c>
      <c r="B134" s="93">
        <v>2</v>
      </c>
      <c r="C134" s="132">
        <v>0.008048647095473817</v>
      </c>
      <c r="D134" s="93" t="s">
        <v>646</v>
      </c>
      <c r="E134" s="93" t="b">
        <v>0</v>
      </c>
      <c r="F134" s="93" t="b">
        <v>0</v>
      </c>
      <c r="G134" s="93" t="b">
        <v>0</v>
      </c>
    </row>
    <row r="135" spans="1:7" ht="15">
      <c r="A135" s="93" t="s">
        <v>721</v>
      </c>
      <c r="B135" s="93">
        <v>2</v>
      </c>
      <c r="C135" s="132">
        <v>0.008048647095473817</v>
      </c>
      <c r="D135" s="93" t="s">
        <v>646</v>
      </c>
      <c r="E135" s="93" t="b">
        <v>0</v>
      </c>
      <c r="F135" s="93" t="b">
        <v>0</v>
      </c>
      <c r="G135" s="93" t="b">
        <v>0</v>
      </c>
    </row>
    <row r="136" spans="1:7" ht="15">
      <c r="A136" s="93" t="s">
        <v>895</v>
      </c>
      <c r="B136" s="93">
        <v>2</v>
      </c>
      <c r="C136" s="132">
        <v>0.008048647095473817</v>
      </c>
      <c r="D136" s="93" t="s">
        <v>646</v>
      </c>
      <c r="E136" s="93" t="b">
        <v>0</v>
      </c>
      <c r="F136" s="93" t="b">
        <v>0</v>
      </c>
      <c r="G136" s="93" t="b">
        <v>0</v>
      </c>
    </row>
    <row r="137" spans="1:7" ht="15">
      <c r="A137" s="93" t="s">
        <v>896</v>
      </c>
      <c r="B137" s="93">
        <v>2</v>
      </c>
      <c r="C137" s="132">
        <v>0.008048647095473817</v>
      </c>
      <c r="D137" s="93" t="s">
        <v>646</v>
      </c>
      <c r="E137" s="93" t="b">
        <v>0</v>
      </c>
      <c r="F137" s="93" t="b">
        <v>0</v>
      </c>
      <c r="G137" s="93" t="b">
        <v>0</v>
      </c>
    </row>
    <row r="138" spans="1:7" ht="15">
      <c r="A138" s="93" t="s">
        <v>897</v>
      </c>
      <c r="B138" s="93">
        <v>2</v>
      </c>
      <c r="C138" s="132">
        <v>0.008048647095473817</v>
      </c>
      <c r="D138" s="93" t="s">
        <v>646</v>
      </c>
      <c r="E138" s="93" t="b">
        <v>0</v>
      </c>
      <c r="F138" s="93" t="b">
        <v>0</v>
      </c>
      <c r="G138" s="93" t="b">
        <v>0</v>
      </c>
    </row>
    <row r="139" spans="1:7" ht="15">
      <c r="A139" s="93" t="s">
        <v>898</v>
      </c>
      <c r="B139" s="93">
        <v>2</v>
      </c>
      <c r="C139" s="132">
        <v>0.008048647095473817</v>
      </c>
      <c r="D139" s="93" t="s">
        <v>646</v>
      </c>
      <c r="E139" s="93" t="b">
        <v>0</v>
      </c>
      <c r="F139" s="93" t="b">
        <v>0</v>
      </c>
      <c r="G139" s="93" t="b">
        <v>0</v>
      </c>
    </row>
    <row r="140" spans="1:7" ht="15">
      <c r="A140" s="93" t="s">
        <v>899</v>
      </c>
      <c r="B140" s="93">
        <v>2</v>
      </c>
      <c r="C140" s="132">
        <v>0.008048647095473817</v>
      </c>
      <c r="D140" s="93" t="s">
        <v>646</v>
      </c>
      <c r="E140" s="93" t="b">
        <v>0</v>
      </c>
      <c r="F140" s="93" t="b">
        <v>0</v>
      </c>
      <c r="G140" s="93" t="b">
        <v>0</v>
      </c>
    </row>
    <row r="141" spans="1:7" ht="15">
      <c r="A141" s="93" t="s">
        <v>900</v>
      </c>
      <c r="B141" s="93">
        <v>2</v>
      </c>
      <c r="C141" s="132">
        <v>0.008048647095473817</v>
      </c>
      <c r="D141" s="93" t="s">
        <v>646</v>
      </c>
      <c r="E141" s="93" t="b">
        <v>1</v>
      </c>
      <c r="F141" s="93" t="b">
        <v>0</v>
      </c>
      <c r="G141" s="93" t="b">
        <v>0</v>
      </c>
    </row>
    <row r="142" spans="1:7" ht="15">
      <c r="A142" s="93" t="s">
        <v>901</v>
      </c>
      <c r="B142" s="93">
        <v>2</v>
      </c>
      <c r="C142" s="132">
        <v>0.008048647095473817</v>
      </c>
      <c r="D142" s="93" t="s">
        <v>646</v>
      </c>
      <c r="E142" s="93" t="b">
        <v>0</v>
      </c>
      <c r="F142" s="93" t="b">
        <v>0</v>
      </c>
      <c r="G142" s="93" t="b">
        <v>0</v>
      </c>
    </row>
    <row r="143" spans="1:7" ht="15">
      <c r="A143" s="93" t="s">
        <v>902</v>
      </c>
      <c r="B143" s="93">
        <v>2</v>
      </c>
      <c r="C143" s="132">
        <v>0.008048647095473817</v>
      </c>
      <c r="D143" s="93" t="s">
        <v>646</v>
      </c>
      <c r="E143" s="93" t="b">
        <v>0</v>
      </c>
      <c r="F143" s="93" t="b">
        <v>0</v>
      </c>
      <c r="G143" s="93" t="b">
        <v>0</v>
      </c>
    </row>
    <row r="144" spans="1:7" ht="15">
      <c r="A144" s="93" t="s">
        <v>903</v>
      </c>
      <c r="B144" s="93">
        <v>2</v>
      </c>
      <c r="C144" s="132">
        <v>0.008048647095473817</v>
      </c>
      <c r="D144" s="93" t="s">
        <v>646</v>
      </c>
      <c r="E144" s="93" t="b">
        <v>0</v>
      </c>
      <c r="F144" s="93" t="b">
        <v>0</v>
      </c>
      <c r="G144" s="93" t="b">
        <v>0</v>
      </c>
    </row>
    <row r="145" spans="1:7" ht="15">
      <c r="A145" s="93" t="s">
        <v>904</v>
      </c>
      <c r="B145" s="93">
        <v>2</v>
      </c>
      <c r="C145" s="132">
        <v>0.008048647095473817</v>
      </c>
      <c r="D145" s="93" t="s">
        <v>646</v>
      </c>
      <c r="E145" s="93" t="b">
        <v>0</v>
      </c>
      <c r="F145" s="93" t="b">
        <v>0</v>
      </c>
      <c r="G145" s="93" t="b">
        <v>0</v>
      </c>
    </row>
    <row r="146" spans="1:7" ht="15">
      <c r="A146" s="93" t="s">
        <v>905</v>
      </c>
      <c r="B146" s="93">
        <v>2</v>
      </c>
      <c r="C146" s="132">
        <v>0.008048647095473817</v>
      </c>
      <c r="D146" s="93" t="s">
        <v>646</v>
      </c>
      <c r="E146" s="93" t="b">
        <v>0</v>
      </c>
      <c r="F146" s="93" t="b">
        <v>0</v>
      </c>
      <c r="G146" s="93" t="b">
        <v>0</v>
      </c>
    </row>
    <row r="147" spans="1:7" ht="15">
      <c r="A147" s="93" t="s">
        <v>906</v>
      </c>
      <c r="B147" s="93">
        <v>2</v>
      </c>
      <c r="C147" s="132">
        <v>0.008048647095473817</v>
      </c>
      <c r="D147" s="93" t="s">
        <v>646</v>
      </c>
      <c r="E147" s="93" t="b">
        <v>0</v>
      </c>
      <c r="F147" s="93" t="b">
        <v>0</v>
      </c>
      <c r="G147" s="93" t="b">
        <v>0</v>
      </c>
    </row>
    <row r="148" spans="1:7" ht="15">
      <c r="A148" s="93" t="s">
        <v>907</v>
      </c>
      <c r="B148" s="93">
        <v>2</v>
      </c>
      <c r="C148" s="132">
        <v>0.008048647095473817</v>
      </c>
      <c r="D148" s="93" t="s">
        <v>646</v>
      </c>
      <c r="E148" s="93" t="b">
        <v>1</v>
      </c>
      <c r="F148" s="93" t="b">
        <v>0</v>
      </c>
      <c r="G148" s="93" t="b">
        <v>0</v>
      </c>
    </row>
    <row r="149" spans="1:7" ht="15">
      <c r="A149" s="93" t="s">
        <v>880</v>
      </c>
      <c r="B149" s="93">
        <v>2</v>
      </c>
      <c r="C149" s="132">
        <v>0.008048647095473817</v>
      </c>
      <c r="D149" s="93" t="s">
        <v>646</v>
      </c>
      <c r="E149" s="93" t="b">
        <v>0</v>
      </c>
      <c r="F149" s="93" t="b">
        <v>0</v>
      </c>
      <c r="G149" s="93" t="b">
        <v>0</v>
      </c>
    </row>
    <row r="150" spans="1:7" ht="15">
      <c r="A150" s="93" t="s">
        <v>720</v>
      </c>
      <c r="B150" s="93">
        <v>8</v>
      </c>
      <c r="C150" s="132">
        <v>0.00731396324589105</v>
      </c>
      <c r="D150" s="93" t="s">
        <v>647</v>
      </c>
      <c r="E150" s="93" t="b">
        <v>0</v>
      </c>
      <c r="F150" s="93" t="b">
        <v>0</v>
      </c>
      <c r="G150" s="93" t="b">
        <v>0</v>
      </c>
    </row>
    <row r="151" spans="1:7" ht="15">
      <c r="A151" s="93" t="s">
        <v>252</v>
      </c>
      <c r="B151" s="93">
        <v>5</v>
      </c>
      <c r="C151" s="132">
        <v>0</v>
      </c>
      <c r="D151" s="93" t="s">
        <v>647</v>
      </c>
      <c r="E151" s="93" t="b">
        <v>0</v>
      </c>
      <c r="F151" s="93" t="b">
        <v>0</v>
      </c>
      <c r="G151" s="93" t="b">
        <v>0</v>
      </c>
    </row>
    <row r="152" spans="1:7" ht="15">
      <c r="A152" s="93" t="s">
        <v>268</v>
      </c>
      <c r="B152" s="93">
        <v>5</v>
      </c>
      <c r="C152" s="132">
        <v>0</v>
      </c>
      <c r="D152" s="93" t="s">
        <v>647</v>
      </c>
      <c r="E152" s="93" t="b">
        <v>0</v>
      </c>
      <c r="F152" s="93" t="b">
        <v>0</v>
      </c>
      <c r="G152" s="93" t="b">
        <v>0</v>
      </c>
    </row>
    <row r="153" spans="1:7" ht="15">
      <c r="A153" s="93" t="s">
        <v>253</v>
      </c>
      <c r="B153" s="93">
        <v>5</v>
      </c>
      <c r="C153" s="132">
        <v>0</v>
      </c>
      <c r="D153" s="93" t="s">
        <v>647</v>
      </c>
      <c r="E153" s="93" t="b">
        <v>0</v>
      </c>
      <c r="F153" s="93" t="b">
        <v>0</v>
      </c>
      <c r="G153" s="93" t="b">
        <v>0</v>
      </c>
    </row>
    <row r="154" spans="1:7" ht="15">
      <c r="A154" s="93" t="s">
        <v>263</v>
      </c>
      <c r="B154" s="93">
        <v>5</v>
      </c>
      <c r="C154" s="132">
        <v>0</v>
      </c>
      <c r="D154" s="93" t="s">
        <v>647</v>
      </c>
      <c r="E154" s="93" t="b">
        <v>0</v>
      </c>
      <c r="F154" s="93" t="b">
        <v>0</v>
      </c>
      <c r="G154" s="93" t="b">
        <v>0</v>
      </c>
    </row>
    <row r="155" spans="1:7" ht="15">
      <c r="A155" s="93" t="s">
        <v>267</v>
      </c>
      <c r="B155" s="93">
        <v>5</v>
      </c>
      <c r="C155" s="132">
        <v>0</v>
      </c>
      <c r="D155" s="93" t="s">
        <v>647</v>
      </c>
      <c r="E155" s="93" t="b">
        <v>0</v>
      </c>
      <c r="F155" s="93" t="b">
        <v>0</v>
      </c>
      <c r="G155" s="93" t="b">
        <v>0</v>
      </c>
    </row>
    <row r="156" spans="1:7" ht="15">
      <c r="A156" s="93" t="s">
        <v>266</v>
      </c>
      <c r="B156" s="93">
        <v>5</v>
      </c>
      <c r="C156" s="132">
        <v>0</v>
      </c>
      <c r="D156" s="93" t="s">
        <v>647</v>
      </c>
      <c r="E156" s="93" t="b">
        <v>0</v>
      </c>
      <c r="F156" s="93" t="b">
        <v>0</v>
      </c>
      <c r="G156" s="93" t="b">
        <v>0</v>
      </c>
    </row>
    <row r="157" spans="1:7" ht="15">
      <c r="A157" s="93" t="s">
        <v>733</v>
      </c>
      <c r="B157" s="93">
        <v>4</v>
      </c>
      <c r="C157" s="132">
        <v>0.003656981622945525</v>
      </c>
      <c r="D157" s="93" t="s">
        <v>647</v>
      </c>
      <c r="E157" s="93" t="b">
        <v>0</v>
      </c>
      <c r="F157" s="93" t="b">
        <v>1</v>
      </c>
      <c r="G157" s="93" t="b">
        <v>0</v>
      </c>
    </row>
    <row r="158" spans="1:7" ht="15">
      <c r="A158" s="93" t="s">
        <v>734</v>
      </c>
      <c r="B158" s="93">
        <v>4</v>
      </c>
      <c r="C158" s="132">
        <v>0.003656981622945525</v>
      </c>
      <c r="D158" s="93" t="s">
        <v>647</v>
      </c>
      <c r="E158" s="93" t="b">
        <v>1</v>
      </c>
      <c r="F158" s="93" t="b">
        <v>0</v>
      </c>
      <c r="G158" s="93" t="b">
        <v>0</v>
      </c>
    </row>
    <row r="159" spans="1:7" ht="15">
      <c r="A159" s="93" t="s">
        <v>718</v>
      </c>
      <c r="B159" s="93">
        <v>4</v>
      </c>
      <c r="C159" s="132">
        <v>0.003656981622945525</v>
      </c>
      <c r="D159" s="93" t="s">
        <v>647</v>
      </c>
      <c r="E159" s="93" t="b">
        <v>0</v>
      </c>
      <c r="F159" s="93" t="b">
        <v>0</v>
      </c>
      <c r="G159" s="93" t="b">
        <v>0</v>
      </c>
    </row>
    <row r="160" spans="1:7" ht="15">
      <c r="A160" s="93" t="s">
        <v>719</v>
      </c>
      <c r="B160" s="93">
        <v>4</v>
      </c>
      <c r="C160" s="132">
        <v>0.003656981622945525</v>
      </c>
      <c r="D160" s="93" t="s">
        <v>647</v>
      </c>
      <c r="E160" s="93" t="b">
        <v>0</v>
      </c>
      <c r="F160" s="93" t="b">
        <v>0</v>
      </c>
      <c r="G160" s="93" t="b">
        <v>0</v>
      </c>
    </row>
    <row r="161" spans="1:7" ht="15">
      <c r="A161" s="93" t="s">
        <v>871</v>
      </c>
      <c r="B161" s="93">
        <v>4</v>
      </c>
      <c r="C161" s="132">
        <v>0.003656981622945525</v>
      </c>
      <c r="D161" s="93" t="s">
        <v>647</v>
      </c>
      <c r="E161" s="93" t="b">
        <v>0</v>
      </c>
      <c r="F161" s="93" t="b">
        <v>0</v>
      </c>
      <c r="G161" s="93" t="b">
        <v>0</v>
      </c>
    </row>
    <row r="162" spans="1:7" ht="15">
      <c r="A162" s="93" t="s">
        <v>866</v>
      </c>
      <c r="B162" s="93">
        <v>4</v>
      </c>
      <c r="C162" s="132">
        <v>0.003656981622945525</v>
      </c>
      <c r="D162" s="93" t="s">
        <v>647</v>
      </c>
      <c r="E162" s="93" t="b">
        <v>0</v>
      </c>
      <c r="F162" s="93" t="b">
        <v>0</v>
      </c>
      <c r="G162" s="93" t="b">
        <v>0</v>
      </c>
    </row>
    <row r="163" spans="1:7" ht="15">
      <c r="A163" s="93" t="s">
        <v>872</v>
      </c>
      <c r="B163" s="93">
        <v>4</v>
      </c>
      <c r="C163" s="132">
        <v>0.003656981622945525</v>
      </c>
      <c r="D163" s="93" t="s">
        <v>647</v>
      </c>
      <c r="E163" s="93" t="b">
        <v>0</v>
      </c>
      <c r="F163" s="93" t="b">
        <v>0</v>
      </c>
      <c r="G163" s="93" t="b">
        <v>0</v>
      </c>
    </row>
    <row r="164" spans="1:7" ht="15">
      <c r="A164" s="93" t="s">
        <v>873</v>
      </c>
      <c r="B164" s="93">
        <v>4</v>
      </c>
      <c r="C164" s="132">
        <v>0.003656981622945525</v>
      </c>
      <c r="D164" s="93" t="s">
        <v>647</v>
      </c>
      <c r="E164" s="93" t="b">
        <v>0</v>
      </c>
      <c r="F164" s="93" t="b">
        <v>0</v>
      </c>
      <c r="G164" s="93" t="b">
        <v>0</v>
      </c>
    </row>
    <row r="165" spans="1:7" ht="15">
      <c r="A165" s="93" t="s">
        <v>874</v>
      </c>
      <c r="B165" s="93">
        <v>4</v>
      </c>
      <c r="C165" s="132">
        <v>0.003656981622945525</v>
      </c>
      <c r="D165" s="93" t="s">
        <v>647</v>
      </c>
      <c r="E165" s="93" t="b">
        <v>0</v>
      </c>
      <c r="F165" s="93" t="b">
        <v>0</v>
      </c>
      <c r="G165" s="93" t="b">
        <v>0</v>
      </c>
    </row>
    <row r="166" spans="1:7" ht="15">
      <c r="A166" s="93" t="s">
        <v>875</v>
      </c>
      <c r="B166" s="93">
        <v>4</v>
      </c>
      <c r="C166" s="132">
        <v>0.003656981622945525</v>
      </c>
      <c r="D166" s="93" t="s">
        <v>647</v>
      </c>
      <c r="E166" s="93" t="b">
        <v>0</v>
      </c>
      <c r="F166" s="93" t="b">
        <v>0</v>
      </c>
      <c r="G166" s="93" t="b">
        <v>0</v>
      </c>
    </row>
    <row r="167" spans="1:7" ht="15">
      <c r="A167" s="93" t="s">
        <v>876</v>
      </c>
      <c r="B167" s="93">
        <v>4</v>
      </c>
      <c r="C167" s="132">
        <v>0.003656981622945525</v>
      </c>
      <c r="D167" s="93" t="s">
        <v>647</v>
      </c>
      <c r="E167" s="93" t="b">
        <v>0</v>
      </c>
      <c r="F167" s="93" t="b">
        <v>0</v>
      </c>
      <c r="G167" s="93" t="b">
        <v>0</v>
      </c>
    </row>
    <row r="168" spans="1:7" ht="15">
      <c r="A168" s="93" t="s">
        <v>877</v>
      </c>
      <c r="B168" s="93">
        <v>4</v>
      </c>
      <c r="C168" s="132">
        <v>0.003656981622945525</v>
      </c>
      <c r="D168" s="93" t="s">
        <v>647</v>
      </c>
      <c r="E168" s="93" t="b">
        <v>0</v>
      </c>
      <c r="F168" s="93" t="b">
        <v>0</v>
      </c>
      <c r="G168" s="93" t="b">
        <v>0</v>
      </c>
    </row>
    <row r="169" spans="1:7" ht="15">
      <c r="A169" s="93" t="s">
        <v>878</v>
      </c>
      <c r="B169" s="93">
        <v>4</v>
      </c>
      <c r="C169" s="132">
        <v>0.003656981622945525</v>
      </c>
      <c r="D169" s="93" t="s">
        <v>647</v>
      </c>
      <c r="E169" s="93" t="b">
        <v>0</v>
      </c>
      <c r="F169" s="93" t="b">
        <v>0</v>
      </c>
      <c r="G169" s="93" t="b">
        <v>0</v>
      </c>
    </row>
    <row r="170" spans="1:7" ht="15">
      <c r="A170" s="93" t="s">
        <v>867</v>
      </c>
      <c r="B170" s="93">
        <v>4</v>
      </c>
      <c r="C170" s="132">
        <v>0.003656981622945525</v>
      </c>
      <c r="D170" s="93" t="s">
        <v>647</v>
      </c>
      <c r="E170" s="93" t="b">
        <v>0</v>
      </c>
      <c r="F170" s="93" t="b">
        <v>0</v>
      </c>
      <c r="G170" s="93" t="b">
        <v>0</v>
      </c>
    </row>
    <row r="171" spans="1:7" ht="15">
      <c r="A171" s="93" t="s">
        <v>864</v>
      </c>
      <c r="B171" s="93">
        <v>4</v>
      </c>
      <c r="C171" s="132">
        <v>0.003656981622945525</v>
      </c>
      <c r="D171" s="93" t="s">
        <v>647</v>
      </c>
      <c r="E171" s="93" t="b">
        <v>1</v>
      </c>
      <c r="F171" s="93" t="b">
        <v>0</v>
      </c>
      <c r="G171" s="93" t="b">
        <v>0</v>
      </c>
    </row>
    <row r="172" spans="1:7" ht="15">
      <c r="A172" s="93" t="s">
        <v>863</v>
      </c>
      <c r="B172" s="93">
        <v>4</v>
      </c>
      <c r="C172" s="132">
        <v>0.003656981622945525</v>
      </c>
      <c r="D172" s="93" t="s">
        <v>647</v>
      </c>
      <c r="E172" s="93" t="b">
        <v>1</v>
      </c>
      <c r="F172" s="93" t="b">
        <v>0</v>
      </c>
      <c r="G172" s="93" t="b">
        <v>0</v>
      </c>
    </row>
    <row r="173" spans="1:7" ht="15">
      <c r="A173" s="93" t="s">
        <v>879</v>
      </c>
      <c r="B173" s="93">
        <v>4</v>
      </c>
      <c r="C173" s="132">
        <v>0.003656981622945525</v>
      </c>
      <c r="D173" s="93" t="s">
        <v>647</v>
      </c>
      <c r="E173" s="93" t="b">
        <v>0</v>
      </c>
      <c r="F173" s="93" t="b">
        <v>0</v>
      </c>
      <c r="G173" s="93" t="b">
        <v>0</v>
      </c>
    </row>
    <row r="174" spans="1:7" ht="15">
      <c r="A174" s="93" t="s">
        <v>736</v>
      </c>
      <c r="B174" s="93">
        <v>4</v>
      </c>
      <c r="C174" s="132">
        <v>0</v>
      </c>
      <c r="D174" s="93" t="s">
        <v>648</v>
      </c>
      <c r="E174" s="93" t="b">
        <v>0</v>
      </c>
      <c r="F174" s="93" t="b">
        <v>0</v>
      </c>
      <c r="G174" s="93" t="b">
        <v>0</v>
      </c>
    </row>
    <row r="175" spans="1:7" ht="15">
      <c r="A175" s="93" t="s">
        <v>737</v>
      </c>
      <c r="B175" s="93">
        <v>2</v>
      </c>
      <c r="C175" s="132">
        <v>0</v>
      </c>
      <c r="D175" s="93" t="s">
        <v>648</v>
      </c>
      <c r="E175" s="93" t="b">
        <v>0</v>
      </c>
      <c r="F175" s="93" t="b">
        <v>0</v>
      </c>
      <c r="G175" s="93" t="b">
        <v>0</v>
      </c>
    </row>
    <row r="176" spans="1:7" ht="15">
      <c r="A176" s="93" t="s">
        <v>738</v>
      </c>
      <c r="B176" s="93">
        <v>2</v>
      </c>
      <c r="C176" s="132">
        <v>0</v>
      </c>
      <c r="D176" s="93" t="s">
        <v>648</v>
      </c>
      <c r="E176" s="93" t="b">
        <v>0</v>
      </c>
      <c r="F176" s="93" t="b">
        <v>0</v>
      </c>
      <c r="G176" s="93" t="b">
        <v>0</v>
      </c>
    </row>
    <row r="177" spans="1:7" ht="15">
      <c r="A177" s="93" t="s">
        <v>739</v>
      </c>
      <c r="B177" s="93">
        <v>2</v>
      </c>
      <c r="C177" s="132">
        <v>0</v>
      </c>
      <c r="D177" s="93" t="s">
        <v>648</v>
      </c>
      <c r="E177" s="93" t="b">
        <v>1</v>
      </c>
      <c r="F177" s="93" t="b">
        <v>0</v>
      </c>
      <c r="G177" s="93" t="b">
        <v>0</v>
      </c>
    </row>
    <row r="178" spans="1:7" ht="15">
      <c r="A178" s="93" t="s">
        <v>740</v>
      </c>
      <c r="B178" s="93">
        <v>2</v>
      </c>
      <c r="C178" s="132">
        <v>0</v>
      </c>
      <c r="D178" s="93" t="s">
        <v>648</v>
      </c>
      <c r="E178" s="93" t="b">
        <v>0</v>
      </c>
      <c r="F178" s="93" t="b">
        <v>0</v>
      </c>
      <c r="G178" s="93" t="b">
        <v>0</v>
      </c>
    </row>
    <row r="179" spans="1:7" ht="15">
      <c r="A179" s="93" t="s">
        <v>718</v>
      </c>
      <c r="B179" s="93">
        <v>2</v>
      </c>
      <c r="C179" s="132">
        <v>0</v>
      </c>
      <c r="D179" s="93" t="s">
        <v>648</v>
      </c>
      <c r="E179" s="93" t="b">
        <v>0</v>
      </c>
      <c r="F179" s="93" t="b">
        <v>0</v>
      </c>
      <c r="G179" s="93" t="b">
        <v>0</v>
      </c>
    </row>
    <row r="180" spans="1:7" ht="15">
      <c r="A180" s="93" t="s">
        <v>719</v>
      </c>
      <c r="B180" s="93">
        <v>2</v>
      </c>
      <c r="C180" s="132">
        <v>0</v>
      </c>
      <c r="D180" s="93" t="s">
        <v>648</v>
      </c>
      <c r="E180" s="93" t="b">
        <v>0</v>
      </c>
      <c r="F180" s="93" t="b">
        <v>0</v>
      </c>
      <c r="G180" s="93" t="b">
        <v>0</v>
      </c>
    </row>
    <row r="181" spans="1:7" ht="15">
      <c r="A181" s="93" t="s">
        <v>741</v>
      </c>
      <c r="B181" s="93">
        <v>2</v>
      </c>
      <c r="C181" s="132">
        <v>0</v>
      </c>
      <c r="D181" s="93" t="s">
        <v>648</v>
      </c>
      <c r="E181" s="93" t="b">
        <v>0</v>
      </c>
      <c r="F181" s="93" t="b">
        <v>0</v>
      </c>
      <c r="G181" s="93" t="b">
        <v>0</v>
      </c>
    </row>
    <row r="182" spans="1:7" ht="15">
      <c r="A182" s="93" t="s">
        <v>742</v>
      </c>
      <c r="B182" s="93">
        <v>2</v>
      </c>
      <c r="C182" s="132">
        <v>0</v>
      </c>
      <c r="D182" s="93" t="s">
        <v>648</v>
      </c>
      <c r="E182" s="93" t="b">
        <v>0</v>
      </c>
      <c r="F182" s="93" t="b">
        <v>0</v>
      </c>
      <c r="G182" s="93" t="b">
        <v>0</v>
      </c>
    </row>
    <row r="183" spans="1:7" ht="15">
      <c r="A183" s="93" t="s">
        <v>729</v>
      </c>
      <c r="B183" s="93">
        <v>2</v>
      </c>
      <c r="C183" s="132">
        <v>0</v>
      </c>
      <c r="D183" s="93" t="s">
        <v>648</v>
      </c>
      <c r="E183" s="93" t="b">
        <v>0</v>
      </c>
      <c r="F183" s="93" t="b">
        <v>0</v>
      </c>
      <c r="G183" s="93" t="b">
        <v>0</v>
      </c>
    </row>
    <row r="184" spans="1:7" ht="15">
      <c r="A184" s="93" t="s">
        <v>863</v>
      </c>
      <c r="B184" s="93">
        <v>2</v>
      </c>
      <c r="C184" s="132">
        <v>0</v>
      </c>
      <c r="D184" s="93" t="s">
        <v>648</v>
      </c>
      <c r="E184" s="93" t="b">
        <v>1</v>
      </c>
      <c r="F184" s="93" t="b">
        <v>0</v>
      </c>
      <c r="G184" s="93" t="b">
        <v>0</v>
      </c>
    </row>
    <row r="185" spans="1:7" ht="15">
      <c r="A185" s="93" t="s">
        <v>908</v>
      </c>
      <c r="B185" s="93">
        <v>2</v>
      </c>
      <c r="C185" s="132">
        <v>0</v>
      </c>
      <c r="D185" s="93" t="s">
        <v>648</v>
      </c>
      <c r="E185" s="93" t="b">
        <v>1</v>
      </c>
      <c r="F185" s="93" t="b">
        <v>0</v>
      </c>
      <c r="G185" s="93" t="b">
        <v>0</v>
      </c>
    </row>
    <row r="186" spans="1:7" ht="15">
      <c r="A186" s="93" t="s">
        <v>864</v>
      </c>
      <c r="B186" s="93">
        <v>2</v>
      </c>
      <c r="C186" s="132">
        <v>0</v>
      </c>
      <c r="D186" s="93" t="s">
        <v>648</v>
      </c>
      <c r="E186" s="93" t="b">
        <v>1</v>
      </c>
      <c r="F186" s="93" t="b">
        <v>0</v>
      </c>
      <c r="G186" s="93" t="b">
        <v>0</v>
      </c>
    </row>
    <row r="187" spans="1:7" ht="15">
      <c r="A187" s="93" t="s">
        <v>881</v>
      </c>
      <c r="B187" s="93">
        <v>2</v>
      </c>
      <c r="C187" s="132">
        <v>0</v>
      </c>
      <c r="D187" s="93" t="s">
        <v>648</v>
      </c>
      <c r="E187" s="93" t="b">
        <v>1</v>
      </c>
      <c r="F187" s="93" t="b">
        <v>0</v>
      </c>
      <c r="G187" s="93" t="b">
        <v>0</v>
      </c>
    </row>
    <row r="188" spans="1:7" ht="15">
      <c r="A188" s="93" t="s">
        <v>272</v>
      </c>
      <c r="B188" s="93">
        <v>2</v>
      </c>
      <c r="C188" s="132">
        <v>0</v>
      </c>
      <c r="D188" s="93" t="s">
        <v>648</v>
      </c>
      <c r="E188" s="93" t="b">
        <v>0</v>
      </c>
      <c r="F188" s="93" t="b">
        <v>0</v>
      </c>
      <c r="G188" s="93" t="b">
        <v>0</v>
      </c>
    </row>
    <row r="189" spans="1:7" ht="15">
      <c r="A189" s="93" t="s">
        <v>271</v>
      </c>
      <c r="B189" s="93">
        <v>2</v>
      </c>
      <c r="C189" s="132">
        <v>0</v>
      </c>
      <c r="D189" s="93" t="s">
        <v>648</v>
      </c>
      <c r="E189" s="93" t="b">
        <v>0</v>
      </c>
      <c r="F189" s="93" t="b">
        <v>0</v>
      </c>
      <c r="G189" s="93" t="b">
        <v>0</v>
      </c>
    </row>
    <row r="190" spans="1:7" ht="15">
      <c r="A190" s="93" t="s">
        <v>263</v>
      </c>
      <c r="B190" s="93">
        <v>2</v>
      </c>
      <c r="C190" s="132">
        <v>0</v>
      </c>
      <c r="D190" s="93" t="s">
        <v>648</v>
      </c>
      <c r="E190" s="93" t="b">
        <v>0</v>
      </c>
      <c r="F190" s="93" t="b">
        <v>0</v>
      </c>
      <c r="G190" s="93" t="b">
        <v>0</v>
      </c>
    </row>
    <row r="191" spans="1:7" ht="15">
      <c r="A191" s="93" t="s">
        <v>270</v>
      </c>
      <c r="B191" s="93">
        <v>2</v>
      </c>
      <c r="C191" s="132">
        <v>0</v>
      </c>
      <c r="D191" s="93" t="s">
        <v>648</v>
      </c>
      <c r="E191" s="93" t="b">
        <v>0</v>
      </c>
      <c r="F191" s="93" t="b">
        <v>0</v>
      </c>
      <c r="G191" s="93" t="b">
        <v>0</v>
      </c>
    </row>
    <row r="192" spans="1:7" ht="15">
      <c r="A192" s="93" t="s">
        <v>744</v>
      </c>
      <c r="B192" s="93">
        <v>4</v>
      </c>
      <c r="C192" s="132">
        <v>0</v>
      </c>
      <c r="D192" s="93" t="s">
        <v>649</v>
      </c>
      <c r="E192" s="93" t="b">
        <v>0</v>
      </c>
      <c r="F192" s="93" t="b">
        <v>0</v>
      </c>
      <c r="G192" s="93" t="b">
        <v>0</v>
      </c>
    </row>
    <row r="193" spans="1:7" ht="15">
      <c r="A193" s="93" t="s">
        <v>745</v>
      </c>
      <c r="B193" s="93">
        <v>4</v>
      </c>
      <c r="C193" s="132">
        <v>0</v>
      </c>
      <c r="D193" s="93" t="s">
        <v>649</v>
      </c>
      <c r="E193" s="93" t="b">
        <v>1</v>
      </c>
      <c r="F193" s="93" t="b">
        <v>0</v>
      </c>
      <c r="G193" s="93" t="b">
        <v>0</v>
      </c>
    </row>
    <row r="194" spans="1:7" ht="15">
      <c r="A194" s="93" t="s">
        <v>746</v>
      </c>
      <c r="B194" s="93">
        <v>4</v>
      </c>
      <c r="C194" s="132">
        <v>0</v>
      </c>
      <c r="D194" s="93" t="s">
        <v>649</v>
      </c>
      <c r="E194" s="93" t="b">
        <v>0</v>
      </c>
      <c r="F194" s="93" t="b">
        <v>0</v>
      </c>
      <c r="G194" s="93" t="b">
        <v>0</v>
      </c>
    </row>
    <row r="195" spans="1:7" ht="15">
      <c r="A195" s="93" t="s">
        <v>747</v>
      </c>
      <c r="B195" s="93">
        <v>4</v>
      </c>
      <c r="C195" s="132">
        <v>0</v>
      </c>
      <c r="D195" s="93" t="s">
        <v>649</v>
      </c>
      <c r="E195" s="93" t="b">
        <v>0</v>
      </c>
      <c r="F195" s="93" t="b">
        <v>0</v>
      </c>
      <c r="G195" s="93" t="b">
        <v>0</v>
      </c>
    </row>
    <row r="196" spans="1:7" ht="15">
      <c r="A196" s="93" t="s">
        <v>721</v>
      </c>
      <c r="B196" s="93">
        <v>4</v>
      </c>
      <c r="C196" s="132">
        <v>0</v>
      </c>
      <c r="D196" s="93" t="s">
        <v>649</v>
      </c>
      <c r="E196" s="93" t="b">
        <v>0</v>
      </c>
      <c r="F196" s="93" t="b">
        <v>0</v>
      </c>
      <c r="G196" s="93" t="b">
        <v>0</v>
      </c>
    </row>
    <row r="197" spans="1:7" ht="15">
      <c r="A197" s="93" t="s">
        <v>739</v>
      </c>
      <c r="B197" s="93">
        <v>4</v>
      </c>
      <c r="C197" s="132">
        <v>0</v>
      </c>
      <c r="D197" s="93" t="s">
        <v>649</v>
      </c>
      <c r="E197" s="93" t="b">
        <v>1</v>
      </c>
      <c r="F197" s="93" t="b">
        <v>0</v>
      </c>
      <c r="G197" s="93" t="b">
        <v>0</v>
      </c>
    </row>
    <row r="198" spans="1:7" ht="15">
      <c r="A198" s="93" t="s">
        <v>718</v>
      </c>
      <c r="B198" s="93">
        <v>4</v>
      </c>
      <c r="C198" s="132">
        <v>0</v>
      </c>
      <c r="D198" s="93" t="s">
        <v>649</v>
      </c>
      <c r="E198" s="93" t="b">
        <v>0</v>
      </c>
      <c r="F198" s="93" t="b">
        <v>0</v>
      </c>
      <c r="G198" s="93" t="b">
        <v>0</v>
      </c>
    </row>
    <row r="199" spans="1:7" ht="15">
      <c r="A199" s="93" t="s">
        <v>719</v>
      </c>
      <c r="B199" s="93">
        <v>4</v>
      </c>
      <c r="C199" s="132">
        <v>0</v>
      </c>
      <c r="D199" s="93" t="s">
        <v>649</v>
      </c>
      <c r="E199" s="93" t="b">
        <v>0</v>
      </c>
      <c r="F199" s="93" t="b">
        <v>0</v>
      </c>
      <c r="G199" s="93" t="b">
        <v>0</v>
      </c>
    </row>
    <row r="200" spans="1:7" ht="15">
      <c r="A200" s="93" t="s">
        <v>748</v>
      </c>
      <c r="B200" s="93">
        <v>4</v>
      </c>
      <c r="C200" s="132">
        <v>0</v>
      </c>
      <c r="D200" s="93" t="s">
        <v>649</v>
      </c>
      <c r="E200" s="93" t="b">
        <v>0</v>
      </c>
      <c r="F200" s="93" t="b">
        <v>0</v>
      </c>
      <c r="G200" s="93" t="b">
        <v>0</v>
      </c>
    </row>
    <row r="201" spans="1:7" ht="15">
      <c r="A201" s="93" t="s">
        <v>749</v>
      </c>
      <c r="B201" s="93">
        <v>4</v>
      </c>
      <c r="C201" s="132">
        <v>0</v>
      </c>
      <c r="D201" s="93" t="s">
        <v>649</v>
      </c>
      <c r="E201" s="93" t="b">
        <v>0</v>
      </c>
      <c r="F201" s="93" t="b">
        <v>0</v>
      </c>
      <c r="G201" s="93" t="b">
        <v>0</v>
      </c>
    </row>
    <row r="202" spans="1:7" ht="15">
      <c r="A202" s="93" t="s">
        <v>865</v>
      </c>
      <c r="B202" s="93">
        <v>4</v>
      </c>
      <c r="C202" s="132">
        <v>0</v>
      </c>
      <c r="D202" s="93" t="s">
        <v>649</v>
      </c>
      <c r="E202" s="93" t="b">
        <v>0</v>
      </c>
      <c r="F202" s="93" t="b">
        <v>0</v>
      </c>
      <c r="G202" s="93" t="b">
        <v>0</v>
      </c>
    </row>
    <row r="203" spans="1:7" ht="15">
      <c r="A203" s="93" t="s">
        <v>265</v>
      </c>
      <c r="B203" s="93">
        <v>4</v>
      </c>
      <c r="C203" s="132">
        <v>0</v>
      </c>
      <c r="D203" s="93" t="s">
        <v>649</v>
      </c>
      <c r="E203" s="93" t="b">
        <v>0</v>
      </c>
      <c r="F203" s="93" t="b">
        <v>0</v>
      </c>
      <c r="G203" s="93" t="b">
        <v>0</v>
      </c>
    </row>
    <row r="204" spans="1:7" ht="15">
      <c r="A204" s="93" t="s">
        <v>868</v>
      </c>
      <c r="B204" s="93">
        <v>4</v>
      </c>
      <c r="C204" s="132">
        <v>0</v>
      </c>
      <c r="D204" s="93" t="s">
        <v>649</v>
      </c>
      <c r="E204" s="93" t="b">
        <v>0</v>
      </c>
      <c r="F204" s="93" t="b">
        <v>0</v>
      </c>
      <c r="G204" s="93" t="b">
        <v>0</v>
      </c>
    </row>
    <row r="205" spans="1:7" ht="15">
      <c r="A205" s="93" t="s">
        <v>869</v>
      </c>
      <c r="B205" s="93">
        <v>4</v>
      </c>
      <c r="C205" s="132">
        <v>0</v>
      </c>
      <c r="D205" s="93" t="s">
        <v>649</v>
      </c>
      <c r="E205" s="93" t="b">
        <v>0</v>
      </c>
      <c r="F205" s="93" t="b">
        <v>0</v>
      </c>
      <c r="G205" s="93" t="b">
        <v>0</v>
      </c>
    </row>
    <row r="206" spans="1:7" ht="15">
      <c r="A206" s="93" t="s">
        <v>870</v>
      </c>
      <c r="B206" s="93">
        <v>4</v>
      </c>
      <c r="C206" s="132">
        <v>0</v>
      </c>
      <c r="D206" s="93" t="s">
        <v>649</v>
      </c>
      <c r="E206" s="93" t="b">
        <v>0</v>
      </c>
      <c r="F206" s="93" t="b">
        <v>0</v>
      </c>
      <c r="G20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2020-01-25T10:30:13Z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