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<sst xmlns="http://schemas.openxmlformats.org/spreadsheetml/2006/main" count="5094" uniqueCount="1623">
  <si>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</si>
  <si>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</si>
  <si>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</si>
  <si>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</si>
  <si>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</si>
  <si>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</si>
  <si>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</si>
  <si>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</si>
  <si>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</si>
  <si>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</si>
  <si>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</si>
  <si>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</si>
  <si>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</si>
  <si>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</si>
  <si>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</si>
  <si>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</si>
  <si>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</si>
  <si>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</si>
  <si>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</si>
  <si>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</si>
  <si>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</si>
  <si>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</si>
  <si>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</si>
  <si>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</si>
  <si>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</si>
  <si>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</si>
  <si>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</si>
  <si>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</si>
  <si>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</si>
  <si>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</si>
  <si>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</si>
  <si>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</si>
  <si>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</si>
  <si>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</si>
  <si>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</si>
  <si>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</si>
  <si>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</si>
  <si>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</si>
  <si>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</si>
  <si>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</si>
  <si>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</si>
  <si>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</si>
  <si>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</si>
  <si>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</si>
  <si>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</si>
  <si>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</si>
  <si>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</si>
  <si>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</si>
  <si>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</si>
  <si>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</si>
  <si>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</si>
  <si>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</si>
  <si>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</si>
  <si>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</si>
  <si>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</si>
  <si>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</si>
  <si>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</si>
  <si>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</si>
  <si>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</si>
  <si>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</si>
  <si>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</si>
  <si>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</si>
  <si>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</si>
  <si>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</si>
  <si>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</si>
  <si>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</si>
  <si>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</si>
  <si>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</si>
  <si>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</si>
  <si>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</si>
  <si>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</si>
  <si>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</si>
  <si>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</si>
  <si>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</si>
  <si>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</si>
  <si>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</si>
  <si>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</si>
  <si>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</si>
  <si>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</si>
  <si>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</si>
  <si>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</si>
  <si>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</si>
  <si>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</si>
  <si>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</si>
  <si>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</si>
  <si>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</si>
  <si>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</si>
  <si>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</si>
  <si>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</si>
  <si>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</si>
  <si>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</si>
  <si>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</si>
  <si>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</si>
  <si>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</si>
  <si>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</si>
  <si>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</si>
  <si>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</si>
  <si>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</si>
  <si>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</si>
  <si>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</si>
  <si>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</si>
  <si>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</si>
  <si>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</si>
  <si>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</si>
  <si>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</si>
  <si>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</si>
  <si>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</si>
  <si>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</si>
  <si>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</si>
  <si>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</si>
  <si>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</si>
  <si>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</si>
  <si>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</si>
  <si>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</si>
  <si>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</si>
  <si>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</si>
  <si>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</si>
  <si>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</si>
  <si>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</si>
  <si>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</si>
  <si>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</si>
  <si>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</si>
  <si>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</si>
  <si>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</si>
  <si>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</si>
  <si>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</si>
  <si>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</si>
  <si>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</si>
  <si>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</si>
  <si>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</si>
  <si>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</si>
  <si>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</si>
  <si>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</si>
  <si>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</si>
  <si>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</si>
  <si>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</si>
  <si>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</si>
  <si>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</si>
  <si>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</si>
  <si>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</si>
  <si>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</si>
  <si>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</si>
  <si>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</si>
  <si>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</si>
  <si>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</si>
  <si>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</si>
  <si>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</si>
  <si>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</si>
  <si>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</si>
  <si>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</si>
  <si>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</si>
  <si>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</si>
  <si>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</si>
  <si>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</si>
  <si>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</si>
  <si>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</si>
  <si>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</si>
  <si>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</si>
  <si>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</si>
  <si>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</si>
  <si>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</si>
  <si>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</si>
  <si>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</si>
  <si>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</si>
  <si>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</si>
  <si>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</si>
  <si>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</si>
  <si>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</si>
  <si>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</si>
  <si>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</si>
  <si>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</si>
  <si>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</si>
  <si>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</si>
  <si>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</si>
  <si>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</si>
  <si>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</si>
  <si>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</si>
  <si>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</si>
  <si>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</si>
  <si>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</si>
  <si>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</si>
  <si>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</si>
  <si>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</si>
  <si>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</si>
  <si>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</si>
  <si>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</si>
  <si>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</si>
  <si>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</si>
  <si>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</si>
  <si>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</si>
  <si>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</si>
  <si>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</si>
  <si>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</si>
  <si>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</si>
  <si>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</si>
  <si>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</si>
  <si>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</si>
  <si>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</si>
  <si>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</si>
  <si>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</si>
  <si>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</si>
  <si>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</si>
  <si>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</si>
  <si>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</si>
  <si>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</si>
  <si>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</si>
  <si>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</si>
  <si>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</si>
  <si>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</si>
  <si>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</si>
  <si>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</si>
  <si>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</si>
  <si>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</si>
  <si>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</si>
  <si>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</si>
  <si>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</si>
  <si>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</si>
  <si>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</si>
  <si>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</si>
  <si>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</si>
  <si>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</si>
  <si>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</si>
  <si>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</si>
  <si>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</si>
  <si>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</si>
  <si>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</si>
  <si>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</si>
  <si>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</si>
  <si>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</si>
  <si>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</si>
  <si>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</si>
  <si>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</si>
  <si>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</si>
  <si>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</si>
  <si>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ntlaircheck</t>
  </si>
  <si>
    <t>weggtoday</t>
  </si>
  <si>
    <t>escapecorporate</t>
  </si>
  <si>
    <t>shashwat2_2000</t>
  </si>
  <si>
    <t>scoshield</t>
  </si>
  <si>
    <t>tlodroid</t>
  </si>
  <si>
    <t>schm_chris</t>
  </si>
  <si>
    <t>schiekita</t>
  </si>
  <si>
    <t>martechhealth</t>
  </si>
  <si>
    <t>sirwalsingham1</t>
  </si>
  <si>
    <t>rajatsnegi</t>
  </si>
  <si>
    <t>justbementalist</t>
  </si>
  <si>
    <t>yixuantu1</t>
  </si>
  <si>
    <t>melisandrepro</t>
  </si>
  <si>
    <t>fixer92</t>
  </si>
  <si>
    <t>prcaindia</t>
  </si>
  <si>
    <t>prweekuknews</t>
  </si>
  <si>
    <t>agencyleaders</t>
  </si>
  <si>
    <t>niranjan10</t>
  </si>
  <si>
    <t>prweekus</t>
  </si>
  <si>
    <t>liamdclarke</t>
  </si>
  <si>
    <t>odwyerpr</t>
  </si>
  <si>
    <t>mamoons</t>
  </si>
  <si>
    <t>samerhachem</t>
  </si>
  <si>
    <t>nmeliss</t>
  </si>
  <si>
    <t>leonieonslowpr</t>
  </si>
  <si>
    <t>saloniechawla</t>
  </si>
  <si>
    <t>jkal1985</t>
  </si>
  <si>
    <t>mepra_org</t>
  </si>
  <si>
    <t>carolinerowe</t>
  </si>
  <si>
    <t>davidsancar</t>
  </si>
  <si>
    <t>nwbrux</t>
  </si>
  <si>
    <t>apcoworldwide</t>
  </si>
  <si>
    <t>margerykraus</t>
  </si>
  <si>
    <t>anupamachand</t>
  </si>
  <si>
    <t>joeypathak</t>
  </si>
  <si>
    <t>atunkel</t>
  </si>
  <si>
    <t>camillaincomms</t>
  </si>
  <si>
    <t>jimmyhkoo</t>
  </si>
  <si>
    <t>bulldogreporter</t>
  </si>
  <si>
    <t>aetna</t>
  </si>
  <si>
    <t>pfizer</t>
  </si>
  <si>
    <t>humana</t>
  </si>
  <si>
    <t>gnclivewell</t>
  </si>
  <si>
    <t>cigna</t>
  </si>
  <si>
    <t>aboutkp</t>
  </si>
  <si>
    <t>anthembcbs</t>
  </si>
  <si>
    <t>mayoclinic</t>
  </si>
  <si>
    <t>jnjnews</t>
  </si>
  <si>
    <t>uhc</t>
  </si>
  <si>
    <t>finnpartners</t>
  </si>
  <si>
    <t>edelmanpr</t>
  </si>
  <si>
    <t>w2ogroup</t>
  </si>
  <si>
    <t>reservoircg</t>
  </si>
  <si>
    <t>webershandwick</t>
  </si>
  <si>
    <t>allisonpr</t>
  </si>
  <si>
    <t>bcwglobal</t>
  </si>
  <si>
    <t>bankofamerica</t>
  </si>
  <si>
    <t>unionpacific</t>
  </si>
  <si>
    <t>greensfelder</t>
  </si>
  <si>
    <t>fedex</t>
  </si>
  <si>
    <t>associatedbank</t>
  </si>
  <si>
    <t>rardelt</t>
  </si>
  <si>
    <t>pr_magazin</t>
  </si>
  <si>
    <t>maxkayser</t>
  </si>
  <si>
    <t>zoe_lahr</t>
  </si>
  <si>
    <t>wef</t>
  </si>
  <si>
    <t>kommunebrandcom</t>
  </si>
  <si>
    <t>karan_kampani</t>
  </si>
  <si>
    <t>archetype_in</t>
  </si>
  <si>
    <t>irmpl</t>
  </si>
  <si>
    <t>ruderfinnindia</t>
  </si>
  <si>
    <t>avianwe</t>
  </si>
  <si>
    <t>archetype</t>
  </si>
  <si>
    <t>bradstaples</t>
  </si>
  <si>
    <t>dano129</t>
  </si>
  <si>
    <t>bhavikakapoor5</t>
  </si>
  <si>
    <t>amchamdubai</t>
  </si>
  <si>
    <t>Mentions</t>
  </si>
  <si>
    <t>MentionsInRetweet</t>
  </si>
  <si>
    <t>Replies to</t>
  </si>
  <si>
    <t>Retweet</t>
  </si>
  <si>
    <t>#Top10 Radio #Healthcare mentions for the past week 
@AllisonPR @WeberShandwick @BCWGlobal @reservoircg @W2OGroup @EdelmanPR @apcoworldwide @FinnPartners @UHC @JNJNews @MayoClinic  
@AnthemBCBS @aboutKP @Cigna @GNCLiveWell @Humana @pfizer @Aetna https://t.co/GaoA13DMbp</t>
  </si>
  <si>
    <t>And a big shout-out to our sponsors – @AssociatedBank @FedEx @Greensfelder @UnionPacific @BankofAmerica @apcoworldwide and #GlobalCareClinicalTrials – for allowing us to make this program available to everyone, no matter where they are located! https://t.co/pfTh0OI993</t>
  </si>
  <si>
    <t>#Storytelling will evolve. We connect with content which seems more genuine and authentic. 
#marketing #content #DigitalMarketing @apcoworldwide 
https://t.co/hRocqEpfjc</t>
  </si>
  <si>
    <t>Das @pr_magazin fragt, @rardelt antwortet. 2020 mehr Diskussionen über den Beitrag von Unternehmen zum gesellschaftlichen Diskurs. Let's go! @apcoworldwide https://t.co/EW9BnB99Md</t>
  </si>
  <si>
    <t>@nmeliss @zoe_lahr @MaxKayser @apcoworldwide Welcome to the team and fasten your seat belts ;-)</t>
  </si>
  <si>
    <t>There have been countless 2020 trends posts written as we enter the new decade. To better understand which of the trends will matter most, we broke down how these mega-trends are connected &amp;amp; what they mean for our industry: https://t.co/8UZlRHy6Bc @apcoworldwide</t>
  </si>
  <si>
    <t>New review for @apcoworldwide:
⭐⭐⭐⭐⭐
"APCO coordinated a creative and strategic communication and education campaign for Hepatitis B that was extremely successful in reaching out to our target audience in the Vietnamese government."
https://t.co/aWe4oOuDky https://t.co/U3PEGHUorU</t>
  </si>
  <si>
    <t>Ahead of this month’s @wef in #Davos, our @aTunkel takes a closer look at which issues will dominate the global agenda and what business leaders need to be prepared for in 2020 and beyond: https://t.co/ncR8pNDCUy #Leadership #wef20 #StayAhead #Technology #ClimateChange #Health</t>
  </si>
  <si>
    <t>Here's a glimpse from the #HRFORUM conducted yesterday at @Archetype_IN, Delhi office. @PRCAIndia would like to thank @karan_kampani and all the PRCAI member firms for being a part and sharing their inputs with us.
@KommuneBrandCom @apcoworldwide 
#PRCAI #PR #publicrelations https://t.co/xK0PsfBFtR</t>
  </si>
  <si>
    <t>From social media #innovation to #DataPrivacy and personalized communications, our European #digital team sought to find the most important #DigitalTrends for 2020. Read the last #2020Trends post you’ll ever need to see here: https://t.co/EPM9Y4zxFo.</t>
  </si>
  <si>
    <t>#Huawei and #APCOWorldwide
https://t.co/bJNj35p5AW
#APCO
https://t.co/DD53wnrfAx
#TheTeaCupWar https://t.co/p1gk6kTK97</t>
  </si>
  <si>
    <t>.... https://t.co/UWYAa9xnZ5</t>
  </si>
  <si>
    <t>Here's a peek into all the happenings at the latest @PRCAIndia #HRFORUM that was conducted on 10th January at @archetype, Delhi.
@avianWE @RuderFinnIndia @IRMPL @KommuneBrandCom @apcoworldwide 
#PRCAI #PR #publicrelations https://t.co/Pm6oIcNNFi</t>
  </si>
  <si>
    <t>New territories – What the big changes over the decade in the Middle East tell us about 2020 and beyond: https://t.co/GdaD5Lw9mL #pr @apcoworldwide https://t.co/tXArR5vP15</t>
  </si>
  <si>
    <t>We are delighted to announce that we’ve strengthened our social impact capabilities through the acquisition of The Tembo Group! For more information, read our announcement here: https://t.co/Y0Y7LFuJ6s</t>
  </si>
  <si>
    <t>@MargeryKraus Today, we’re seeing immense pressure for entities in all sectors to go beyond their business objectives and make a positive impact on society. Adding Tembo will help us strengthen our approach to social opportunity &amp;amp; risk – @BradStaples. Read more here: https://t.co/Y0Y7LFMkv2</t>
  </si>
  <si>
    <t>.@apcoworldwide has acquired New York-based #CSR firm the Tembo Group.
https://t.co/7DLKnvsmOm</t>
  </si>
  <si>
    <t>.@apcoworldwide Adds The Tembo Group to Roster https://t.co/yA5QElPHCb https://t.co/MikGhXBFsO</t>
  </si>
  <si>
    <t>Neues Jahr, neue KollegInnen: Herzlich willkommen @zoe_lahr &amp;amp; @MaxKayser bei @apcoworldwide Wir freuen uns sehr, dass ihr Teil des Teams seid! https://t.co/lVmCFTIS7H</t>
  </si>
  <si>
    <t>RT PRWeek UK: New territories – What the big changes over the decade in the Middle East tell us about 2020 and beyond: https://t.co/7gYa8tOmxv #pr apcoworldwide https://t.co/qY6mLkyYKV</t>
  </si>
  <si>
    <t>great piece by my @apcoworldwide colleague @aTunkel about Davos
Excerpt:
A ROBUST HEALTH AGENDA
"The focus on health evolved significantly from a handful of discussions focused on chronic disease, to a robust program with more than two dozen sessions..."
1/3 https://t.co/C6cAacr4Op</t>
  </si>
  <si>
    <t>@apcoworldwide @aTunkel A ROBUST HEALTH AGENDA
Excerpt
"on future of diagnostics, aging and Alzheimer’s, addiction, cancer treatment, rare diseases, smarter disease interception, personalized medicine, and importantly – "
2/3</t>
  </si>
  <si>
    <t>@apcoworldwide @aTunkel Excerpt
"nearly half of these sessions touch a very acute global issue of the day: mental health"  
3/3</t>
  </si>
  <si>
    <t>APCO’s purpose has always been to solve important problems for our clients, and whenever possible, find solutions that contribute to a better world. The addition of Tembo will bolster our capabilities in this area – @MargeryKraus. Read more here: https://t.co/Y0Y7LFMkv2</t>
  </si>
  <si>
    <t>There have been countless #2020Trends posts written, but which trends will matter most? APCO’s European #digital team used a range of network analytics techniques to find out. Check out the last 2020 digital trends post you’ll ever need to read here: https://t.co/EPM9Y4zxFo.</t>
  </si>
  <si>
    <t>The 2020 US presidential election won’t be the only important vote to take place in new year. APCO’s @nwbrux previews four other elections to keep an eye on that will have significance beyond their own borders: https://t.co/TKfbIktkvE #StayAhead #2020Trends</t>
  </si>
  <si>
    <t>To me, Harold Burson was not only a professional giant but also a person of great integrity and decency who was a role model for me and many others. He will be missed for sure. 
@BCWGlobal https://t.co/cFBNQeNUbU</t>
  </si>
  <si>
    <t>We are saddened to learn of the passing of Harold Burson. He was an amazing luminary in our industry and an inspiration to us all. We send our thoughts and prayers to his family, friends and the entire Burson-Marsteller / @BCWGlobal family. https://t.co/t6Jv3MqFmT</t>
  </si>
  <si>
    <t>@MargeryKraus @BradStaples Tembo and APCO share the belief that the scale of the challenges facing humanity needs to be met with the same level of ambition to solve them. Together, we can continue empowering clients through good intentions and great ideas – @dano129. More here: https://t.co/Y0Y7LFMkv2</t>
  </si>
  <si>
    <t>How has the conversation on #diversity, #climatechange and #tech transformed on the global agenda over the past decade. Our head of global strategic initiatives @aTunkel shares insights on global #Leadership in 2020: https://t.co/ncR8pNDCUy #wef20 #StayAhead</t>
  </si>
  <si>
    <t>@BhavikaKapoor5 Here's a history lesson to those awaiting a 5 trillion dollar economy from 2005. GSPC- 20k crore spent, zero output.
This was also the beginning of his national ambition, along with Nano etc. We have @apcoworldwide to thank for the propaganda. 
https://t.co/rFijAUieNp</t>
  </si>
  <si>
    <t>While many speak of an age of disruption or an era of instability, it is clear from a wider historical perspective that the events of 2019 represent the beginnings of a generational shift. What trends and tremors will 2020 bring forward? 
https://t.co/prFv2sj2xG
@bradstaples</t>
  </si>
  <si>
    <t>.@APCOWorldwide is proud to be moderating a panel discussion on PR &amp;amp; Reputation Management on the 22nd of January in partnership with @AmchamDubai. Join us to learn more about reputation management strategy. 
Register here: https://t.co/L6Vo2sbS3H</t>
  </si>
  <si>
    <t>From corporate boardrooms to HQs of multilateral organizations to government offices, what are the top priority issues on the global agenda at the start of 2020? Our head of global strategic initiatives @aTunkel explains: https://t.co/ncR8pNVdM6 #Leadership #wef20 #StayAhead</t>
  </si>
  <si>
    <t>#PR Agency News: @apcoworldwide Acquires the Tembo Group, Bolstering Its Social Impact Capabilities https://t.co/wxuNpe2yEp #publicrelations #PRfirms https://t.co/RpLbQ3CAfF</t>
  </si>
  <si>
    <t>https://twitter.com/weggtoday/status/1215032293485621249</t>
  </si>
  <si>
    <t>https://apcoworldwide.com/blog/the-last-2020-digital-trends-post-you-need-to-read/</t>
  </si>
  <si>
    <t>https://www.prmagazin.de/meinung-analyse/hintergrund/robert-ardelt-apco.html</t>
  </si>
  <si>
    <t>https://apcoworldwide.com/blog/the-last-2020-digital-trends-post-you-need-to-read/#.Xhhosezf-rA.twitter</t>
  </si>
  <si>
    <t>https://martech.health/vendor/apco-worldwide?utm_content=bufferbbebc&amp;utm_medium=social&amp;utm_source=twitter.com&amp;utm_campaign=buffer</t>
  </si>
  <si>
    <t>https://www.prweek.com/article/1583128/huawei-apco-worldwide-end-lobbying-relationship https://soundcloud.com/dj-jeremy-warren/the-1980s-remixes-remixed-delorean-edition-full-version-download-available-320-kbs</t>
  </si>
  <si>
    <t>https://twitter.com/apcoworldwide/status/1216393146713673732</t>
  </si>
  <si>
    <t>https://www.prweek.com/article/1669666/new-territories-big-changes-decade-middle-east-tell-us-2020-beyond</t>
  </si>
  <si>
    <t>https://www.prweek.com/article/1670668/apco-acquires-csr-shop-tembo-group</t>
  </si>
  <si>
    <t>https://www.odwyerpr.com/story/public/13630/2020-01-13/apco-adds-tembo-group-roster.html</t>
  </si>
  <si>
    <t>https://twitter.com/apcoworldwide/status/1214650412935942146</t>
  </si>
  <si>
    <t>https://apcoworldwide.com/blog/four-other-elections-to-watch-in-2020/</t>
  </si>
  <si>
    <t>https://twitter.com/apcoworldwide/status/1215706238748631041</t>
  </si>
  <si>
    <t>https://www.celebratingharoldburson.com/</t>
  </si>
  <si>
    <t>https://apcoworldwide.com/news/apco-worldwide-acquires-the-tembo-group/</t>
  </si>
  <si>
    <t>https://economictimes.indiatimes.com/industry/energy/oil-gas/modi-pegs-gspc-gas-find-at-100-billion/articleshow/3248790.cms?from=mdr</t>
  </si>
  <si>
    <t>https://apcoworldwide.com/blog/whats-on-the-leadership-agenda-for-2020-and-beyond/</t>
  </si>
  <si>
    <t>https://apcoworldwide.com/blog/2020-trends-and-tremors/</t>
  </si>
  <si>
    <t>https://amchamdubai.org/client/event/roster/eventRosterDetails.html?productId=10788&amp;eventRosterId=18</t>
  </si>
  <si>
    <t>https://www.agilitypr.com/pr-agency-news/apco-worldwide-acquires-the-tembo-group-bolstering-its-social-impact-capabilities/?utm_campaign=Bulldog%20Reporter&amp;utm_content=112487434&amp;utm_medium=social&amp;utm_source=twitter&amp;hss_channel=tw-18226808</t>
  </si>
  <si>
    <t>twitter.com</t>
  </si>
  <si>
    <t>apcoworldwide.com</t>
  </si>
  <si>
    <t>prmagazin.de</t>
  </si>
  <si>
    <t>martech.health</t>
  </si>
  <si>
    <t>prweek.com soundcloud.com</t>
  </si>
  <si>
    <t>prweek.com</t>
  </si>
  <si>
    <t>odwyerpr.com</t>
  </si>
  <si>
    <t>celebratingharoldburson.com</t>
  </si>
  <si>
    <t>indiatimes.com</t>
  </si>
  <si>
    <t>amchamdubai.org</t>
  </si>
  <si>
    <t>agilitypr.com</t>
  </si>
  <si>
    <t>top10 healthcare</t>
  </si>
  <si>
    <t>globalcareclinicaltrials</t>
  </si>
  <si>
    <t>storytelling marketing content digitalmarketing</t>
  </si>
  <si>
    <t>storytelling marketing content</t>
  </si>
  <si>
    <t>davos</t>
  </si>
  <si>
    <t>hrforum</t>
  </si>
  <si>
    <t>innovation dataprivacy digital</t>
  </si>
  <si>
    <t>huawei apcoworldwide apco theteacupwar</t>
  </si>
  <si>
    <t>hrforum prcai pr publicrelations</t>
  </si>
  <si>
    <t>pr</t>
  </si>
  <si>
    <t>csr</t>
  </si>
  <si>
    <t>2020trends digital</t>
  </si>
  <si>
    <t>stayahead 2020trends</t>
  </si>
  <si>
    <t>diversity climatechange tech</t>
  </si>
  <si>
    <t>davos leadership wef20 stayahead technology climatechange health</t>
  </si>
  <si>
    <t>leadership wef20 stayahead</t>
  </si>
  <si>
    <t>diversity climatechange tech leadership wef20 stayahead</t>
  </si>
  <si>
    <t>innovation dataprivacy digital digitaltrends 2020trends</t>
  </si>
  <si>
    <t>pr publicrelations prfirms</t>
  </si>
  <si>
    <t>https://pbs.twimg.com/media/ENyqxS-WoAU8wsv.jpg</t>
  </si>
  <si>
    <t>https://pbs.twimg.com/media/EN8wnq1WAAARGi7.png</t>
  </si>
  <si>
    <t>https://pbs.twimg.com/tweet_video_thumb/EOGrfv9X0AE4Mx9.jpg</t>
  </si>
  <si>
    <t>https://pbs.twimg.com/media/EN-2jlSUwAADkO3.jpg</t>
  </si>
  <si>
    <t>https://pbs.twimg.com/media/EOIyGoPUEAASr5C.jpg</t>
  </si>
  <si>
    <t>https://pbs.twimg.com/media/EOKog_IXkAALrWC.jpg</t>
  </si>
  <si>
    <t>https://pbs.twimg.com/media/EOMiHUjXUAE0IOl.jpg</t>
  </si>
  <si>
    <t>https://pbs.twimg.com/tweet_video_thumb/EN6A_g9WsAEHaQG.jpg</t>
  </si>
  <si>
    <t>https://pbs.twimg.com/media/EOa0ISQWsAAYdms.png</t>
  </si>
  <si>
    <t>http://pbs.twimg.com/profile_images/1084899239497363456/W5NimctM_normal.jpg</t>
  </si>
  <si>
    <t>http://pbs.twimg.com/profile_images/970783288565620736/UsXOXrwB_normal.jpg</t>
  </si>
  <si>
    <t>http://pbs.twimg.com/profile_images/1196145737291055104/gcIZgGeX_normal.jpg</t>
  </si>
  <si>
    <t>http://pbs.twimg.com/profile_images/1164491757188526080/QMnB7UI7_normal.jpg</t>
  </si>
  <si>
    <t>http://pbs.twimg.com/profile_images/968796440175759361/GDYhjznH_normal.jpg</t>
  </si>
  <si>
    <t>http://pbs.twimg.com/profile_images/820913707429597184/MkA0wFZm_normal.jpg</t>
  </si>
  <si>
    <t>http://pbs.twimg.com/profile_images/458870776624472064/cxnVMZP-_normal.jpeg</t>
  </si>
  <si>
    <t>http://pbs.twimg.com/profile_images/1167595170378002433/MPrOBBpJ_normal.jpg</t>
  </si>
  <si>
    <t>http://pbs.twimg.com/profile_images/1186675522492743682/bgJdna-0_normal.jpg</t>
  </si>
  <si>
    <t>http://pbs.twimg.com/profile_images/687359419282239488/-12hV0wh_normal.jpg</t>
  </si>
  <si>
    <t>http://pbs.twimg.com/profile_images/1153301820791541765/XYjnOsEu_normal.jpg</t>
  </si>
  <si>
    <t>http://abs.twimg.com/sticky/default_profile_images/default_profile_normal.png</t>
  </si>
  <si>
    <t>http://pbs.twimg.com/profile_images/1183692693844779009/FlpWlckf_normal.png</t>
  </si>
  <si>
    <t>http://pbs.twimg.com/profile_images/1175008810630447105/hubu6Qgd_normal.jpg</t>
  </si>
  <si>
    <t>http://pbs.twimg.com/profile_images/875751856445804545/o1oWdOS__normal.jpg</t>
  </si>
  <si>
    <t>http://pbs.twimg.com/profile_images/789902474391977984/JS6pKlEm_normal.jpg</t>
  </si>
  <si>
    <t>http://pbs.twimg.com/profile_images/1211210044508950528/nekk0LEA_normal.jpg</t>
  </si>
  <si>
    <t>http://pbs.twimg.com/profile_images/760487086860406784/yZnuMELJ_normal.jpg</t>
  </si>
  <si>
    <t>http://pbs.twimg.com/profile_images/737898691474907136/-Obvt_Sh_normal.jpg</t>
  </si>
  <si>
    <t>http://pbs.twimg.com/profile_images/1155411696590000128/SFwBK4S8_normal.jpg</t>
  </si>
  <si>
    <t>http://pbs.twimg.com/profile_images/1192942065585475584/-bNjY5He_normal.jpg</t>
  </si>
  <si>
    <t>http://pbs.twimg.com/profile_images/533870923573501952/4Nph4Sai_normal.png</t>
  </si>
  <si>
    <t>http://pbs.twimg.com/profile_images/75095271/Caroline_normal.jpg</t>
  </si>
  <si>
    <t>http://pbs.twimg.com/profile_images/1172711236817080320/fjjZIOpb_normal.jpg</t>
  </si>
  <si>
    <t>http://pbs.twimg.com/profile_images/1067182601029500928/pZypD2uM_normal.jpg</t>
  </si>
  <si>
    <t>http://pbs.twimg.com/profile_images/913882255457640448/uOKVZyC6_normal.jpg</t>
  </si>
  <si>
    <t>http://pbs.twimg.com/profile_images/2596332788/54ed6yvo7xo3oozb1zkm_normal.png</t>
  </si>
  <si>
    <t>http://pbs.twimg.com/profile_images/679972225307537408/pIQQ4Z4l_normal.jpg</t>
  </si>
  <si>
    <t>http://pbs.twimg.com/profile_images/1194179831203868673/Asm48mFE_normal.jpg</t>
  </si>
  <si>
    <t>http://pbs.twimg.com/profile_images/2586483806/a14pgn3die3yq1gokgv2_normal.jpeg</t>
  </si>
  <si>
    <t>http://pbs.twimg.com/profile_images/1211648810629419008/h94zzJdg_normal.jpg</t>
  </si>
  <si>
    <t>http://pbs.twimg.com/profile_images/1202842145570332672/N8ZTkxVe_normal.jpg</t>
  </si>
  <si>
    <t>22:13:18</t>
  </si>
  <si>
    <t>22:23:44</t>
  </si>
  <si>
    <t>00:04:40</t>
  </si>
  <si>
    <t>04:22:09</t>
  </si>
  <si>
    <t>04:28:42</t>
  </si>
  <si>
    <t>04:40:42</t>
  </si>
  <si>
    <t>10:06:16</t>
  </si>
  <si>
    <t>10:08:45</t>
  </si>
  <si>
    <t>12:11:46</t>
  </si>
  <si>
    <t>21:15:04</t>
  </si>
  <si>
    <t>03:15:26</t>
  </si>
  <si>
    <t>07:09:01</t>
  </si>
  <si>
    <t>16:17:24</t>
  </si>
  <si>
    <t>16:18:04</t>
  </si>
  <si>
    <t>19:28:55</t>
  </si>
  <si>
    <t>20:55:03</t>
  </si>
  <si>
    <t>23:01:49</t>
  </si>
  <si>
    <t>07:00:17</t>
  </si>
  <si>
    <t>05:17:01</t>
  </si>
  <si>
    <t>13:54:20</t>
  </si>
  <si>
    <t>18:13:26</t>
  </si>
  <si>
    <t>18:13:17</t>
  </si>
  <si>
    <t>18:40:51</t>
  </si>
  <si>
    <t>19:01:00</t>
  </si>
  <si>
    <t>22:16:36</t>
  </si>
  <si>
    <t>22:45:37</t>
  </si>
  <si>
    <t>05:52:18</t>
  </si>
  <si>
    <t>05:54:16</t>
  </si>
  <si>
    <t>08:27:46</t>
  </si>
  <si>
    <t>08:15:44</t>
  </si>
  <si>
    <t>08:18:14</t>
  </si>
  <si>
    <t>12:37:00</t>
  </si>
  <si>
    <t>22:46:17</t>
  </si>
  <si>
    <t>22:48:35</t>
  </si>
  <si>
    <t>22:50:10</t>
  </si>
  <si>
    <t>13:19:34</t>
  </si>
  <si>
    <t>09:41:32</t>
  </si>
  <si>
    <t>09:54:09</t>
  </si>
  <si>
    <t>10:00:56</t>
  </si>
  <si>
    <t>15:09:40</t>
  </si>
  <si>
    <t>15:10:16</t>
  </si>
  <si>
    <t>11:14:03</t>
  </si>
  <si>
    <t>18:30:11</t>
  </si>
  <si>
    <t>17:10:00</t>
  </si>
  <si>
    <t>20:36:45</t>
  </si>
  <si>
    <t>18:45:28</t>
  </si>
  <si>
    <t>18:46:30</t>
  </si>
  <si>
    <t>18:32:34</t>
  </si>
  <si>
    <t>18:40:12</t>
  </si>
  <si>
    <t>20:42:17</t>
  </si>
  <si>
    <t>18:49:07</t>
  </si>
  <si>
    <t>03:34:12</t>
  </si>
  <si>
    <t>16:11:00</t>
  </si>
  <si>
    <t>15:15:00</t>
  </si>
  <si>
    <t>05:38:27</t>
  </si>
  <si>
    <t>11:19:07</t>
  </si>
  <si>
    <t>07:57:51</t>
  </si>
  <si>
    <t>01:34:27</t>
  </si>
  <si>
    <t>20:50:00</t>
  </si>
  <si>
    <t>18:05:00</t>
  </si>
  <si>
    <t>01:52:16</t>
  </si>
  <si>
    <t>15:55:28</t>
  </si>
  <si>
    <t>18:28:07</t>
  </si>
  <si>
    <t>19:03:55</t>
  </si>
  <si>
    <t>14:24:49</t>
  </si>
  <si>
    <t>14:25:02</t>
  </si>
  <si>
    <t>13:45:00</t>
  </si>
  <si>
    <t>16:15:00</t>
  </si>
  <si>
    <t>18:12:53</t>
  </si>
  <si>
    <t>17:19:00</t>
  </si>
  <si>
    <t>https://twitter.com/ntlaircheck/status/1215033766961438720</t>
  </si>
  <si>
    <t>https://twitter.com/weggtoday/status/1215036392671236103</t>
  </si>
  <si>
    <t>https://twitter.com/escapecorporate/status/1215424177353777153</t>
  </si>
  <si>
    <t>https://twitter.com/shashwat2_2000/status/1215488978587013121</t>
  </si>
  <si>
    <t>https://twitter.com/scoshield/status/1215490626604748801</t>
  </si>
  <si>
    <t>https://twitter.com/tlodroid/status/1215493643840249856</t>
  </si>
  <si>
    <t>https://twitter.com/schm_chris/status/1215575575986941953</t>
  </si>
  <si>
    <t>https://twitter.com/schm_chris/status/1215576201227620352</t>
  </si>
  <si>
    <t>https://twitter.com/schiekita/status/1215607160723427328</t>
  </si>
  <si>
    <t>https://twitter.com/martechhealth/status/1215743884149624832</t>
  </si>
  <si>
    <t>https://twitter.com/sirwalsingham1/status/1215834573449449472</t>
  </si>
  <si>
    <t>https://twitter.com/rajatsnegi/status/1216255747559849985</t>
  </si>
  <si>
    <t>https://twitter.com/justbementalist/status/1216393751062552576</t>
  </si>
  <si>
    <t>https://twitter.com/yixuantu1/status/1216393917748465664</t>
  </si>
  <si>
    <t>https://twitter.com/melisandrepro/status/1216441946161500160</t>
  </si>
  <si>
    <t>https://twitter.com/fixer92/status/1216463623549280256</t>
  </si>
  <si>
    <t>https://twitter.com/fixer92/status/1216495527916900358</t>
  </si>
  <si>
    <t>https://twitter.com/prcaindia/status/1215891159014227968</t>
  </si>
  <si>
    <t>https://twitter.com/prcaindia/status/1216589948481982466</t>
  </si>
  <si>
    <t>https://twitter.com/prweekuknews/status/1216720135408570369</t>
  </si>
  <si>
    <t>https://twitter.com/agencyleaders/status/1216785339928449024</t>
  </si>
  <si>
    <t>https://twitter.com/niranjan10/status/1216785303689523203</t>
  </si>
  <si>
    <t>https://twitter.com/niranjan10/status/1216792239986208770</t>
  </si>
  <si>
    <t>https://twitter.com/prweekus/status/1216797309687590919</t>
  </si>
  <si>
    <t>https://twitter.com/liamdclarke/status/1216846535390040065</t>
  </si>
  <si>
    <t>https://twitter.com/odwyerpr/status/1216853837694341120</t>
  </si>
  <si>
    <t>https://twitter.com/mamoons/status/1216961214674284545</t>
  </si>
  <si>
    <t>https://twitter.com/samerhachem/status/1216961710248144897</t>
  </si>
  <si>
    <t>https://twitter.com/nmeliss/status/1215550790389112832</t>
  </si>
  <si>
    <t>https://twitter.com/nmeliss/status/1216997313442435072</t>
  </si>
  <si>
    <t>https://twitter.com/leonieonslowpr/status/1216997942936186885</t>
  </si>
  <si>
    <t>https://twitter.com/saloniechawla/status/1217063062156349442</t>
  </si>
  <si>
    <t>https://twitter.com/jkal1985/status/1215042065714814977</t>
  </si>
  <si>
    <t>https://twitter.com/jkal1985/status/1215042646026182656</t>
  </si>
  <si>
    <t>https://twitter.com/jkal1985/status/1215043043885228033</t>
  </si>
  <si>
    <t>https://twitter.com/jkal1985/status/1217073775201656832</t>
  </si>
  <si>
    <t>https://twitter.com/mepra_org/status/1217381290019893248</t>
  </si>
  <si>
    <t>https://twitter.com/carolinerowe/status/1217384467205185536</t>
  </si>
  <si>
    <t>https://twitter.com/carolinerowe/status/1217386173313769473</t>
  </si>
  <si>
    <t>https://twitter.com/davidsancar/status/1215289542418272259</t>
  </si>
  <si>
    <t>https://twitter.com/davidsancar/status/1215289694113746946</t>
  </si>
  <si>
    <t>https://twitter.com/davidsancar/status/1217404575776497665</t>
  </si>
  <si>
    <t>https://twitter.com/nwbrux/status/1216789555338190848</t>
  </si>
  <si>
    <t>https://twitter.com/apcoworldwide/status/1211695945403908098</t>
  </si>
  <si>
    <t>https://twitter.com/margerykraus/status/1215734242904137728</t>
  </si>
  <si>
    <t>https://twitter.com/apcoworldwide/status/1216793660030902285</t>
  </si>
  <si>
    <t>https://twitter.com/apcoworldwide/status/1216790153248878592</t>
  </si>
  <si>
    <t>https://twitter.com/apcoworldwide/status/1216792077201219584</t>
  </si>
  <si>
    <t>https://twitter.com/anupamachand/status/1215735635711070209</t>
  </si>
  <si>
    <t>https://twitter.com/anupamachand/status/1217519093936525312</t>
  </si>
  <si>
    <t>https://twitter.com/joeypathak/status/1217651238306631680</t>
  </si>
  <si>
    <t>https://twitter.com/atunkel/status/1215667364039139329</t>
  </si>
  <si>
    <t>https://twitter.com/apcoworldwide/status/1215653271303524352</t>
  </si>
  <si>
    <t>https://twitter.com/camillaincomms/status/1216232953501626368</t>
  </si>
  <si>
    <t>https://twitter.com/camillaincomms/status/1216318686803513344</t>
  </si>
  <si>
    <t>https://twitter.com/camillaincomms/status/1217717584944078854</t>
  </si>
  <si>
    <t>https://twitter.com/atunkel/status/1215084385462112256</t>
  </si>
  <si>
    <t>https://twitter.com/apcoworldwide/status/1217507992633069568</t>
  </si>
  <si>
    <t>https://twitter.com/jimmyhkoo/status/1215088869240135680</t>
  </si>
  <si>
    <t>https://twitter.com/jimmyhkoo/status/1217837783894589440</t>
  </si>
  <si>
    <t>https://twitter.com/jimmyhkoo/status/1216789033294225408</t>
  </si>
  <si>
    <t>https://twitter.com/jimmyhkoo/status/1216798043514834949</t>
  </si>
  <si>
    <t>https://twitter.com/jimmyhkoo/status/1217090195797041153</t>
  </si>
  <si>
    <t>https://twitter.com/jimmyhkoo/status/1217090248397742080</t>
  </si>
  <si>
    <t>https://twitter.com/apcoworldwide/status/1215268233965658112</t>
  </si>
  <si>
    <t>https://twitter.com/apcoworldwide/status/1216785199947628544</t>
  </si>
  <si>
    <t>https://twitter.com/bulldogreporter/status/1217858804953554944</t>
  </si>
  <si>
    <t>1215033766961438720</t>
  </si>
  <si>
    <t>1215036392671236103</t>
  </si>
  <si>
    <t>1215424177353777153</t>
  </si>
  <si>
    <t>1215488978587013121</t>
  </si>
  <si>
    <t>1215490626604748801</t>
  </si>
  <si>
    <t>1215493643840249856</t>
  </si>
  <si>
    <t>1215575575986941953</t>
  </si>
  <si>
    <t>1215576201227620352</t>
  </si>
  <si>
    <t>1215607160723427328</t>
  </si>
  <si>
    <t>1215743884149624832</t>
  </si>
  <si>
    <t>1215834573449449472</t>
  </si>
  <si>
    <t>1216255747559849985</t>
  </si>
  <si>
    <t>1216393751062552576</t>
  </si>
  <si>
    <t>1216393917748465664</t>
  </si>
  <si>
    <t>1216441946161500160</t>
  </si>
  <si>
    <t>1216463623549280256</t>
  </si>
  <si>
    <t>1216495527916900358</t>
  </si>
  <si>
    <t>1215891159014227968</t>
  </si>
  <si>
    <t>1216589948481982466</t>
  </si>
  <si>
    <t>1216720135408570369</t>
  </si>
  <si>
    <t>1216785339928449024</t>
  </si>
  <si>
    <t>1216785303689523203</t>
  </si>
  <si>
    <t>1216792239986208770</t>
  </si>
  <si>
    <t>1216797309687590919</t>
  </si>
  <si>
    <t>1216846535390040065</t>
  </si>
  <si>
    <t>1216853837694341120</t>
  </si>
  <si>
    <t>1216961214674284545</t>
  </si>
  <si>
    <t>1216961710248144897</t>
  </si>
  <si>
    <t>1215550790389112832</t>
  </si>
  <si>
    <t>1216997313442435072</t>
  </si>
  <si>
    <t>1216997942936186885</t>
  </si>
  <si>
    <t>1217063062156349442</t>
  </si>
  <si>
    <t>1215042065714814977</t>
  </si>
  <si>
    <t>1215042646026182656</t>
  </si>
  <si>
    <t>1215043043885228033</t>
  </si>
  <si>
    <t>1217073775201656832</t>
  </si>
  <si>
    <t>1217381290019893248</t>
  </si>
  <si>
    <t>1217384467205185536</t>
  </si>
  <si>
    <t>1217386173313769473</t>
  </si>
  <si>
    <t>1215289542418272259</t>
  </si>
  <si>
    <t>1215289694113746946</t>
  </si>
  <si>
    <t>1217404575776497665</t>
  </si>
  <si>
    <t>1216789555338190848</t>
  </si>
  <si>
    <t>1211695945403908098</t>
  </si>
  <si>
    <t>1215734242904137728</t>
  </si>
  <si>
    <t>1215706238748631041</t>
  </si>
  <si>
    <t>1216793660030902285</t>
  </si>
  <si>
    <t>1216790153248878592</t>
  </si>
  <si>
    <t>1216792077201219584</t>
  </si>
  <si>
    <t>1215735635711070209</t>
  </si>
  <si>
    <t>1217519093936525312</t>
  </si>
  <si>
    <t>1217651238306631680</t>
  </si>
  <si>
    <t>1215667364039139329</t>
  </si>
  <si>
    <t>1215653271303524352</t>
  </si>
  <si>
    <t>1216232953501626368</t>
  </si>
  <si>
    <t>1216318686803513344</t>
  </si>
  <si>
    <t>1217717584944078854</t>
  </si>
  <si>
    <t>1215084385462112256</t>
  </si>
  <si>
    <t>1214650412935942146</t>
  </si>
  <si>
    <t>1217507992633069568</t>
  </si>
  <si>
    <t>1215088869240135680</t>
  </si>
  <si>
    <t>1217837783894589440</t>
  </si>
  <si>
    <t>1216789033294225408</t>
  </si>
  <si>
    <t>1216798043514834949</t>
  </si>
  <si>
    <t>1217090195797041153</t>
  </si>
  <si>
    <t>1217090248397742080</t>
  </si>
  <si>
    <t>1215268233965658112</t>
  </si>
  <si>
    <t>1216393146713673732</t>
  </si>
  <si>
    <t>1216785199947628544</t>
  </si>
  <si>
    <t>1217858804953554944</t>
  </si>
  <si>
    <t>1217649118358597632</t>
  </si>
  <si>
    <t/>
  </si>
  <si>
    <t>153828111</t>
  </si>
  <si>
    <t>866271508305522688</t>
  </si>
  <si>
    <t>15895324</t>
  </si>
  <si>
    <t>43946052</t>
  </si>
  <si>
    <t>en</t>
  </si>
  <si>
    <t>de</t>
  </si>
  <si>
    <t>und</t>
  </si>
  <si>
    <t>1215032293485621249</t>
  </si>
  <si>
    <t>Twitter Web App</t>
  </si>
  <si>
    <t>Twitter for iPhone</t>
  </si>
  <si>
    <t>Broken Limbs</t>
  </si>
  <si>
    <t>digitaloffsightbot</t>
  </si>
  <si>
    <t>Twitter Web Client</t>
  </si>
  <si>
    <t>Buffer</t>
  </si>
  <si>
    <t>Twitter for Android</t>
  </si>
  <si>
    <t>spoken word vincent</t>
  </si>
  <si>
    <t>YI XUAN</t>
  </si>
  <si>
    <t>TweetDeck</t>
  </si>
  <si>
    <t>Twitter for iPad</t>
  </si>
  <si>
    <t>IFTTT</t>
  </si>
  <si>
    <t>Twitter for Advertisers</t>
  </si>
  <si>
    <t>HubSpot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</si>
  <si>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</si>
  <si>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</si>
  <si>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</si>
  <si>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</si>
  <si>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</si>
  <si>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</si>
  <si>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</si>
  <si>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</si>
  <si>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</si>
  <si>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</si>
  <si>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</si>
  <si>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</si>
  <si>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</si>
  <si>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</si>
  <si>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</si>
  <si>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</si>
  <si>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</si>
  <si>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</si>
  <si>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</si>
  <si>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</si>
  <si>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</si>
  <si>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Aircheck</t>
  </si>
  <si>
    <t>Aetna</t>
  </si>
  <si>
    <t>Pfizer Inc.</t>
  </si>
  <si>
    <t>Humana</t>
  </si>
  <si>
    <t>GNC</t>
  </si>
  <si>
    <t>Cigna</t>
  </si>
  <si>
    <t>Kaiser Permanente</t>
  </si>
  <si>
    <t>Anthem Blue Cross Blue Shield</t>
  </si>
  <si>
    <t>Mayo Clinic</t>
  </si>
  <si>
    <t>Johnson &amp; Johnson</t>
  </si>
  <si>
    <t>UnitedHealthcare</t>
  </si>
  <si>
    <t>Finn Partners</t>
  </si>
  <si>
    <t>Edelman</t>
  </si>
  <si>
    <t>W2O at #JPM20</t>
  </si>
  <si>
    <t>Reservoir Communications Group</t>
  </si>
  <si>
    <t>Weber Shandwick</t>
  </si>
  <si>
    <t>Allison+Partners</t>
  </si>
  <si>
    <t>APCO Worldwide</t>
  </si>
  <si>
    <t>BCW Global</t>
  </si>
  <si>
    <t>wegg®</t>
  </si>
  <si>
    <t>Bank of America</t>
  </si>
  <si>
    <t>Union Pacific</t>
  </si>
  <si>
    <t>Greensfelder</t>
  </si>
  <si>
    <t>FedEx</t>
  </si>
  <si>
    <t>Associated Bank</t>
  </si>
  <si>
    <t>Escape From Corporate America (EFCA)!</t>
  </si>
  <si>
    <t>Shashwat Raj</t>
  </si>
  <si>
    <t>Ochieng Scott</t>
  </si>
  <si>
    <t>TloDroidMan</t>
  </si>
  <si>
    <t>Christian Schmidt</t>
  </si>
  <si>
    <t>Robert Ardelt</t>
  </si>
  <si>
    <t>Max Kayser</t>
  </si>
  <si>
    <t>Zoé Lahr</t>
  </si>
  <si>
    <t>Nadine Meliss</t>
  </si>
  <si>
    <t>Stefanie Schulz-Rittich</t>
  </si>
  <si>
    <t>The MarTech.Health Vendor Directory</t>
  </si>
  <si>
    <t>Sir Walsingham</t>
  </si>
  <si>
    <t>Anna Tunkel</t>
  </si>
  <si>
    <t>World Economic Forum</t>
  </si>
  <si>
    <t>Rajat Negi</t>
  </si>
  <si>
    <t>Kommune</t>
  </si>
  <si>
    <t>Karan Kampani</t>
  </si>
  <si>
    <t>PRCAI</t>
  </si>
  <si>
    <t>Archetype India</t>
  </si>
  <si>
    <t>dystopian mentalist</t>
  </si>
  <si>
    <t>YI XUAN TU</t>
  </si>
  <si>
    <t>Milli</t>
  </si>
  <si>
    <t>C.P.</t>
  </si>
  <si>
    <t>Impact Research</t>
  </si>
  <si>
    <t>Ruder Finn (India)</t>
  </si>
  <si>
    <t>Avian WE</t>
  </si>
  <si>
    <t>Archetype</t>
  </si>
  <si>
    <t>PRWeek UK</t>
  </si>
  <si>
    <t>Agency Leadership Advisors</t>
  </si>
  <si>
    <t>Niranjan Pai</t>
  </si>
  <si>
    <t>Brad Staples</t>
  </si>
  <si>
    <t>Margery Kraus</t>
  </si>
  <si>
    <t>PRWeek US</t>
  </si>
  <si>
    <t>Liam Clarke</t>
  </si>
  <si>
    <t>O'Dwyer's PR News</t>
  </si>
  <si>
    <t>Mamoon</t>
  </si>
  <si>
    <t>Samer El Hachem</t>
  </si>
  <si>
    <t>Leonie Onslow</t>
  </si>
  <si>
    <t>salonie chawla</t>
  </si>
  <si>
    <t>Jack Kalavritinos</t>
  </si>
  <si>
    <t>MEPRA</t>
  </si>
  <si>
    <t>David Sanchez</t>
  </si>
  <si>
    <t>_xD835__xDE49__xD835__xDE5E__xD835__xDE58__xD835__xDE5D__xD835__xDE64__xD835__xDE61__xD835__xDE56__xD835__xDE68_ _xD835__xDE52__xD835__xDE5D__xD835__xDE6E__xD835__xDE69__xD835__xDE5A_ _xD83C__xDDEA__xD83C__xDDFA_</t>
  </si>
  <si>
    <t>Denielle Sachs</t>
  </si>
  <si>
    <t>Anupama Varma Chand</t>
  </si>
  <si>
    <t>office of joey pathak with blue tick</t>
  </si>
  <si>
    <t>Bhavika Kapoor</t>
  </si>
  <si>
    <t>Camilla d'Abo</t>
  </si>
  <si>
    <t>AmCham Dubai</t>
  </si>
  <si>
    <t>Jimmy Koo</t>
  </si>
  <si>
    <t>Bulldog Reporter</t>
  </si>
  <si>
    <t>Coffee drinkers. Dog lovers. Serial knitters. Also can search ANY #radio - anytime, anyplace, any station. #RadioMonitoring #PR #Marketing #MediaRelations</t>
  </si>
  <si>
    <t>Every day, as part of @CVSHealth, we join you to help you on your path to better health_xD83C__xDFC3_‍♀️_xD83D__xDEB4_‍♂️_xD83C__xDFCA_‍♂️ #CommunityHeart</t>
  </si>
  <si>
    <t>Breakthroughs that change patients' lives. Visit https://t.co/YjZgM19rTC to learn more. https://t.co/K5kUC0gbrs</t>
  </si>
  <si>
    <t>Pursuing our dream of helping people achieve lifelong well-being. To learn more about Humana visit https://t.co/t4fYofD5t6.  Need help? Tweet @HumanaHelp.</t>
  </si>
  <si>
    <t>Welcome to the global source of performance, wellness &amp; diet solutions for every goal. #GNCLiveWell</t>
  </si>
  <si>
    <t>At your annual check-up open up to your doctor about your physical and emotional state. It can transform the way you think about your whole health.</t>
  </si>
  <si>
    <t>News &amp; views from Kaiser Permanente, one of America's leading health care providers &amp; not-for-profit health plans. Tweets ≠ medical advice. Emp. advocacy=#BeKP</t>
  </si>
  <si>
    <t>Anthem Blue Cross Blue Shield, an independent licensee of @BCBSAssociation</t>
  </si>
  <si>
    <t>An integrated clinical practice, education and research institution specializing in treating patients. Account maintained by @MayoClinic/MCSMN.</t>
  </si>
  <si>
    <t>Updates and information for the media from our Corporate Communication team</t>
  </si>
  <si>
    <t>Here with a simpler approach to health plans to help make the complex health system easier for everyone to navigate. For customer care, tweet @AskUHC</t>
  </si>
  <si>
    <t>800 People. 3 Continents. 18 Offices. We're a global #integrated #marketing agency transforming and inspiring the world of #communications every day!</t>
  </si>
  <si>
    <t>Edelman is a global communications firm that partners with businesses and organizations to evolve, promote and protect their brands and reputations.</t>
  </si>
  <si>
    <t>W2O is the leading independent provider of analytics-driven, digital-first marketing services and communications to the healthcare sector.</t>
  </si>
  <si>
    <t>Reservoir sits at the intersection of communications &amp; policy, helping clients with corporate brand, advocacy &amp; reputation.</t>
  </si>
  <si>
    <t>Global marketing solutions agency. We activate bold, data-fueled ideas that earn attention and solve complex business and communications problems.</t>
  </si>
  <si>
    <t>Award winning global marketing communications agency with offices across the US, EMEA + Asia-Pacific.</t>
  </si>
  <si>
    <t>APCO Worldwide is an advisory and advocacy communications consultancy helping leading public and private sector organizations act with agility.</t>
  </si>
  <si>
    <t>BCW (Burson Cohn &amp; Wolfe) is a new kind of communications agency. Our business is moving people on behalf of clients worldwide.</t>
  </si>
  <si>
    <t>Educating, inspiring, &amp; nurturing #womenbusinessowners &amp; #womenentrepreneurs worldwide on how to go global (501c3 nonprofit) #womeninbiz #womenempowerment</t>
  </si>
  <si>
    <t>The power to connect with people and exchange ideas. For account issues, please use @BofA_Help</t>
  </si>
  <si>
    <t>Union Pacific operates North America's premier railroad franchise, covering 23 states in the western two-thirds of the United States.</t>
  </si>
  <si>
    <t>Greensfelder, Hemker &amp; Gale, P.C.   Approximately 150 attorneys addressing the legal needs of business organizations, in all sizes and industries.</t>
  </si>
  <si>
    <t>Connecting people and possibilities around the world. Looking for help? Tweet @FedExHelp.</t>
  </si>
  <si>
    <t>We provide superior financial services &amp; exceptional 24 hour customer service. Member FDIC. Policy: https://t.co/r1dWrvcohc Privacy: https://t.co/G0hmnmEIvy</t>
  </si>
  <si>
    <t>Creator of the official Escape From Corporate America blog where we are passionate about helping women escape from Corporate America into entrepreneurship!</t>
  </si>
  <si>
    <t>Marketing l Brand l Crisis l Strategy l Policy-Advocacy l Food l Fitness l Tweets are personal l Retweets are not endorsements</t>
  </si>
  <si>
    <t>#Entrepreneur. Software Developer.  Founder @BluchipKe.  All things Tech.  Health. Education. Modern Homes. Business Inquiries: business@bluchip.co.ke</t>
  </si>
  <si>
    <t>Consultant @apcoworldwide;  Passionate about communications, technology, social media and exploring the _xD83C__xDF0D_</t>
  </si>
  <si>
    <t>Communications + Policy Advisor; Managing Director @ APCO Worldwide - views in tweets are my own</t>
  </si>
  <si>
    <t>Das Magazin der Kommunikationsbranche. Hier twittert @ChUllrich für die Redaktion. Impressum: https://t.co/2pA8WxNl0n</t>
  </si>
  <si>
    <t>Associate Consultant @apcoworldwide</t>
  </si>
  <si>
    <t>Senior Director @APCO Worldwide.</t>
  </si>
  <si>
    <t>Communication Consultant // Corporate Communications // Media Relations // Digital Communications // APCO Worldwide</t>
  </si>
  <si>
    <t>A vendor directory for Healthcare Marketing, Communications and Digital Professionals. Founded by @EdBennett</t>
  </si>
  <si>
    <t>In t/dark of t/antechambers secrets are revealed that have t/power to undo Kings. Knowledge 2 play is needed to survive- The storm clouds are gathering even now</t>
  </si>
  <si>
    <t>Head of Global Strategic Initiatives @apcoworldwide; @wef #GFC; @Forbes contributor; serial globetrotter; excited about #tech, #education &amp; impact partnerships</t>
  </si>
  <si>
    <t>The international organization for public private cooperation. #wef20</t>
  </si>
  <si>
    <t>I’m Rajat! I make reviews of mobile tech, etc. I am a total nerd,
RT=FYI Opinions=Mine
For me the real journey begins from where the trails end.</t>
  </si>
  <si>
    <t>A leading #PublicRelations agency with PAN India presence.</t>
  </si>
  <si>
    <t>Communications Consultant at American India Foundation | Founder, Natyastra | Weber Shandwick | On Purpose | Young India Fellowship'18 | CBS' 15</t>
  </si>
  <si>
    <t>Founded in 2001, the Public Relations Consultants Association of India is a trade association that represents India’s PR consultancy sector.</t>
  </si>
  <si>
    <t>We are Archetype. We partner with category creators and industry leaders to build the world’s most magnetic brands.</t>
  </si>
  <si>
    <t>irreverent Mentalist: Behavioral Data hActivist, investigative writer monitoring data-driven political &amp; social PsyOPs #dataprivacy protect Animal/Human Rights</t>
  </si>
  <si>
    <t>Webmarketing / E business _xD83D__xDC68_‍_xD83D__xDCBB_
_xD83D__xDCF1_#digitalmarketing #socialmedia #SEO #googleAnalytics
_xD83D__xDCCD_ INSEEC MSc&amp;Mba Paris</t>
  </si>
  <si>
    <t>The American Voter</t>
  </si>
  <si>
    <t>Media monitoring and analysis company in India offering services globally</t>
  </si>
  <si>
    <t>A full-service global public relations agency rooted in entrepreneurial heritage. At Ruder Finn, creative edge embodies the way we think and the way we work.</t>
  </si>
  <si>
    <t>We are a specialist communication consultancy, with a single-minded determination to deliver the best in the PR business.</t>
  </si>
  <si>
    <t>The leading source of information on the UK #PR &amp; #comms sector. Subscribe: https://t.co/NnBuMsEfXG. Jobs: @prweekjobs</t>
  </si>
  <si>
    <t>Agency Leadership Advisors helps public relations and marketing agency owners build better businesses. Founded by @ChipGriffin</t>
  </si>
  <si>
    <t>Public health &amp; Policy professional. Views expressed are personal.</t>
  </si>
  <si>
    <t>CEO @apcoworldwide. Tweets on the intersection of business, politics and society. Opinions personal, RTs not endorsements.</t>
  </si>
  <si>
    <t>Founder &amp; Executive Chairman of @APCOWorldwide.</t>
  </si>
  <si>
    <t>Breaking news, features, analysis &amp; opinions in the PR, marketing &amp; communications industries.
https://t.co/dZYe97AvmL</t>
  </si>
  <si>
    <t>MD of @apcoworldwide in Saudi Arabia, comms &amp; consulting. Foodie who enjoys travel and photography. views = mine</t>
  </si>
  <si>
    <t>The #1 news outlet for public relations, public affairs, and marketing communications since 1968.</t>
  </si>
  <si>
    <t>President- MENA; @APCOWorldwide; #Communications; Public Affairs; Crisis Comms; CSR; Digital Comms; Leadership Positioning; #Media Training; &amp; Business Advisory</t>
  </si>
  <si>
    <t>Level One Productions</t>
  </si>
  <si>
    <t>A Policy Advocacy Specialist | Love Food, Travel and Talking Life</t>
  </si>
  <si>
    <t>Follow us: Instagram: @mepra_org | Facebook: /mepra | Email: community@mepra.org.</t>
  </si>
  <si>
    <t>Wandering since 2000....</t>
  </si>
  <si>
    <t>Associate Creative Director, AI Strategist @APCOWorldwide, enabling ideas, innovation and business value, products, services, and experiences. + views = My Own!</t>
  </si>
  <si>
    <t>International affairs strategist &amp; expert, #EUInfluencer 2017 &amp; 2018, sf fan, psephologist; @APCOWorldwide, tweets in personal capacity. He/him</t>
  </si>
  <si>
    <t>Founder, The Tembo Group. Philanthropy, CSR + Social Impact Advisor.</t>
  </si>
  <si>
    <t>Editor and writer, avid news junkie, voracious reader, I enjoy classical and contemporary Indian and western music, I adore animals and love the environment.</t>
  </si>
  <si>
    <t>Creative Head &amp; Chief Procrastination Officer - Socio Sketch. Generally amused, mostly annoyed, rarely bored. Not a big fan of human beings.</t>
  </si>
  <si>
    <t>Activist I Secular I Latitudinarian I Believer of Gandhi ji philosophy &amp; principles _xD83D__xDE4F_</t>
  </si>
  <si>
    <t>Passionate about comms, creativity and culture. 
Champion of great leadership and female empowerment.</t>
  </si>
  <si>
    <t>The American Business Council in Dubai (AmCham Dubai) is a member of the global network of American Chambers of Commerce</t>
  </si>
  <si>
    <t>Media Relations @apcoworldwide. Tweets are my own. #OnWisconsin _xD83D__xDC50_</t>
  </si>
  <si>
    <t>Bulldog Reporter serves PR professionals by delivering industry news, opinion and analysis. The #BulldogAwards recognize excellence in PR and communications.</t>
  </si>
  <si>
    <t>Illinois, USA</t>
  </si>
  <si>
    <t>Hartford, CT and Global</t>
  </si>
  <si>
    <t>New York, NY</t>
  </si>
  <si>
    <t>USA</t>
  </si>
  <si>
    <t>Worldwide</t>
  </si>
  <si>
    <t>Oakland, Calif.</t>
  </si>
  <si>
    <t>Minnesota, Florida, Arizona</t>
  </si>
  <si>
    <t>Minnetonka, MN</t>
  </si>
  <si>
    <t>NY, SF, LA, DC, Boston, Chicago, Detroit, Nashville, Florida, Portland, Germany, Hong Kong, Jerusalem, London, Paris, Shanghai and Singapore</t>
  </si>
  <si>
    <t>Global</t>
  </si>
  <si>
    <t>San Francisco, CA</t>
  </si>
  <si>
    <t>Washington, DC</t>
  </si>
  <si>
    <t>Chicago, IL U.S.A.</t>
  </si>
  <si>
    <t>Omaha, NE</t>
  </si>
  <si>
    <t>St. Louis, Chicago, Belleville</t>
  </si>
  <si>
    <t>Memphis, TN</t>
  </si>
  <si>
    <t>Green Bay, Wisconsin</t>
  </si>
  <si>
    <t>Chicago, IL USA</t>
  </si>
  <si>
    <t>New Delhi</t>
  </si>
  <si>
    <t>Nairobi, Kigali</t>
  </si>
  <si>
    <t>Berlin, Germany</t>
  </si>
  <si>
    <t>Berlin</t>
  </si>
  <si>
    <t>Remagen-Rolandseck</t>
  </si>
  <si>
    <t>Frankfurt am Main</t>
  </si>
  <si>
    <t>Ellicott City, Maryland</t>
  </si>
  <si>
    <t>England</t>
  </si>
  <si>
    <t>Tweets &amp; Views = my own</t>
  </si>
  <si>
    <t>Geneva, Switzerland</t>
  </si>
  <si>
    <t>New Delhi, India</t>
  </si>
  <si>
    <t>Noida, UP</t>
  </si>
  <si>
    <t xml:space="preserve">New Delhi </t>
  </si>
  <si>
    <t>India</t>
  </si>
  <si>
    <t>Shropshire</t>
  </si>
  <si>
    <t>Paris, France</t>
  </si>
  <si>
    <t>United States</t>
  </si>
  <si>
    <t>Gurgaon, India</t>
  </si>
  <si>
    <t>London</t>
  </si>
  <si>
    <t>New York</t>
  </si>
  <si>
    <t>Dubai, United Arab Emirates</t>
  </si>
  <si>
    <t>Lebanon</t>
  </si>
  <si>
    <t>Haslemere, England</t>
  </si>
  <si>
    <t>new delhi</t>
  </si>
  <si>
    <t>Washington DC</t>
  </si>
  <si>
    <t>The Middle East PR Association</t>
  </si>
  <si>
    <t xml:space="preserve">Dubai! Soon Riyadh! </t>
  </si>
  <si>
    <t>Oud-Heverlee, Belgium</t>
  </si>
  <si>
    <t>Brooklyn, NY</t>
  </si>
  <si>
    <t>Dubai for now....India forever</t>
  </si>
  <si>
    <t>Delhi</t>
  </si>
  <si>
    <t xml:space="preserve">Kensington, London </t>
  </si>
  <si>
    <t>https://t.co/Iqlucj5gzd</t>
  </si>
  <si>
    <t>https://t.co/YGqLZyvAi4</t>
  </si>
  <si>
    <t>http://t.co/n6DuaSgO02</t>
  </si>
  <si>
    <t>https://t.co/wyw6a4EmMq</t>
  </si>
  <si>
    <t>https://t.co/JIt2C6aiNN</t>
  </si>
  <si>
    <t>https://t.co/SvGDQCvrcF</t>
  </si>
  <si>
    <t>http://t.co/0IPJSWvlo3</t>
  </si>
  <si>
    <t>http://t.co/DbyMFcKS1R</t>
  </si>
  <si>
    <t>https://t.co/4xkBW6xaPT</t>
  </si>
  <si>
    <t>http://t.co/8HsvgpfnBN</t>
  </si>
  <si>
    <t>https://t.co/4uocDUSMpU</t>
  </si>
  <si>
    <t>http://t.co/mAbZL66YdY</t>
  </si>
  <si>
    <t>https://t.co/oWNEA6zlUq</t>
  </si>
  <si>
    <t>https://t.co/06jfejSDwi</t>
  </si>
  <si>
    <t>http://t.co/5xDeU5KgI3</t>
  </si>
  <si>
    <t>http://t.co/MzwN1i3UQN</t>
  </si>
  <si>
    <t>https://t.co/3GpkwXnoyw</t>
  </si>
  <si>
    <t>https://t.co/TcCyKZIob5</t>
  </si>
  <si>
    <t>http://t.co/Huzmp8oGBt</t>
  </si>
  <si>
    <t>https://t.co/k4EWD7qzKR</t>
  </si>
  <si>
    <t>http://t.co/NNDA9dZFSR</t>
  </si>
  <si>
    <t>http://t.co/V31VuKzSEB</t>
  </si>
  <si>
    <t>https://t.co/1FGCiqPOSb</t>
  </si>
  <si>
    <t>http://t.co/4phLO0AD61</t>
  </si>
  <si>
    <t>http://t.co/l8XrYn6un0</t>
  </si>
  <si>
    <t>https://t.co/264wnBgQrr</t>
  </si>
  <si>
    <t>https://t.co/AA77ukXQ8O</t>
  </si>
  <si>
    <t>https://t.co/fpH4bkw0UO</t>
  </si>
  <si>
    <t>https://t.co/SYsxeBOeBG</t>
  </si>
  <si>
    <t>https://t.co/rB0Lx5Lk9F</t>
  </si>
  <si>
    <t>https://t.co/QP0DqZaM6z</t>
  </si>
  <si>
    <t>https://t.co/FDH8a589M0</t>
  </si>
  <si>
    <t>https://t.co/U0yIa3yhlt</t>
  </si>
  <si>
    <t>https://t.co/bopIdUDQBW</t>
  </si>
  <si>
    <t>http://t.co/rf2wh7aVcv</t>
  </si>
  <si>
    <t>https://t.co/JdcZrmTbew</t>
  </si>
  <si>
    <t>https://t.co/yabJ8OlEQw</t>
  </si>
  <si>
    <t>https://t.co/liY8EEWyem</t>
  </si>
  <si>
    <t>http://t.co/UoWGJJOmoR</t>
  </si>
  <si>
    <t>http://t.co/j2l3JyzbK5</t>
  </si>
  <si>
    <t>https://t.co/dGFSFjA5bW</t>
  </si>
  <si>
    <t>https://t.co/nkiV9SIyrO</t>
  </si>
  <si>
    <t>http://t.co/fN4bRDI7Nd</t>
  </si>
  <si>
    <t>https://t.co/0ArmpWky7I</t>
  </si>
  <si>
    <t>http://t.co/gZXwoKfXIh</t>
  </si>
  <si>
    <t>https://t.co/DsnifA4epQ</t>
  </si>
  <si>
    <t>http://t.co/xImOjHN2en</t>
  </si>
  <si>
    <t>https://t.co/Z6c49dMZ1f</t>
  </si>
  <si>
    <t>https://t.co/qGb5FuMHWV</t>
  </si>
  <si>
    <t>https://t.co/Dj8MLSh1pU</t>
  </si>
  <si>
    <t>https://t.co/QfDdqsbxBt</t>
  </si>
  <si>
    <t>https://t.co/cSxovWObzN</t>
  </si>
  <si>
    <t>https://t.co/mokEIur0hj</t>
  </si>
  <si>
    <t>https://t.co/8BnNSD75iu</t>
  </si>
  <si>
    <t>https://t.co/DzdNAvO8Qj</t>
  </si>
  <si>
    <t>https://t.co/A63NThi9JG</t>
  </si>
  <si>
    <t>https://t.co/tbZNbRsC3C</t>
  </si>
  <si>
    <t>https://pbs.twimg.com/profile_banners/1115705722082226178/1554843998</t>
  </si>
  <si>
    <t>https://pbs.twimg.com/profile_banners/16188518/1572377642</t>
  </si>
  <si>
    <t>https://pbs.twimg.com/profile_banners/56488059/1578080516</t>
  </si>
  <si>
    <t>https://pbs.twimg.com/profile_banners/24160942/1507215357</t>
  </si>
  <si>
    <t>https://pbs.twimg.com/profile_banners/22482597/1538590797</t>
  </si>
  <si>
    <t>https://pbs.twimg.com/profile_banners/37687077/1546088660</t>
  </si>
  <si>
    <t>https://pbs.twimg.com/profile_banners/17372405/1403037628</t>
  </si>
  <si>
    <t>https://pbs.twimg.com/profile_banners/139858167/1576681974</t>
  </si>
  <si>
    <t>https://pbs.twimg.com/profile_banners/14592723/1564510850</t>
  </si>
  <si>
    <t>https://pbs.twimg.com/profile_banners/20457806/1426096853</t>
  </si>
  <si>
    <t>https://pbs.twimg.com/profile_banners/397462571/1574113603</t>
  </si>
  <si>
    <t>https://pbs.twimg.com/profile_banners/17089670/1520267349</t>
  </si>
  <si>
    <t>https://pbs.twimg.com/profile_banners/89690502/1570034003</t>
  </si>
  <si>
    <t>https://pbs.twimg.com/profile_banners/518205960/1506648730</t>
  </si>
  <si>
    <t>https://pbs.twimg.com/profile_banners/3064506353/1563284461</t>
  </si>
  <si>
    <t>https://pbs.twimg.com/profile_banners/25763468/1560398439</t>
  </si>
  <si>
    <t>https://pbs.twimg.com/profile_banners/17047239/1490721939</t>
  </si>
  <si>
    <t>https://pbs.twimg.com/profile_banners/15895324/1578514191</t>
  </si>
  <si>
    <t>https://pbs.twimg.com/profile_banners/19593640/1553698491</t>
  </si>
  <si>
    <t>https://pbs.twimg.com/profile_banners/3100120618/1579132322</t>
  </si>
  <si>
    <t>https://pbs.twimg.com/profile_banners/204881628/1576078994</t>
  </si>
  <si>
    <t>https://pbs.twimg.com/profile_banners/17629628/1493216334</t>
  </si>
  <si>
    <t>https://pbs.twimg.com/profile_banners/33540786/1404439095</t>
  </si>
  <si>
    <t>https://pbs.twimg.com/profile_banners/134887156/1578079709</t>
  </si>
  <si>
    <t>https://pbs.twimg.com/profile_banners/340555161/1493062524</t>
  </si>
  <si>
    <t>https://pbs.twimg.com/profile_banners/28205840/1520706084</t>
  </si>
  <si>
    <t>https://pbs.twimg.com/profile_banners/38123919/1574018165</t>
  </si>
  <si>
    <t>https://pbs.twimg.com/profile_banners/2512726873/1511163242</t>
  </si>
  <si>
    <t>https://pbs.twimg.com/profile_banners/968446180500918272/1519816269</t>
  </si>
  <si>
    <t>https://pbs.twimg.com/profile_banners/2226887881/1454165405</t>
  </si>
  <si>
    <t>https://pbs.twimg.com/profile_banners/126576037/1532199529</t>
  </si>
  <si>
    <t>https://pbs.twimg.com/profile_banners/45860003/1559901151</t>
  </si>
  <si>
    <t>https://pbs.twimg.com/profile_banners/565303642/1426159252</t>
  </si>
  <si>
    <t>https://pbs.twimg.com/profile_banners/153828111/1464759589</t>
  </si>
  <si>
    <t>https://pbs.twimg.com/profile_banners/159396983/1375974844</t>
  </si>
  <si>
    <t>https://pbs.twimg.com/profile_banners/10274302/1529608148</t>
  </si>
  <si>
    <t>https://pbs.twimg.com/profile_banners/1167587366892126212/1567257278</t>
  </si>
  <si>
    <t>https://pbs.twimg.com/profile_banners/809345372/1419131094</t>
  </si>
  <si>
    <t>https://pbs.twimg.com/profile_banners/5120691/1547196121</t>
  </si>
  <si>
    <t>https://pbs.twimg.com/profile_banners/2762784773/1465316757</t>
  </si>
  <si>
    <t>https://pbs.twimg.com/profile_banners/3317553679/1439795869</t>
  </si>
  <si>
    <t>https://pbs.twimg.com/profile_banners/618090057/1578983654</t>
  </si>
  <si>
    <t>https://pbs.twimg.com/profile_banners/2726133270/1574227984</t>
  </si>
  <si>
    <t>https://pbs.twimg.com/profile_banners/47296053/1551391072</t>
  </si>
  <si>
    <t>https://pbs.twimg.com/profile_banners/19539923/1433070750</t>
  </si>
  <si>
    <t>https://pbs.twimg.com/profile_banners/1052598585240498177/1549906519</t>
  </si>
  <si>
    <t>https://pbs.twimg.com/profile_banners/892377466827931648/1579010130</t>
  </si>
  <si>
    <t>https://pbs.twimg.com/profile_banners/307361383/1477198258</t>
  </si>
  <si>
    <t>https://pbs.twimg.com/profile_banners/72717534/1505813526</t>
  </si>
  <si>
    <t>https://pbs.twimg.com/profile_banners/731050254158704640/1496833693</t>
  </si>
  <si>
    <t>https://pbs.twimg.com/profile_banners/973820444/1579150807</t>
  </si>
  <si>
    <t>https://pbs.twimg.com/profile_banners/12375772/1551387160</t>
  </si>
  <si>
    <t>https://pbs.twimg.com/profile_banners/1953001/1579106729</t>
  </si>
  <si>
    <t>https://pbs.twimg.com/profile_banners/1027515996893011969/1553422103</t>
  </si>
  <si>
    <t>https://pbs.twimg.com/profile_banners/134771389/1416994431</t>
  </si>
  <si>
    <t>https://pbs.twimg.com/profile_banners/15580384/1576081652</t>
  </si>
  <si>
    <t>https://pbs.twimg.com/profile_banners/50382471/1560111919</t>
  </si>
  <si>
    <t>https://pbs.twimg.com/profile_banners/21878762/1578247972</t>
  </si>
  <si>
    <t>https://pbs.twimg.com/profile_banners/2611779895/1548175495</t>
  </si>
  <si>
    <t>https://pbs.twimg.com/profile_banners/94575170/1446987261</t>
  </si>
  <si>
    <t>https://pbs.twimg.com/profile_banners/866271508305522688/1573254942</t>
  </si>
  <si>
    <t>https://pbs.twimg.com/profile_banners/57657470/1579079738</t>
  </si>
  <si>
    <t>https://pbs.twimg.com/profile_banners/16516037/1369056567</t>
  </si>
  <si>
    <t>https://pbs.twimg.com/profile_banners/16477920/1565444265</t>
  </si>
  <si>
    <t>https://pbs.twimg.com/profile_banners/18311010/1558815647</t>
  </si>
  <si>
    <t>https://pbs.twimg.com/profile_banners/23124257/1476293291</t>
  </si>
  <si>
    <t>https://pbs.twimg.com/profile_banners/1028963647836618752/1571571346</t>
  </si>
  <si>
    <t>https://pbs.twimg.com/profile_banners/1206888467449483264/1577714565</t>
  </si>
  <si>
    <t>https://pbs.twimg.com/profile_banners/734324363818901505/1472132891</t>
  </si>
  <si>
    <t>https://pbs.twimg.com/profile_banners/937099921/1535593216</t>
  </si>
  <si>
    <t>https://pbs.twimg.com/profile_banners/18226808/1555617290</t>
  </si>
  <si>
    <t>http://abs.twimg.com/images/themes/theme1/bg.png</t>
  </si>
  <si>
    <t>http://abs.twimg.com/images/themes/theme16/bg.gif</t>
  </si>
  <si>
    <t>http://abs.twimg.com/images/themes/theme5/bg.gif</t>
  </si>
  <si>
    <t>http://abs.twimg.com/images/themes/theme10/bg.gif</t>
  </si>
  <si>
    <t>http://abs.twimg.com/images/themes/theme15/bg.png</t>
  </si>
  <si>
    <t>http://abs.twimg.com/images/themes/theme8/bg.gif</t>
  </si>
  <si>
    <t>http://abs.twimg.com/images/themes/theme9/bg.gif</t>
  </si>
  <si>
    <t>http://abs.twimg.com/images/themes/theme14/bg.gif</t>
  </si>
  <si>
    <t>http://abs.twimg.com/images/themes/theme7/bg.gif</t>
  </si>
  <si>
    <t>http://abs.twimg.com/images/themes/theme3/bg.gif</t>
  </si>
  <si>
    <t>http://pbs.twimg.com/profile_images/1115713649291747334/YcQxPp6W_normal.png</t>
  </si>
  <si>
    <t>http://pbs.twimg.com/profile_images/1086308458419445761/bKK0FQss_normal.jpg</t>
  </si>
  <si>
    <t>http://pbs.twimg.com/profile_images/1145689900379004929/4igVxbmF_normal.png</t>
  </si>
  <si>
    <t>http://pbs.twimg.com/profile_images/2729790994/f0b29f29716ea40f6b2b9041dcaf1152_normal.png</t>
  </si>
  <si>
    <t>http://pbs.twimg.com/profile_images/1210625927769669632/bsZEeTOj_normal.png</t>
  </si>
  <si>
    <t>http://pbs.twimg.com/profile_images/877941578920329225/578rghFQ_normal.jpg</t>
  </si>
  <si>
    <t>http://pbs.twimg.com/profile_images/616731175332151296/04LgOcoW_normal.png</t>
  </si>
  <si>
    <t>http://pbs.twimg.com/profile_images/1026505875161145345/ft5LpBph_normal.jpg</t>
  </si>
  <si>
    <t>http://pbs.twimg.com/profile_images/1105095948571738112/ly_P2Irt_normal.png</t>
  </si>
  <si>
    <t>http://pbs.twimg.com/profile_images/1101560913885315074/9KHsZD7M_normal.png</t>
  </si>
  <si>
    <t>http://pbs.twimg.com/profile_images/1048050584601866240/Rreb25hq_normal.jpg</t>
  </si>
  <si>
    <t>http://pbs.twimg.com/profile_images/1146070002690211840/5XoDST2M_normal.png</t>
  </si>
  <si>
    <t>http://pbs.twimg.com/profile_images/1115997489960820736/YFpt7Q6X_normal.png</t>
  </si>
  <si>
    <t>http://pbs.twimg.com/profile_images/1148323978861318144/KarnHxiF_normal.png</t>
  </si>
  <si>
    <t>http://pbs.twimg.com/profile_images/1151124504778878977/a7rjA2AV_normal.png</t>
  </si>
  <si>
    <t>http://pbs.twimg.com/profile_images/903333950738898944/kVCvvRB7_normal.jpg</t>
  </si>
  <si>
    <t>http://pbs.twimg.com/profile_images/1148308540265848834/_CERsIO-_normal.png</t>
  </si>
  <si>
    <t>http://pbs.twimg.com/profile_images/1214302217055952896/-_9qgy9u_normal.png</t>
  </si>
  <si>
    <t>http://pbs.twimg.com/profile_images/1145679310835130368/Q9Bl2nBB_normal.jpg</t>
  </si>
  <si>
    <t>http://pbs.twimg.com/profile_images/459768730801541120/s8FiKiCm_normal.png</t>
  </si>
  <si>
    <t>http://pbs.twimg.com/profile_images/875760390084284416/laFzv-lc_normal.jpg</t>
  </si>
  <si>
    <t>http://pbs.twimg.com/profile_images/1213158889597865984/Ko1UXlTT_normal.jpg</t>
  </si>
  <si>
    <t>http://pbs.twimg.com/profile_images/460874153218678784/B1mC6IEw_normal.png</t>
  </si>
  <si>
    <t>http://pbs.twimg.com/profile_images/1118965338/050105_180004_normal.jpg</t>
  </si>
  <si>
    <t>http://pbs.twimg.com/profile_images/1238221966/pr_klein_normal.jpg</t>
  </si>
  <si>
    <t>http://pbs.twimg.com/profile_images/575978234900172800/XChqo3sh_normal.jpeg</t>
  </si>
  <si>
    <t>http://pbs.twimg.com/profile_images/1215550119162056705/W1qgpfZg_normal.jpg</t>
  </si>
  <si>
    <t>http://pbs.twimg.com/profile_images/1011269724330549248/rmsNHiad_normal.jpg</t>
  </si>
  <si>
    <t>http://pbs.twimg.com/profile_images/565498192171507712/r2Hb2gvX_normal.png</t>
  </si>
  <si>
    <t>http://pbs.twimg.com/profile_images/633175394359705600/_-qwHkHj_normal.jpg</t>
  </si>
  <si>
    <t>http://pbs.twimg.com/profile_images/780313915687178240/H0YpmHgh_normal.jpg</t>
  </si>
  <si>
    <t>http://pbs.twimg.com/profile_images/1197025901520666626/2ADagNZR_normal.jpg</t>
  </si>
  <si>
    <t>http://pbs.twimg.com/profile_images/1101240055572512768/xeK2_6nY_normal.png</t>
  </si>
  <si>
    <t>http://pbs.twimg.com/profile_images/1217082813733842944/IkrSwy-0_normal.jpg</t>
  </si>
  <si>
    <t>http://pbs.twimg.com/profile_images/851393338263601153/6gEKcet4_normal.jpg</t>
  </si>
  <si>
    <t>http://pbs.twimg.com/profile_images/731060312959520768/IoDzbaxY_normal.jpg</t>
  </si>
  <si>
    <t>http://pbs.twimg.com/profile_images/978497125163175937/2ZEu_2vF_normal.jpg</t>
  </si>
  <si>
    <t>http://pbs.twimg.com/profile_images/1101223615167524864/u-ukPKjT_normal.png</t>
  </si>
  <si>
    <t>http://pbs.twimg.com/profile_images/1042730112804892677/SQJpDuqw_normal.jpg</t>
  </si>
  <si>
    <t>http://pbs.twimg.com/profile_images/537546232000831488/V7vZqNMv_normal.png</t>
  </si>
  <si>
    <t>http://pbs.twimg.com/profile_images/1211396776185540608/0o3e4gdj_normal.jpg</t>
  </si>
  <si>
    <t>http://pbs.twimg.com/profile_images/1087752893476814848/kl4_GQMi_normal.jpg</t>
  </si>
  <si>
    <t>http://pbs.twimg.com/profile_images/786254646801227776/Z1-6mBlQ_normal.jpg</t>
  </si>
  <si>
    <t>http://pbs.twimg.com/profile_images/1217640064957612032/vNNW3xrT_normal.jpg</t>
  </si>
  <si>
    <t>http://pbs.twimg.com/profile_images/1064817240418250752/ZwkSU5tu_normal.jpg</t>
  </si>
  <si>
    <t>http://pbs.twimg.com/profile_images/969293919493107712/jTELEKEy_normal.jpg</t>
  </si>
  <si>
    <t>Open Twitter Page for This Person</t>
  </si>
  <si>
    <t>https://twitter.com/ntlaircheck</t>
  </si>
  <si>
    <t>https://twitter.com/aetna</t>
  </si>
  <si>
    <t>https://twitter.com/pfizer</t>
  </si>
  <si>
    <t>https://twitter.com/humana</t>
  </si>
  <si>
    <t>https://twitter.com/gnclivewell</t>
  </si>
  <si>
    <t>https://twitter.com/cigna</t>
  </si>
  <si>
    <t>https://twitter.com/aboutkp</t>
  </si>
  <si>
    <t>https://twitter.com/anthembcbs</t>
  </si>
  <si>
    <t>https://twitter.com/mayoclinic</t>
  </si>
  <si>
    <t>https://twitter.com/jnjnews</t>
  </si>
  <si>
    <t>https://twitter.com/uhc</t>
  </si>
  <si>
    <t>https://twitter.com/finnpartners</t>
  </si>
  <si>
    <t>https://twitter.com/edelmanpr</t>
  </si>
  <si>
    <t>https://twitter.com/w2ogroup</t>
  </si>
  <si>
    <t>https://twitter.com/reservoircg</t>
  </si>
  <si>
    <t>https://twitter.com/webershandwick</t>
  </si>
  <si>
    <t>https://twitter.com/allisonpr</t>
  </si>
  <si>
    <t>https://twitter.com/apcoworldwide</t>
  </si>
  <si>
    <t>https://twitter.com/bcwglobal</t>
  </si>
  <si>
    <t>https://twitter.com/weggtoday</t>
  </si>
  <si>
    <t>https://twitter.com/bankofamerica</t>
  </si>
  <si>
    <t>https://twitter.com/unionpacific</t>
  </si>
  <si>
    <t>https://twitter.com/greensfelder</t>
  </si>
  <si>
    <t>https://twitter.com/fedex</t>
  </si>
  <si>
    <t>https://twitter.com/associatedbank</t>
  </si>
  <si>
    <t>https://twitter.com/escapecorporate</t>
  </si>
  <si>
    <t>https://twitter.com/shashwat2_2000</t>
  </si>
  <si>
    <t>https://twitter.com/scoshield</t>
  </si>
  <si>
    <t>https://twitter.com/tlodroid</t>
  </si>
  <si>
    <t>https://twitter.com/schm_chris</t>
  </si>
  <si>
    <t>https://twitter.com/rardelt</t>
  </si>
  <si>
    <t>https://twitter.com/pr_magazin</t>
  </si>
  <si>
    <t>https://twitter.com/maxkayser</t>
  </si>
  <si>
    <t>https://twitter.com/zoe_lahr</t>
  </si>
  <si>
    <t>https://twitter.com/nmeliss</t>
  </si>
  <si>
    <t>https://twitter.com/schiekita</t>
  </si>
  <si>
    <t>https://twitter.com/martechhealth</t>
  </si>
  <si>
    <t>https://twitter.com/sirwalsingham1</t>
  </si>
  <si>
    <t>https://twitter.com/atunkel</t>
  </si>
  <si>
    <t>https://twitter.com/wef</t>
  </si>
  <si>
    <t>https://twitter.com/rajatsnegi</t>
  </si>
  <si>
    <t>https://twitter.com/kommunebrandcom</t>
  </si>
  <si>
    <t>https://twitter.com/karan_kampani</t>
  </si>
  <si>
    <t>https://twitter.com/prcaindia</t>
  </si>
  <si>
    <t>https://twitter.com/archetype_in</t>
  </si>
  <si>
    <t>https://twitter.com/justbementalist</t>
  </si>
  <si>
    <t>https://twitter.com/yixuantu1</t>
  </si>
  <si>
    <t>https://twitter.com/melisandrepro</t>
  </si>
  <si>
    <t>https://twitter.com/fixer92</t>
  </si>
  <si>
    <t>https://twitter.com/irmpl</t>
  </si>
  <si>
    <t>https://twitter.com/ruderfinnindia</t>
  </si>
  <si>
    <t>https://twitter.com/avianwe</t>
  </si>
  <si>
    <t>https://twitter.com/archetype</t>
  </si>
  <si>
    <t>https://twitter.com/prweekuknews</t>
  </si>
  <si>
    <t>https://twitter.com/agencyleaders</t>
  </si>
  <si>
    <t>https://twitter.com/niranjan10</t>
  </si>
  <si>
    <t>https://twitter.com/bradstaples</t>
  </si>
  <si>
    <t>https://twitter.com/margerykraus</t>
  </si>
  <si>
    <t>https://twitter.com/prweekus</t>
  </si>
  <si>
    <t>https://twitter.com/liamdclarke</t>
  </si>
  <si>
    <t>https://twitter.com/odwyerpr</t>
  </si>
  <si>
    <t>https://twitter.com/mamoons</t>
  </si>
  <si>
    <t>https://twitter.com/samerhachem</t>
  </si>
  <si>
    <t>https://twitter.com/leonieonslowpr</t>
  </si>
  <si>
    <t>https://twitter.com/saloniechawla</t>
  </si>
  <si>
    <t>https://twitter.com/jkal1985</t>
  </si>
  <si>
    <t>https://twitter.com/mepra_org</t>
  </si>
  <si>
    <t>https://twitter.com/carolinerowe</t>
  </si>
  <si>
    <t>https://twitter.com/davidsancar</t>
  </si>
  <si>
    <t>https://twitter.com/nwbrux</t>
  </si>
  <si>
    <t>https://twitter.com/dano129</t>
  </si>
  <si>
    <t>https://twitter.com/anupamachand</t>
  </si>
  <si>
    <t>https://twitter.com/joeypathak</t>
  </si>
  <si>
    <t>https://twitter.com/bhavikakapoor5</t>
  </si>
  <si>
    <t>https://twitter.com/camillaincomms</t>
  </si>
  <si>
    <t>https://twitter.com/amchamdubai</t>
  </si>
  <si>
    <t>https://twitter.com/jimmyhkoo</t>
  </si>
  <si>
    <t>https://twitter.com/bulldogreporter</t>
  </si>
  <si>
    <t>ntlaircheck
#Top10 Radio #Healthcare mentions
for the past week @AllisonPR @WeberShandwick
@BCWGlobal @reservoircg @W2OGroup
@EdelmanPR @apcoworldwide @FinnPartners
@UHC @JNJNews @MayoClinic @AnthemBCBS
@aboutKP @Cigna @GNCLiveWell @Humana
@pfizer @Aetna https://t.co/GaoA13DMbp</t>
  </si>
  <si>
    <t xml:space="preserve">aetna
</t>
  </si>
  <si>
    <t xml:space="preserve">pfizer
</t>
  </si>
  <si>
    <t xml:space="preserve">humana
</t>
  </si>
  <si>
    <t xml:space="preserve">gnclivewell
</t>
  </si>
  <si>
    <t xml:space="preserve">cigna
</t>
  </si>
  <si>
    <t xml:space="preserve">aboutkp
</t>
  </si>
  <si>
    <t xml:space="preserve">anthembcbs
</t>
  </si>
  <si>
    <t xml:space="preserve">mayoclinic
</t>
  </si>
  <si>
    <t xml:space="preserve">jnjnews
</t>
  </si>
  <si>
    <t xml:space="preserve">uhc
</t>
  </si>
  <si>
    <t xml:space="preserve">finnpartners
</t>
  </si>
  <si>
    <t xml:space="preserve">edelmanpr
</t>
  </si>
  <si>
    <t xml:space="preserve">w2ogroup
</t>
  </si>
  <si>
    <t xml:space="preserve">reservoircg
</t>
  </si>
  <si>
    <t xml:space="preserve">webershandwick
</t>
  </si>
  <si>
    <t xml:space="preserve">allisonpr
</t>
  </si>
  <si>
    <t>apcoworldwide
How has the conversation on #diversity,
#climatechange and #tech transformed
on the global agenda over the past
decade. Our head of global strategic
initiatives @aTunkel shares insights
on global #Leadership in 2020:
https://t.co/ncR8pNDCUy #wef20
#StayAhead</t>
  </si>
  <si>
    <t>bcwglobal
To me, Harold Burson was not only
a professional giant but also a
person of great integrity and decency
who was a role model for me and
many others. He will be missed
for sure. @BCWGlobal https://t.co/cFBNQeNUbU</t>
  </si>
  <si>
    <t>weggtoday
And a big shout-out to our sponsors
– @AssociatedBank @FedEx @Greensfelder
@UnionPacific @BankofAmerica @apcoworldwide
and #GlobalCareClinicalTrials –
for allowing us to make this program
available to everyone, no matter
where they are located! https://t.co/pfTh0OI993</t>
  </si>
  <si>
    <t xml:space="preserve">bankofamerica
</t>
  </si>
  <si>
    <t xml:space="preserve">unionpacific
</t>
  </si>
  <si>
    <t xml:space="preserve">greensfelder
</t>
  </si>
  <si>
    <t xml:space="preserve">fedex
</t>
  </si>
  <si>
    <t xml:space="preserve">associatedbank
</t>
  </si>
  <si>
    <t>escapecorporate
And a big shout-out to our sponsors
– @AssociatedBank @FedEx @Greensfelder
@UnionPacific @BankofAmerica @apcoworldwide
and #GlobalCareClinicalTrials –
for allowing us to make this program
available to everyone, no matter
where they are located! https://t.co/pfTh0OI993</t>
  </si>
  <si>
    <t>shashwat2_2000
#Storytelling will evolve. We connect
with content which seems more genuine
and authentic. #marketing #content
#DigitalMarketing @apcoworldwide
https://t.co/hRocqEpfjc</t>
  </si>
  <si>
    <t>scoshield
#Storytelling will evolve. We connect
with content which seems more genuine
and authentic. #marketing #content
#DigitalMarketing @apcoworldwide
https://t.co/hRocqEpfjc</t>
  </si>
  <si>
    <t>tlodroid
#Storytelling will evolve. We connect
with content which seems more genuine
and authentic. #marketing #content
#DigitalMarketing @apcoworldwide
https://t.co/hRocqEpfjc</t>
  </si>
  <si>
    <t>schm_chris
@nmeliss @zoe_lahr @MaxKayser @apcoworldwide
Welcome to the team and fasten
your seat belts ;-)</t>
  </si>
  <si>
    <t xml:space="preserve">rardelt
</t>
  </si>
  <si>
    <t xml:space="preserve">pr_magazin
</t>
  </si>
  <si>
    <t xml:space="preserve">maxkayser
</t>
  </si>
  <si>
    <t xml:space="preserve">zoe_lahr
</t>
  </si>
  <si>
    <t>nmeliss
We are delighted to announce that
we’ve strengthened our social impact
capabilities through the acquisition
of The Tembo Group! For more information,
read our announcement here: https://t.co/Y0Y7LFuJ6s</t>
  </si>
  <si>
    <t>schiekita
There have been countless 2020
trends posts written as we enter
the new decade. To better understand
which of the trends will matter
most, we broke down how these mega-trends
are connected &amp;amp; what they mean
for our industry: https://t.co/8UZlRHy6Bc
@apcoworldwide</t>
  </si>
  <si>
    <t>martechhealth
New review for @apcoworldwide:
⭐⭐⭐⭐⭐ "APCO coordinated a creative
and strategic communication and
education campaign for Hepatitis
B that was extremely successful
in reaching out to our target audience
in the Vietnamese government."
https://t.co/aWe4oOuDky https://t.co/U3PEGHUorU</t>
  </si>
  <si>
    <t>sirwalsingham1
Ahead of this month’s @wef in #Davos,
our @aTunkel takes a closer look
at which issues will dominate the
global agenda and what business
leaders need to be prepared for
in 2020 and beyond: https://t.co/ncR8pNDCUy
#Leadership #wef20 #StayAhead #Technology
#ClimateChange #Health</t>
  </si>
  <si>
    <t>atunkel
Ahead of this month’s @wef in #Davos,
our @aTunkel takes a closer look
at which issues will dominate the
global agenda and what business
leaders need to be prepared for
in 2020 and beyond: https://t.co/ncR8pNDCUy
#Leadership #wef20 #StayAhead #Technology
#ClimateChange #Health</t>
  </si>
  <si>
    <t xml:space="preserve">wef
</t>
  </si>
  <si>
    <t>rajatsnegi
Here's a glimpse from the #HRFORUM
conducted yesterday at @Archetype_IN,
Delhi office. @PRCAIndia would
like to thank @karan_kampani and
all the PRCAI member firms for
being a part and sharing their
inputs with us. @KommuneBrandCom
@apcoworldwide #PRCAI #PR #publicrelations
https://t.co/xK0PsfBFtR</t>
  </si>
  <si>
    <t xml:space="preserve">kommunebrandcom
</t>
  </si>
  <si>
    <t xml:space="preserve">karan_kampani
</t>
  </si>
  <si>
    <t>prcaindia
Here's a peek into all the happenings
at the latest @PRCAIndia #HRFORUM
that was conducted on 10th January
at @archetype, Delhi. @avianWE
@RuderFinnIndia @IRMPL @KommuneBrandCom
@apcoworldwide #PRCAI #PR #publicrelations
https://t.co/Pm6oIcNNFi</t>
  </si>
  <si>
    <t xml:space="preserve">archetype_in
</t>
  </si>
  <si>
    <t>justbementalist
From social media #innovation to
#DataPrivacy and personalized communications,
our European #digital team sought
to find the most important #DigitalTrends
for 2020. Read the last #2020Trends
post you’ll ever need to see here:
https://t.co/EPM9Y4zxFo.</t>
  </si>
  <si>
    <t>yixuantu1
From social media #innovation to
#DataPrivacy and personalized communications,
our European #digital team sought
to find the most important #DigitalTrends
for 2020. Read the last #2020Trends
post you’ll ever need to see here:
https://t.co/EPM9Y4zxFo.</t>
  </si>
  <si>
    <t>melisandrepro
#Huawei and #APCOWorldwide https://t.co/bJNj35p5AW
#APCO https://t.co/DD53wnrfAx #TheTeaCupWar
https://t.co/p1gk6kTK97</t>
  </si>
  <si>
    <t>fixer92
.... https://t.co/UWYAa9xnZ5</t>
  </si>
  <si>
    <t xml:space="preserve">irmpl
</t>
  </si>
  <si>
    <t xml:space="preserve">ruderfinnindia
</t>
  </si>
  <si>
    <t xml:space="preserve">avianwe
</t>
  </si>
  <si>
    <t xml:space="preserve">archetype
</t>
  </si>
  <si>
    <t>prweekuknews
New territories – What the big
changes over the decade in the
Middle East tell us about 2020
and beyond: https://t.co/GdaD5Lw9mL
#pr @apcoworldwide https://t.co/tXArR5vP15</t>
  </si>
  <si>
    <t>agencyleaders
We are delighted to announce that
we’ve strengthened our social impact
capabilities through the acquisition
of The Tembo Group! For more information,
read our announcement here: https://t.co/Y0Y7LFuJ6s</t>
  </si>
  <si>
    <t>niranjan10
@MargeryKraus Today, we’re seeing
immense pressure for entities in
all sectors to go beyond their
business objectives and make a
positive impact on society. Adding
Tembo will help us strengthen our
approach to social opportunity
&amp;amp; risk – @BradStaples. Read
more here: https://t.co/Y0Y7LFMkv2</t>
  </si>
  <si>
    <t xml:space="preserve">bradstaples
</t>
  </si>
  <si>
    <t>margerykraus
To me, Harold Burson was not only
a professional giant but also a
person of great integrity and decency
who was a role model for me and
many others. He will be missed
for sure. @BCWGlobal https://t.co/cFBNQeNUbU</t>
  </si>
  <si>
    <t>prweekus
.@apcoworldwide has acquired New
York-based #CSR firm the Tembo
Group. https://t.co/7DLKnvsmOm</t>
  </si>
  <si>
    <t>liamdclarke
We are delighted to announce that
we’ve strengthened our social impact
capabilities through the acquisition
of The Tembo Group! For more information,
read our announcement here: https://t.co/Y0Y7LFuJ6s</t>
  </si>
  <si>
    <t>odwyerpr
.@apcoworldwide Adds The Tembo
Group to Roster https://t.co/yA5QElPHCb
https://t.co/MikGhXBFsO</t>
  </si>
  <si>
    <t>mamoons
We are delighted to announce that
we’ve strengthened our social impact
capabilities through the acquisition
of The Tembo Group! For more information,
read our announcement here: https://t.co/Y0Y7LFuJ6s</t>
  </si>
  <si>
    <t>samerhachem
We are delighted to announce that
we’ve strengthened our social impact
capabilities through the acquisition
of The Tembo Group! For more information,
read our announcement here: https://t.co/Y0Y7LFuJ6s</t>
  </si>
  <si>
    <t>leonieonslowpr
RT PRWeek UK: New territories –
What the big changes over the decade
in the Middle East tell us about
2020 and beyond: https://t.co/7gYa8tOmxv
#pr apcoworldwide https://t.co/qY6mLkyYKV</t>
  </si>
  <si>
    <t>saloniechawla
.@apcoworldwide has acquired New
York-based #CSR firm the Tembo
Group. https://t.co/7DLKnvsmOm</t>
  </si>
  <si>
    <t>jkal1985
APCO’s purpose has always been
to solve important problems for
our clients, and whenever possible,
find solutions that contribute
to a better world. The addition
of Tembo will bolster our capabilities
in this area – @MargeryKraus. Read
more here: https://t.co/Y0Y7LFMkv2</t>
  </si>
  <si>
    <t>mepra_org
We are delighted to announce that
we’ve strengthened our social impact
capabilities through the acquisition
of The Tembo Group! For more information,
read our announcement here: https://t.co/Y0Y7LFuJ6s</t>
  </si>
  <si>
    <t>carolinerowe
From social media #innovation to
#DataPrivacy and personalized communications,
our European #digital team sought
to find the most important #DigitalTrends
for 2020. Read the last #2020Trends
post you’ll ever need to see here:
https://t.co/EPM9Y4zxFo.</t>
  </si>
  <si>
    <t>davidsancar
New territories – What the big
changes over the decade in the
Middle East tell us about 2020
and beyond: https://t.co/GdaD5Lw9mL
#pr @apcoworldwide https://t.co/tXArR5vP15</t>
  </si>
  <si>
    <t>nwbrux
We are delighted to announce that
we’ve strengthened our social impact
capabilities through the acquisition
of The Tembo Group! For more information,
read our announcement here: https://t.co/Y0Y7LFuJ6s</t>
  </si>
  <si>
    <t xml:space="preserve">dano129
</t>
  </si>
  <si>
    <t>anupamachand
How has the conversation on #diversity,
#climatechange and #tech transformed
on the global agenda over the past
decade. Our head of global strategic
initiatives @aTunkel shares insights
on global #Leadership in 2020:
https://t.co/ncR8pNDCUy #wef20
#StayAhead</t>
  </si>
  <si>
    <t>joeypathak
@BhavikaKapoor5 Here's a history
lesson to those awaiting a 5 trillion
dollar economy from 2005. GSPC-
20k crore spent, zero output. This
was also the beginning of his national
ambition, along with Nano etc.
We have @apcoworldwide to thank
for the propaganda. https://t.co/rFijAUieNp</t>
  </si>
  <si>
    <t xml:space="preserve">bhavikakapoor5
</t>
  </si>
  <si>
    <t>camillaincomms
.@APCOWorldwide is proud to be
moderating a panel discussion on
PR &amp;amp; Reputation Management
on the 22nd of January in partnership
with @AmchamDubai. Join us to learn
more about reputation management
strategy. Register here: https://t.co/L6Vo2sbS3H</t>
  </si>
  <si>
    <t xml:space="preserve">amchamdubai
</t>
  </si>
  <si>
    <t>jimmyhkoo
How has the conversation on #diversity,
#climatechange and #tech transformed
on the global agenda over the past
decade. Our head of global strategic
initiatives @aTunkel shares insights
on global #Leadership in 2020:
https://t.co/ncR8pNDCUy #wef20
#StayAhead</t>
  </si>
  <si>
    <t>bulldogreporter
#PR Agency News: @apcoworldwide
Acquires the Tembo Group, Bolstering
Its Social Impact Capabilities
https://t.co/wxuNpe2yEp #publicrelations
#PRfirms https://t.co/RpLbQ3CAfF</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</si>
  <si>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</si>
  <si>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</si>
  <si>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</si>
  <si>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</si>
  <si>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</si>
  <si>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</si>
  <si>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</si>
  <si>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</si>
  <si>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</si>
  <si>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</si>
  <si>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</si>
  <si>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</si>
  <si>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</si>
  <si>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</si>
  <si>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</si>
  <si>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</si>
  <si>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</si>
  <si>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</si>
  <si>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</si>
  <si>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</si>
  <si>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</si>
  <si>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</si>
  <si>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</si>
  <si>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</si>
  <si>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</si>
  <si>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</si>
  <si>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</si>
  <si>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</si>
  <si>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</si>
  <si>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</si>
  <si>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</si>
  <si>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</si>
  <si>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</si>
  <si>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</si>
  <si>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</si>
  <si>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</si>
  <si>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</si>
  <si>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</si>
  <si>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</si>
  <si>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</si>
  <si>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</si>
  <si>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</si>
  <si>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</si>
  <si>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</si>
  <si>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</si>
  <si>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</si>
  <si>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</si>
  <si>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</si>
  <si>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</si>
  <si>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</si>
  <si>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</si>
  <si>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</si>
  <si>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</si>
  <si>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</si>
  <si>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</si>
  <si>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</si>
  <si>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</si>
  <si>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</si>
  <si>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</si>
  <si>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</si>
  <si>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</si>
  <si>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</si>
  <si>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</si>
  <si>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</si>
  <si>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</si>
  <si>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</si>
  <si>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</si>
  <si>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</si>
  <si>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</si>
  <si>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</si>
  <si>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</si>
  <si>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</si>
  <si>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</si>
  <si>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</si>
  <si>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</si>
  <si>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</si>
  <si>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</si>
  <si>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</si>
  <si>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</si>
  <si>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</si>
  <si>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</si>
  <si>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</si>
  <si>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</si>
  <si>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</si>
  <si>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</si>
  <si>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</si>
  <si>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</si>
  <si>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https://www.prweek.com/article/1583128/huawei-apco-worldwide-end-lobbying-relationship</t>
  </si>
  <si>
    <t>https://soundcloud.com/dj-jeremy-warren/the-1980s-remixes-remixed-delorean-edition-full-version-download-available-320-kbs</t>
  </si>
  <si>
    <t>G8 Count</t>
  </si>
  <si>
    <t>Top URLs in Tweet</t>
  </si>
  <si>
    <t>https://apcoworldwide.com/news/apco-worldwide-acquires-the-tembo-group/ https://apcoworldwide.com/blog/the-last-2020-digital-trends-post-you-need-to-read/ https://apcoworldwide.com/blog/whats-on-the-leadership-agenda-for-2020-and-beyond/ https://www.prweek.com/article/1670668/apco-acquires-csr-shop-tembo-group https://www.agilitypr.com/pr-agency-news/apco-worldwide-acquires-the-tembo-group-bolstering-its-social-impact-capabilities/?utm_campaign=Bulldog%20Reporter&amp;utm_content=112487434&amp;utm_medium=social&amp;utm_source=twitter&amp;hss_channel=tw-18226808 https://www.celebratingharoldburson.com/ https://apcoworldwide.com/blog/four-other-elections-to-watch-in-2020/ https://twitter.com/apcoworldwide/status/1214650412935942146 https://twitter.com/apcoworldwide/status/1215706238748631041 https://www.odwyerpr.com/story/public/13630/2020-01-13/apco-adds-tembo-group-roster.html</t>
  </si>
  <si>
    <t>https://www.prweek.com/article/1670668/apco-acquires-csr-shop-tembo-group https://www.odwyerpr.com/story/public/13630/2020-01-13/apco-adds-tembo-group-roster.html https://amchamdubai.org/client/event/roster/eventRosterDetails.html?productId=10788&amp;eventRosterId=18 https://apcoworldwide.com/blog/2020-trends-and-tremors/</t>
  </si>
  <si>
    <t>https://www.prweek.com/article/1583128/huawei-apco-worldwide-end-lobbying-relationship https://soundcloud.com/dj-jeremy-warren/the-1980s-remixes-remixed-delorean-edition-full-version-download-available-320-kbs https://www.prweek.com/article/1669666/new-territories-big-changes-decade-middle-east-tell-us-2020-beyond</t>
  </si>
  <si>
    <t>Top Domains in Tweet in Entire Graph</t>
  </si>
  <si>
    <t>soundcloud.com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</si>
  <si>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</si>
  <si>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</si>
  <si>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</si>
  <si>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</si>
  <si>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</si>
  <si>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</si>
  <si>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</si>
  <si>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</si>
  <si>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</si>
  <si>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apcoworldwide.com twitter.com prweek.com agilitypr.com celebratingharoldburson.com odwyerpr.com martech.health</t>
  </si>
  <si>
    <t>prweek.com odwyerpr.com amchamdubai.org apcoworldwide.com</t>
  </si>
  <si>
    <t>Top Hashtags in Tweet in Entire Graph</t>
  </si>
  <si>
    <t>digital</t>
  </si>
  <si>
    <t>innovation</t>
  </si>
  <si>
    <t>dataprivacy</t>
  </si>
  <si>
    <t>climatechange</t>
  </si>
  <si>
    <t>stayahead</t>
  </si>
  <si>
    <t>2020trends</t>
  </si>
  <si>
    <t>publicrelations</t>
  </si>
  <si>
    <t>Top Hashtags in Tweet in G1</t>
  </si>
  <si>
    <t>leadership</t>
  </si>
  <si>
    <t>wef20</t>
  </si>
  <si>
    <t>storytelling</t>
  </si>
  <si>
    <t>marketing</t>
  </si>
  <si>
    <t>content</t>
  </si>
  <si>
    <t>Top Hashtags in Tweet in G2</t>
  </si>
  <si>
    <t>top10</t>
  </si>
  <si>
    <t>healthcare</t>
  </si>
  <si>
    <t>Top Hashtags in Tweet in G3</t>
  </si>
  <si>
    <t>prcai</t>
  </si>
  <si>
    <t>Top Hashtags in Tweet in G4</t>
  </si>
  <si>
    <t>diversity</t>
  </si>
  <si>
    <t>tech</t>
  </si>
  <si>
    <t>Top Hashtags in Tweet in G5</t>
  </si>
  <si>
    <t>Top Hashtags in Tweet in G6</t>
  </si>
  <si>
    <t>Top Hashtags in Tweet in G7</t>
  </si>
  <si>
    <t>Top Hashtags in Tweet in G8</t>
  </si>
  <si>
    <t>huawei</t>
  </si>
  <si>
    <t>apco</t>
  </si>
  <si>
    <t>theteacupwar</t>
  </si>
  <si>
    <t>Top Hashtags in Tweet</t>
  </si>
  <si>
    <t>digital innovation dataprivacy 2020trends stayahead leadership wef20 storytelling marketing content</t>
  </si>
  <si>
    <t>davos diversity climatechange tech csr</t>
  </si>
  <si>
    <t>huawei apcoworldwide apco theteacupwar pr</t>
  </si>
  <si>
    <t>Top Words in Tweet in Entire Graph</t>
  </si>
  <si>
    <t>Words in Sentiment List#1: Positive</t>
  </si>
  <si>
    <t>Words in Sentiment List#2: Negative</t>
  </si>
  <si>
    <t>Words in Sentiment List#3: Angry/Violent</t>
  </si>
  <si>
    <t>Non-categorized Words</t>
  </si>
  <si>
    <t>Total Words</t>
  </si>
  <si>
    <t>2020</t>
  </si>
  <si>
    <t>tembo</t>
  </si>
  <si>
    <t>more</t>
  </si>
  <si>
    <t>read</t>
  </si>
  <si>
    <t>Top Words in Tweet in G1</t>
  </si>
  <si>
    <t>social</t>
  </si>
  <si>
    <t>group</t>
  </si>
  <si>
    <t>impact</t>
  </si>
  <si>
    <t>capabilities</t>
  </si>
  <si>
    <t>#2020trends</t>
  </si>
  <si>
    <t>Top Words in Tweet in G2</t>
  </si>
  <si>
    <t>Top Words in Tweet in G3</t>
  </si>
  <si>
    <t>here's</t>
  </si>
  <si>
    <t>#hrforum</t>
  </si>
  <si>
    <t>conducted</t>
  </si>
  <si>
    <t>delhi</t>
  </si>
  <si>
    <t>#prcai</t>
  </si>
  <si>
    <t>#pr</t>
  </si>
  <si>
    <t>#publicrelations</t>
  </si>
  <si>
    <t>Top Words in Tweet in G4</t>
  </si>
  <si>
    <t>global</t>
  </si>
  <si>
    <t>agenda</t>
  </si>
  <si>
    <t>#leadership</t>
  </si>
  <si>
    <t>#wef20</t>
  </si>
  <si>
    <t>#stayahead</t>
  </si>
  <si>
    <t>#climatechange</t>
  </si>
  <si>
    <t>beyond</t>
  </si>
  <si>
    <t>Top Words in Tweet in G5</t>
  </si>
  <si>
    <t>big</t>
  </si>
  <si>
    <t>shout</t>
  </si>
  <si>
    <t>sponsors</t>
  </si>
  <si>
    <t>#globalcareclinicaltrials</t>
  </si>
  <si>
    <t>Top Words in Tweet in G6</t>
  </si>
  <si>
    <t>Top Words in Tweet in G7</t>
  </si>
  <si>
    <t>Top Words in Tweet in G8</t>
  </si>
  <si>
    <t>Top Words in Tweet</t>
  </si>
  <si>
    <t>read tembo more social 2020 apcoworldwide group impact capabilities #2020trends</t>
  </si>
  <si>
    <t>here's prcaindia #hrforum conducted delhi kommunebrandcom apcoworldwide #prcai #pr #publicrelations</t>
  </si>
  <si>
    <t>global 2020 agenda atunkel #leadership #wef20 #stayahead #climatechange beyond apcoworldwide</t>
  </si>
  <si>
    <t>big shout sponsors associatedbank fedex greensfelder unionpacific bankofamerica apcoworldwide #globalcareclinicaltrials</t>
  </si>
  <si>
    <t>apcoworldwide zoe_lahr maxkayser</t>
  </si>
  <si>
    <t>Top Word Pairs in Tweet in Entire Graph</t>
  </si>
  <si>
    <t>tembo,group</t>
  </si>
  <si>
    <t>social,impact</t>
  </si>
  <si>
    <t>impact,capabilities</t>
  </si>
  <si>
    <t>2020,beyond</t>
  </si>
  <si>
    <t>delighted,announce</t>
  </si>
  <si>
    <t>announce,ve</t>
  </si>
  <si>
    <t>ve,strengthened</t>
  </si>
  <si>
    <t>strengthened,social</t>
  </si>
  <si>
    <t>capabilities,acquisition</t>
  </si>
  <si>
    <t>acquisition,tembo</t>
  </si>
  <si>
    <t>Top Word Pairs in Tweet in G1</t>
  </si>
  <si>
    <t>group,more</t>
  </si>
  <si>
    <t>Top Word Pairs in Tweet in G2</t>
  </si>
  <si>
    <t>Top Word Pairs in Tweet in G3</t>
  </si>
  <si>
    <t>#hrforum,conducted</t>
  </si>
  <si>
    <t>kommunebrandcom,apcoworldwide</t>
  </si>
  <si>
    <t>apcoworldwide,#prcai</t>
  </si>
  <si>
    <t>#prcai,#pr</t>
  </si>
  <si>
    <t>#pr,#publicrelations</t>
  </si>
  <si>
    <t>here's,glimpse</t>
  </si>
  <si>
    <t>glimpse,#hrforum</t>
  </si>
  <si>
    <t>conducted,yesterday</t>
  </si>
  <si>
    <t>yesterday,archetype_in</t>
  </si>
  <si>
    <t>archetype_in,delhi</t>
  </si>
  <si>
    <t>Top Word Pairs in Tweet in G4</t>
  </si>
  <si>
    <t>global,agenda</t>
  </si>
  <si>
    <t>#wef20,#stayahead</t>
  </si>
  <si>
    <t>#leadership,#wef20</t>
  </si>
  <si>
    <t>ahead,month</t>
  </si>
  <si>
    <t>month,wef</t>
  </si>
  <si>
    <t>wef,#davos</t>
  </si>
  <si>
    <t>#davos,atunkel</t>
  </si>
  <si>
    <t>atunkel,takes</t>
  </si>
  <si>
    <t>takes,closer</t>
  </si>
  <si>
    <t>Top Word Pairs in Tweet in G5</t>
  </si>
  <si>
    <t>big,shout</t>
  </si>
  <si>
    <t>shout,sponsors</t>
  </si>
  <si>
    <t>sponsors,associatedbank</t>
  </si>
  <si>
    <t>associatedbank,fedex</t>
  </si>
  <si>
    <t>fedex,greensfelder</t>
  </si>
  <si>
    <t>greensfelder,unionpacific</t>
  </si>
  <si>
    <t>unionpacific,bankofamerica</t>
  </si>
  <si>
    <t>bankofamerica,apcoworldwide</t>
  </si>
  <si>
    <t>apcoworldwide,#globalcareclinicaltrials</t>
  </si>
  <si>
    <t>#globalcareclinicaltrials,allowing</t>
  </si>
  <si>
    <t>Top Word Pairs in Tweet in G6</t>
  </si>
  <si>
    <t>maxkayser,apcoworldwide</t>
  </si>
  <si>
    <t>Top Word Pairs in Tweet in G7</t>
  </si>
  <si>
    <t>Top Word Pairs in Tweet in G8</t>
  </si>
  <si>
    <t>Top Word Pairs in Tweet</t>
  </si>
  <si>
    <t>tembo,group  social,impact  impact,capabilities  delighted,announce  announce,ve  ve,strengthened  strengthened,social  capabilities,acquisition  acquisition,tembo  group,more</t>
  </si>
  <si>
    <t>#hrforum,conducted  kommunebrandcom,apcoworldwide  apcoworldwide,#prcai  #prcai,#pr  #pr,#publicrelations  here's,glimpse  glimpse,#hrforum  conducted,yesterday  yesterday,archetype_in  archetype_in,delhi</t>
  </si>
  <si>
    <t>global,agenda  #wef20,#stayahead  2020,beyond  #leadership,#wef20  ahead,month  month,wef  wef,#davos  #davos,atunkel  atunkel,takes  takes,closer</t>
  </si>
  <si>
    <t>big,shout  shout,sponsors  sponsors,associatedbank  associatedbank,fedex  fedex,greensfelder  greensfelder,unionpacific  unionpacific,bankofamerica  bankofamerica,apcoworldwide  apcoworldwide,#globalcareclinicaltrials  #globalcareclinicaltrials,allowing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</si>
  <si>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</si>
  <si>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</si>
  <si>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</si>
  <si>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</si>
  <si>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</si>
  <si>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</si>
  <si>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</si>
  <si>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</si>
  <si>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</si>
  <si>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</si>
  <si>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</si>
  <si>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</si>
  <si>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</si>
  <si>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</si>
  <si>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</si>
  <si>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</si>
  <si>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</si>
  <si>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</si>
  <si>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</si>
  <si>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margerykraus apcoworldwide</t>
  </si>
  <si>
    <t>Top Mentioned in Tweet</t>
  </si>
  <si>
    <t>apcoworldwide atunkel bradstaples bcwglobal margerykraus nwbrux dano129 wef</t>
  </si>
  <si>
    <t>allisonpr webershandwick bcwglobal reservoircg w2ogroup edelmanpr apcoworldwide finnpartners uhc jnjnews</t>
  </si>
  <si>
    <t>prcaindia kommunebrandcom apcoworldwide archetype_in karan_kampani archetype avianwe ruderfinnindia irmpl</t>
  </si>
  <si>
    <t>atunkel apcoworldwide wef amchamdubai bradstaples</t>
  </si>
  <si>
    <t>associatedbank fedex greensfelder unionpacific bankofamerica apcoworldwide</t>
  </si>
  <si>
    <t>apcoworldwide zoe_lahr maxkayser pr_magazin rardelt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</si>
  <si>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</si>
  <si>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</si>
  <si>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</si>
  <si>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</si>
  <si>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</si>
  <si>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</si>
  <si>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</si>
  <si>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</si>
  <si>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</si>
  <si>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</si>
  <si>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justbementalist fixer92 bulldogreporter scoshield prweekus prweekuknews nwbrux davidsancar yixuantu1 odwyerpr</t>
  </si>
  <si>
    <t>mayoclinic gnclivewell cigna humana jnjnews edelmanpr aboutkp aetna anthembcbs uhc</t>
  </si>
  <si>
    <t>prcaindia archetype avianwe rajatsnegi archetype_in ruderfinnindia irmpl kommunebrandcom karan_kampani</t>
  </si>
  <si>
    <t>wef sirwalsingham1 anupamachand jimmyhkoo atunkel amchamdubai camillaincomms</t>
  </si>
  <si>
    <t>fedex associatedbank bankofamerica weggtoday unionpacific escapecorporate greensfelder</t>
  </si>
  <si>
    <t>pr_magazin nmeliss schm_chris maxkayser rardelt zoe_lahr</t>
  </si>
  <si>
    <t>bhavikakapoor5 joeypathak</t>
  </si>
  <si>
    <t>melisandrepro leonieonslowpr</t>
  </si>
  <si>
    <t>URLs in Tweet by Count</t>
  </si>
  <si>
    <t>https://apcoworldwide.com/news/apco-worldwide-acquires-the-tembo-group/ https://apcoworldwide.com/blog/whats-on-the-leadership-agenda-for-2020-and-beyond/ https://apcoworldwide.com/blog/the-last-2020-digital-trends-post-you-need-to-read/ https://apcoworldwide.com/blog/four-other-elections-to-watch-in-2020/ https://www.celebratingharoldburson.com/</t>
  </si>
  <si>
    <t>https://amchamdubai.org/client/event/roster/eventRosterDetails.html?productId=10788&amp;eventRosterId=18 https://apcoworldwide.com/blog/2020-trends-and-tremors/</t>
  </si>
  <si>
    <t>https://www.odwyerpr.com/story/public/13630/2020-01-13/apco-adds-tembo-group-roster.html https://www.prweek.com/article/1670668/apco-acquires-csr-shop-tembo-group</t>
  </si>
  <si>
    <t>URLs in Tweet by Salience</t>
  </si>
  <si>
    <t>Domains in Tweet by Count</t>
  </si>
  <si>
    <t>apcoworldwide.com celebratingharoldburson.com</t>
  </si>
  <si>
    <t>amchamdubai.org apcoworldwide.com</t>
  </si>
  <si>
    <t>odwyerpr.com prweek.com</t>
  </si>
  <si>
    <t>Domains in Tweet by Salience</t>
  </si>
  <si>
    <t>celebratingharoldburson.com apcoworldwide.com</t>
  </si>
  <si>
    <t>Hashtags in Tweet by Count</t>
  </si>
  <si>
    <t>stayahead 2020trends leadership wef20 climatechange digital davos technology health diversity</t>
  </si>
  <si>
    <t>diversity climatechange tech davos</t>
  </si>
  <si>
    <t>csr diversity climatechange tech</t>
  </si>
  <si>
    <t>Hashtags in Tweet by Salience</t>
  </si>
  <si>
    <t>climatechange digital 2020trends leadership wef20 davos technology health diversity tech</t>
  </si>
  <si>
    <t>Top Words in Tweet by Count</t>
  </si>
  <si>
    <t>#top10 radio #healthcare mentions past week allisonpr webershandwick bcwglobal reservoircg</t>
  </si>
  <si>
    <t>2020 global read tembo apco more #stayahead margerykraus important beyond</t>
  </si>
  <si>
    <t>big shout sponsors associatedbank fedex greensfelder unionpacific bankofamerica #globalcareclinicaltrials allowing</t>
  </si>
  <si>
    <t>#storytelling evolve connect content seems more genuine authentic #marketing #content</t>
  </si>
  <si>
    <t>nmeliss zoe_lahr maxkayser welcome team fasten seat belts pr_magazin fragt</t>
  </si>
  <si>
    <t>delighted announce ve strengthened social impact capabilities acquisition tembo group</t>
  </si>
  <si>
    <t>trends countless 2020 written enter decade better understand matter broke</t>
  </si>
  <si>
    <t>review apco coordinated creative strategic communication education campaign hepatitis extremely</t>
  </si>
  <si>
    <t>ahead month wef #davos atunkel takes closer look issues dominate</t>
  </si>
  <si>
    <t>atunkel agenda robust health ahead month wef #davos takes closer</t>
  </si>
  <si>
    <t>here's glimpse #hrforum conducted yesterday archetype_in delhi office prcaindia thank</t>
  </si>
  <si>
    <t>here's prcaindia #hrforum conducted delhi kommunebrandcom #prcai #pr #publicrelations peek</t>
  </si>
  <si>
    <t>social media #innovation #dataprivacy personalized communications european #digital team sought</t>
  </si>
  <si>
    <t>#huawei #apcoworldwide #apco #theteacupwar</t>
  </si>
  <si>
    <t>territories big changes over decade middle east tell 2020 beyond</t>
  </si>
  <si>
    <t>impact tembo social read more margerykraus today re seeing immense</t>
  </si>
  <si>
    <t>harold burson professional giant person great integrity decency role model</t>
  </si>
  <si>
    <t>acquired york based #csr firm tembo group</t>
  </si>
  <si>
    <t>adds tembo group roster</t>
  </si>
  <si>
    <t>prweek uk territories big changes over decade middle east tell</t>
  </si>
  <si>
    <t>health atunkel excerpt robust more sessions agenda disease apco purpose</t>
  </si>
  <si>
    <t>2020 social media #innovation #dataprivacy personalized communications european #digital team</t>
  </si>
  <si>
    <t>2020 apco beyond #2020trends trends presidential election won important vote</t>
  </si>
  <si>
    <t>global #climatechange agenda atunkel #leadership 2020 #wef20 #stayahead conversation #diversity</t>
  </si>
  <si>
    <t>bhavikakapoor5 here's history lesson those awaiting trillion dollar economy 2005</t>
  </si>
  <si>
    <t>reputation management 2020 proud moderating panel discussion pr amp 22nd</t>
  </si>
  <si>
    <t>global 2020 tembo group over decade agenda head strategic initiatives</t>
  </si>
  <si>
    <t>#pr agency news acquires tembo group bolstering social impact capabilities</t>
  </si>
  <si>
    <t>Top Words in Tweet by Salience</t>
  </si>
  <si>
    <t>global burson family trends tembo apco more #stayahead read margerykraus</t>
  </si>
  <si>
    <t>robust health ahead month wef #davos takes closer look issues</t>
  </si>
  <si>
    <t>peek happenings latest 10th january archetype avianwe ruderfinnindia irmpl glimpse</t>
  </si>
  <si>
    <t>margerykraus today re seeing immense pressure entities sectors go beyond</t>
  </si>
  <si>
    <t>robust more sessions agenda disease apco purpose always solve important</t>
  </si>
  <si>
    <t>trends presidential election won important vote take place year nwbrux</t>
  </si>
  <si>
    <t>conversation #diversity #tech transformed over past decade head strategic initiatives</t>
  </si>
  <si>
    <t>reputation management proud moderating panel discussion pr amp 22nd january</t>
  </si>
  <si>
    <t>global over decade agenda head strategic initiatives atunkel #leadership #wef20</t>
  </si>
  <si>
    <t>Top Word Pairs in Tweet by Count</t>
  </si>
  <si>
    <t>#top10,radio  radio,#healthcare  #healthcare,mentions  mentions,past  past,week  week,allisonpr  allisonpr,webershandwick  webershandwick,bcwglobal  bcwglobal,reservoircg  reservoircg,w2ogroup</t>
  </si>
  <si>
    <t>global,agenda  #wef20,#stayahead  read,more  #leadership,#wef20  head,global  global,strategic  strategic,initiatives  initiatives,atunkel  european,#digital  #digital,team</t>
  </si>
  <si>
    <t>#storytelling,evolve  evolve,connect  connect,content  content,seems  seems,more  more,genuine  genuine,authentic  authentic,#marketing  #marketing,#content  #content,#digitalmarketing</t>
  </si>
  <si>
    <t>nmeliss,zoe_lahr  zoe_lahr,maxkayser  maxkayser,apcoworldwide  apcoworldwide,welcome  welcome,team  team,fasten  fasten,seat  seat,belts  pr_magazin,fragt  fragt,rardelt</t>
  </si>
  <si>
    <t>delighted,announce  announce,ve  ve,strengthened  strengthened,social  social,impact  impact,capabilities  capabilities,acquisition  acquisition,tembo  tembo,group  group,more</t>
  </si>
  <si>
    <t>countless,2020  2020,trends  trends,written  written,enter  enter,decade  decade,better  better,understand  understand,trends  trends,matter  matter,broke</t>
  </si>
  <si>
    <t>review,apcoworldwide  apcoworldwide,apco  apco,coordinated  coordinated,creative  creative,strategic  strategic,communication  communication,education  education,campaign  campaign,hepatitis  hepatitis,extremely</t>
  </si>
  <si>
    <t>ahead,month  month,wef  wef,#davos  #davos,atunkel  atunkel,takes  takes,closer  closer,look  look,issues  issues,dominate  dominate,global</t>
  </si>
  <si>
    <t>here's,glimpse  glimpse,#hrforum  #hrforum,conducted  conducted,yesterday  yesterday,archetype_in  archetype_in,delhi  delhi,office  office,prcaindia  prcaindia,thank  thank,karan_kampani</t>
  </si>
  <si>
    <t>#hrforum,conducted  kommunebrandcom,apcoworldwide  apcoworldwide,#prcai  #prcai,#pr  #pr,#publicrelations  here's,peek  peek,happenings  happenings,latest  latest,prcaindia  prcaindia,#hrforum</t>
  </si>
  <si>
    <t>social,media  media,#innovation  #innovation,#dataprivacy  #dataprivacy,personalized  personalized,communications  communications,european  european,#digital  #digital,team  team,sought  sought,find</t>
  </si>
  <si>
    <t>#huawei,#apcoworldwide  #apcoworldwide,#apco  #apco,#theteacupwar</t>
  </si>
  <si>
    <t>territories,big  big,changes  changes,over  over,decade  decade,middle  middle,east  east,tell  tell,2020  2020,beyond  beyond,#pr</t>
  </si>
  <si>
    <t>margerykraus,today  today,re  re,seeing  seeing,immense  immense,pressure  pressure,entities  entities,sectors  sectors,go  go,beyond  beyond,business</t>
  </si>
  <si>
    <t>harold,burson  burson,professional  professional,giant  giant,person  person,great  great,integrity  integrity,decency  decency,role  role,model  model,many</t>
  </si>
  <si>
    <t>apcoworldwide,acquired  acquired,york  york,based  based,#csr  #csr,firm  firm,tembo  tembo,group</t>
  </si>
  <si>
    <t>apcoworldwide,adds  adds,tembo  tembo,group  group,roster</t>
  </si>
  <si>
    <t>prweek,uk  uk,territories  territories,big  big,changes  changes,over  over,decade  decade,middle  middle,east  east,tell  tell,2020</t>
  </si>
  <si>
    <t>apcoworldwide,atunkel  robust,health  health,agenda  apco,purpose  purpose,always  always,solve  solve,important  important,problems  problems,clients  clients,whenever</t>
  </si>
  <si>
    <t>2020,presidential  presidential,election  election,won  won,important  important,vote  vote,take  take,place  place,year  year,apco  apco,nwbrux</t>
  </si>
  <si>
    <t>global,agenda  #wef20,#stayahead  conversation,#diversity  #diversity,#climatechange  #climatechange,#tech  #tech,transformed  transformed,global  agenda,over  over,past  past,decade</t>
  </si>
  <si>
    <t>bhavikakapoor5,here's  here's,history  history,lesson  lesson,those  those,awaiting  awaiting,trillion  trillion,dollar  dollar,economy  economy,2005  2005,gspc</t>
  </si>
  <si>
    <t>reputation,management  apcoworldwide,proud  proud,moderating  moderating,panel  panel,discussion  discussion,pr  pr,amp  amp,reputation  management,22nd  22nd,january</t>
  </si>
  <si>
    <t>tembo,group  global,agenda  head,global  global,strategic  strategic,initiatives  initiatives,atunkel  #wef20,#stayahead  territories,big  big,changes  changes,over</t>
  </si>
  <si>
    <t>#pr,agency  agency,news  news,apcoworldwide  apcoworldwide,acquires  acquires,tembo  tembo,group  group,bolstering  bolstering,social  social,impact  impact,capabilities</t>
  </si>
  <si>
    <t>Top Word Pairs in Tweet by Salience</t>
  </si>
  <si>
    <t>here's,peek  peek,happenings  happenings,latest  latest,prcaindia  prcaindia,#hrforum  conducted,10th  10th,january  january,archetype  archetype,delhi  delhi,avianwe</t>
  </si>
  <si>
    <t>conversation,#diversity  #diversity,#climatechange  #climatechange,#tech  #tech,transformed  transformed,global  agenda,over  over,past  past,decade  decade,head  head,global</t>
  </si>
  <si>
    <t>global,agenda  head,global  global,strategic  strategic,initiatives  initiatives,atunkel  #wef20,#stayahead  tembo,group  territories,big  big,changes  changes,over</t>
  </si>
  <si>
    <t>192, 192, 192</t>
  </si>
  <si>
    <t>Red</t>
  </si>
  <si>
    <t>G1: read tembo more social 2020 apcoworldwide group impact capabilities #2020trends</t>
  </si>
  <si>
    <t>G3: here's prcaindia #hrforum conducted delhi kommunebrandcom apcoworldwide #prcai #pr #publicrelations</t>
  </si>
  <si>
    <t>G4: global 2020 agenda atunkel #leadership #wef20 #stayahead #climatechange beyond apcoworldwide</t>
  </si>
  <si>
    <t>G5: big shout sponsors associatedbank fedex greensfelder unionpacific bankofamerica apcoworldwide #globalcareclinicaltrials</t>
  </si>
  <si>
    <t>G6: apcoworldwide zoe_lahr maxkayser</t>
  </si>
  <si>
    <t>Edge Weight▓1▓1▓0▓True▓Silver▓Red▓▓Edge Weight▓1▓1▓0▓3▓10▓False▓Edge Weight▓1▓1▓0▓32▓10▓False▓▓0▓0▓0▓True▓Black▓Black▓▓In-Degree▓0▓5▓0▓70▓1000▓False▓▓0▓0▓0▓0▓0▓False▓▓0▓0▓0▓0▓0▓False▓▓0▓0▓0▓0▓0▓False</t>
  </si>
  <si>
    <t>GraphSource░TwitterSearch▓GraphTerm░apcoworldwide▓ImportDescription░The graph represents a network of 78 Twitter users whose recent tweets contained "apcoworldwide", or who were replied to or mentioned in those tweets, taken from a data set limited to a maximum of 18,000 tweets.  The network was obtained from Twitter on Thursday, 16 January 2020 at 20:28 UTC.
The tweets in the network were tweeted over the 7-day, 19-hour, 5-minute period from Wednesday, 08 January 2020 at 22:13 UTC to Thursday, 16 January 2020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"mentions".▓ImportSuggestedTitle░apcoworldwide Twitter NodeXL SNA Map and Report for Thursday, 16 January 2020 at 20:27 UTC▓ImportSuggestedFileNameNoExtension░2020-01-16 20-27-46 NodeXL Twitter Search apcoworldwide▓GroupingDescription░The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</si>
  <si>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</si>
  <si>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78 Twitter users whose recent tweets contained "apcoworldwide", or who were replied to or mentioned in those tweets, taken from a data set limited to a maximum of 18,000 tweets.  The network was obtained from Twitter on Thursday, 16 January 2020 at 20:28 UTC.
The tweets in the network were tweeted over the 7-day, 19-hour, 5-minute period from Wednesday, 08 January 2020 at 22:13 UTC to Thursday, 16 January 2020 at 17:19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</si>
  <si>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</si>
  <si>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</si>
  <si>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https://nodexlgraphgallery.org/Pages/Graph.aspx?graphID=220089</t>
  </si>
  <si>
    <t>Subgraph</t>
  </si>
  <si>
    <t>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Middle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t>
  </si>
  <si>
    <t>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</si>
</sst>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4"/>
      <tableStyleElement type="headerRow" dxfId="353"/>
    </tableStyle>
    <tableStyle name="NodeXL Table" pivot="0" count="1">
      <tableStyleElement type="headerRow" dxfId="3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5107733"/>
        <c:axId val="3316414"/>
      </c:barChart>
      <c:catAx>
        <c:axId val="451077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6414"/>
        <c:crosses val="autoZero"/>
        <c:auto val="1"/>
        <c:lblOffset val="100"/>
        <c:noMultiLvlLbl val="0"/>
      </c:catAx>
      <c:valAx>
        <c:axId val="331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7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847727"/>
        <c:axId val="194088"/>
      </c:barChart>
      <c:catAx>
        <c:axId val="29847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088"/>
        <c:crosses val="autoZero"/>
        <c:auto val="1"/>
        <c:lblOffset val="100"/>
        <c:noMultiLvlLbl val="0"/>
      </c:catAx>
      <c:valAx>
        <c:axId val="194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46793"/>
        <c:axId val="15721138"/>
      </c:barChart>
      <c:catAx>
        <c:axId val="1746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21138"/>
        <c:crosses val="autoZero"/>
        <c:auto val="1"/>
        <c:lblOffset val="100"/>
        <c:noMultiLvlLbl val="0"/>
      </c:catAx>
      <c:valAx>
        <c:axId val="1572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272515"/>
        <c:axId val="65452636"/>
      </c:barChart>
      <c:catAx>
        <c:axId val="7272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52636"/>
        <c:crosses val="autoZero"/>
        <c:auto val="1"/>
        <c:lblOffset val="100"/>
        <c:noMultiLvlLbl val="0"/>
      </c:catAx>
      <c:valAx>
        <c:axId val="65452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2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202813"/>
        <c:axId val="63270"/>
      </c:barChart>
      <c:catAx>
        <c:axId val="522028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70"/>
        <c:crosses val="autoZero"/>
        <c:auto val="1"/>
        <c:lblOffset val="100"/>
        <c:noMultiLvlLbl val="0"/>
      </c:catAx>
      <c:valAx>
        <c:axId val="63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9431"/>
        <c:axId val="5124880"/>
      </c:barChart>
      <c:catAx>
        <c:axId val="5694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4880"/>
        <c:crosses val="autoZero"/>
        <c:auto val="1"/>
        <c:lblOffset val="100"/>
        <c:noMultiLvlLbl val="0"/>
      </c:catAx>
      <c:valAx>
        <c:axId val="512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123921"/>
        <c:axId val="12462106"/>
      </c:barChart>
      <c:catAx>
        <c:axId val="46123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62106"/>
        <c:crosses val="autoZero"/>
        <c:auto val="1"/>
        <c:lblOffset val="100"/>
        <c:noMultiLvlLbl val="0"/>
      </c:catAx>
      <c:valAx>
        <c:axId val="1246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050091"/>
        <c:axId val="2797636"/>
      </c:barChart>
      <c:catAx>
        <c:axId val="450500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7636"/>
        <c:crosses val="autoZero"/>
        <c:auto val="1"/>
        <c:lblOffset val="100"/>
        <c:noMultiLvlLbl val="0"/>
      </c:catAx>
      <c:valAx>
        <c:axId val="2797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0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178725"/>
        <c:axId val="25281934"/>
      </c:barChart>
      <c:catAx>
        <c:axId val="25178725"/>
        <c:scaling>
          <c:orientation val="minMax"/>
        </c:scaling>
        <c:axPos val="b"/>
        <c:delete val="1"/>
        <c:majorTickMark val="out"/>
        <c:minorTickMark val="none"/>
        <c:tickLblPos val="none"/>
        <c:crossAx val="25281934"/>
        <c:crosses val="autoZero"/>
        <c:auto val="1"/>
        <c:lblOffset val="100"/>
        <c:noMultiLvlLbl val="0"/>
      </c:catAx>
      <c:valAx>
        <c:axId val="25281934"/>
        <c:scaling>
          <c:orientation val="minMax"/>
        </c:scaling>
        <c:axPos val="l"/>
        <c:delete val="1"/>
        <c:majorTickMark val="out"/>
        <c:minorTickMark val="none"/>
        <c:tickLblPos val="none"/>
        <c:crossAx val="251787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752475</xdr:colOff>
      <xdr:row>3</xdr:row>
      <xdr:rowOff>504825</xdr:rowOff>
    </xdr:to>
    <xdr:pic>
      <xdr:nvPicPr>
        <xdr:cNvPr id="2" name="Subgraph-ntlairche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304925" y="11239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 name="Subgraph-aet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 name="Subgraph-pfiz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 name="Subgraph-huma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 name="Subgraph-gnclivew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30492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 name="Subgraph-cig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8" name="Subgraph-aboutk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 name="Subgraph-anthembcb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 name="Subgraph-mayoclin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 name="Subgraph-jnj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2" name="Subgraph-uh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 name="Subgraph-finnpartn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4" name="Subgraph-edelmanp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5" name="Subgraph-w2o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6" name="Subgraph-reservoirc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7" name="Subgraph-webershandwi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8" name="Subgraph-allisonp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19983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9" name="Subgraph-apcoworldw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304925" y="600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0" name="Subgraph-bcwglob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304925" y="6886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1" name="Subgraph-weggtod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304925" y="2695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2" name="Subgraph-bankofameri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30492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3" name="Subgraph-unionpacif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30492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4" name="Subgraph-greensfel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30492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5" name="Subgraph-fede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30492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6" name="Subgraph-associatedban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304925" y="116014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7" name="Subgraph-escapecorpora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304925" y="3219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8" name="Subgraph-shashwat2_200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9" name="Subgraph-scoshie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0" name="Subgraph-tlodroi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1555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1" name="Subgraph-schm_chr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304925" y="217170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 name="Subgraph-rardel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 name="Subgraph-pr_magaz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 name="Subgraph-maxkays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30492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5" name="Subgraph-zoe_lah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304925" y="236505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6" name="Subgraph-nmelis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304925" y="5838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7" name="Subgraph-schiek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8" name="Subgraph-martechheal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9" name="Subgraph-sirwalsingham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304925" y="25222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0" name="Subgraph-atunke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304925" y="42672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1" name="Subgraph-we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304925" y="636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2" name="Subgraph-rajatsneg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304925" y="37433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3" name="Subgraph-kommunebrandco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30492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4" name="Subgraph-karan_kampa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304925" y="26269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5" name="Subgraph-prcaind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304925" y="164782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6" name="Subgraph-archetype_i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30492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7" name="Subgraph-justbementalis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8" name="Subgraph-yixuantu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49" name="Subgraph-melisandrepr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30492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0" name="Subgraph-fixer9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30492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1" name="Subgraph-irmp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2" name="Subgraph-ruderfinnind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3" name="Subgraph-avianw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30492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54" name="Subgraph-archetyp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30492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55" name="Subgraph-prweekuknew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56" name="Subgraph-agencyleader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2032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57" name="Subgraph-niranjan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304925" y="8982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8" name="Subgraph-bradstapl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304925" y="84582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9" name="Subgraph-margerykr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304925" y="741045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0" name="Subgraph-prweeku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1" name="Subgraph-liamdclark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30492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2" name="Subgraph-odwyerp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3" name="Subgraph-mamoo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4" name="Subgraph-samerhache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5" name="Subgraph-leonieonslowp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30492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6" name="Subgraph-saloniechawl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304925" y="3569970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7" name="Subgraph-jkal198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304925" y="793432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8" name="Subgraph-mepra_or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9" name="Subgraph-carolinerow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30492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0" name="Subgraph-davidsanca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30492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1" name="Subgraph-nwbrux"/>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30492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2" name="Subgraph-dano1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30492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3" name="Subgraph-anupamach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304925" y="38842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4" name="Subgraph-joeypatha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304925" y="5314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5" name="Subgraph-bhavikakapoor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39366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6" name="Subgraph-camillaincomm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304925" y="479107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mchamduba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30492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immyhko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30492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ulldogrepor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304925" y="4093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131" totalsRowShown="0" headerRowDxfId="351" dataDxfId="315">
  <autoFilter ref="A2:BE131"/>
  <tableColumns count="57">
    <tableColumn id="1" name="Vertex 1" dataDxfId="300"/>
    <tableColumn id="2" name="Vertex 2" dataDxfId="298"/>
    <tableColumn id="3" name="Color" dataDxfId="299"/>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4"/>
    <tableColumn id="7" name="ID" dataDxfId="317"/>
    <tableColumn id="9" name="Dynamic Filter" dataDxfId="316"/>
    <tableColumn id="8" name="Add Your Own Columns Here" dataDxfId="297"/>
    <tableColumn id="15" name="Relationship" dataDxfId="296"/>
    <tableColumn id="16" name="Relationship Date (UTC)" dataDxfId="295"/>
    <tableColumn id="17" name="Tweet" dataDxfId="294"/>
    <tableColumn id="18" name="URLs in Tweet" dataDxfId="293"/>
    <tableColumn id="19" name="Domains in Tweet" dataDxfId="292"/>
    <tableColumn id="20" name="Hashtags in Tweet" dataDxfId="291"/>
    <tableColumn id="21" name="Media in Tweet" dataDxfId="290"/>
    <tableColumn id="22" name="Tweet Image File" dataDxfId="289"/>
    <tableColumn id="23" name="Tweet Date (UTC)" dataDxfId="288"/>
    <tableColumn id="24" name="Date" dataDxfId="287"/>
    <tableColumn id="25" name="Time" dataDxfId="286"/>
    <tableColumn id="26" name="Twitter Page for Tweet" dataDxfId="285"/>
    <tableColumn id="27" name="Latitude" dataDxfId="284"/>
    <tableColumn id="28" name="Longitude" dataDxfId="283"/>
    <tableColumn id="29" name="Imported ID" dataDxfId="282"/>
    <tableColumn id="30" name="In-Reply-To Tweet ID" dataDxfId="281"/>
    <tableColumn id="31" name="Favorited" dataDxfId="280"/>
    <tableColumn id="32" name="Favorite Count" dataDxfId="279"/>
    <tableColumn id="33" name="In-Reply-To User ID" dataDxfId="278"/>
    <tableColumn id="34" name="Is Quote Status" dataDxfId="277"/>
    <tableColumn id="35" name="Language" dataDxfId="276"/>
    <tableColumn id="36" name="Possibly Sensitive" dataDxfId="275"/>
    <tableColumn id="37" name="Quoted Status ID" dataDxfId="274"/>
    <tableColumn id="38" name="Retweeted" dataDxfId="273"/>
    <tableColumn id="39" name="Retweet Count" dataDxfId="272"/>
    <tableColumn id="40" name="Retweet ID" dataDxfId="271"/>
    <tableColumn id="41" name="Source" dataDxfId="270"/>
    <tableColumn id="42" name="Truncated" dataDxfId="269"/>
    <tableColumn id="43" name="Unified Twitter ID" dataDxfId="268"/>
    <tableColumn id="44" name="Imported Tweet Type" dataDxfId="267"/>
    <tableColumn id="45" name="Added By Extended Analysis" dataDxfId="266"/>
    <tableColumn id="46" name="Corrected By Extended Analysis" dataDxfId="265"/>
    <tableColumn id="47" name="Place Bounding Box" dataDxfId="264"/>
    <tableColumn id="48" name="Place Country" dataDxfId="263"/>
    <tableColumn id="49" name="Place Country Code" dataDxfId="262"/>
    <tableColumn id="50" name="Place Full Name" dataDxfId="261"/>
    <tableColumn id="51" name="Place ID" dataDxfId="260"/>
    <tableColumn id="52" name="Place Name" dataDxfId="259"/>
    <tableColumn id="53" name="Place Type" dataDxfId="258"/>
    <tableColumn id="54" name="Place URL" dataDxfId="257"/>
    <tableColumn id="55" name="Edge Weight"/>
    <tableColumn id="56" name="Vertex 1 Group" dataDxfId="220">
      <calculatedColumnFormula>REPLACE(INDEX(GroupVertices[Group], MATCH(Edges[[#This Row],[Vertex 1]],GroupVertices[Vertex],0)),1,1,"")</calculatedColumnFormula>
    </tableColumn>
    <tableColumn id="57" name="Vertex 2 Group" dataDxfId="21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03" dataDxfId="202">
  <autoFilter ref="A2:C17"/>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R11" totalsRowShown="0" headerRowDxfId="179" dataDxfId="178">
  <autoFilter ref="A1:R11"/>
  <tableColumns count="18">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 id="11" name="Top URLs in Tweet in G5" dataDxfId="167"/>
    <tableColumn id="12" name="G5 Count" dataDxfId="166"/>
    <tableColumn id="13" name="Top URLs in Tweet in G6" dataDxfId="165"/>
    <tableColumn id="14" name="G6 Count" dataDxfId="164"/>
    <tableColumn id="15" name="Top URLs in Tweet in G7" dataDxfId="163"/>
    <tableColumn id="16" name="G7 Count" dataDxfId="162"/>
    <tableColumn id="17" name="Top URLs in Tweet in G8" dataDxfId="161"/>
    <tableColumn id="18" name="G8 Count" dataDxfId="160"/>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R24" totalsRowShown="0" headerRowDxfId="158" dataDxfId="157">
  <autoFilter ref="A14:R24"/>
  <tableColumns count="18">
    <tableColumn id="1" name="Top Domains in Tweet in Entire Graph" dataDxfId="156"/>
    <tableColumn id="2" name="Entire Graph Count" dataDxfId="155"/>
    <tableColumn id="3" name="Top Domains in Tweet in G1" dataDxfId="154"/>
    <tableColumn id="4" name="G1 Count" dataDxfId="153"/>
    <tableColumn id="5" name="Top Domains in Tweet in G2" dataDxfId="152"/>
    <tableColumn id="6" name="G2 Count" dataDxfId="151"/>
    <tableColumn id="7" name="Top Domains in Tweet in G3" dataDxfId="150"/>
    <tableColumn id="8" name="G3 Count" dataDxfId="149"/>
    <tableColumn id="9" name="Top Domains in Tweet in G4" dataDxfId="148"/>
    <tableColumn id="10" name="G4 Count" dataDxfId="147"/>
    <tableColumn id="11" name="Top Domains in Tweet in G5" dataDxfId="146"/>
    <tableColumn id="12" name="G5 Count" dataDxfId="145"/>
    <tableColumn id="13" name="Top Domains in Tweet in G6" dataDxfId="144"/>
    <tableColumn id="14" name="G6 Count" dataDxfId="143"/>
    <tableColumn id="15" name="Top Domains in Tweet in G7" dataDxfId="142"/>
    <tableColumn id="16" name="G7 Count" dataDxfId="141"/>
    <tableColumn id="17" name="Top Domains in Tweet in G8" dataDxfId="140"/>
    <tableColumn id="18" name="G8 Count" dataDxfId="139"/>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R37" totalsRowShown="0" headerRowDxfId="137" dataDxfId="136">
  <autoFilter ref="A27:R37"/>
  <tableColumns count="18">
    <tableColumn id="1" name="Top Hashtags in Tweet in Entire Graph" dataDxfId="135"/>
    <tableColumn id="2" name="Entire Graph Count" dataDxfId="134"/>
    <tableColumn id="3" name="Top Hashtags in Tweet in G1" dataDxfId="133"/>
    <tableColumn id="4" name="G1 Count" dataDxfId="132"/>
    <tableColumn id="5" name="Top Hashtags in Tweet in G2" dataDxfId="131"/>
    <tableColumn id="6" name="G2 Count" dataDxfId="130"/>
    <tableColumn id="7" name="Top Hashtags in Tweet in G3" dataDxfId="129"/>
    <tableColumn id="8" name="G3 Count" dataDxfId="128"/>
    <tableColumn id="9" name="Top Hashtags in Tweet in G4" dataDxfId="127"/>
    <tableColumn id="10" name="G4 Count" dataDxfId="126"/>
    <tableColumn id="11" name="Top Hashtags in Tweet in G5" dataDxfId="125"/>
    <tableColumn id="12" name="G5 Count" dataDxfId="124"/>
    <tableColumn id="13" name="Top Hashtags in Tweet in G6" dataDxfId="123"/>
    <tableColumn id="14" name="G6 Count" dataDxfId="122"/>
    <tableColumn id="15" name="Top Hashtags in Tweet in G7" dataDxfId="121"/>
    <tableColumn id="16" name="G7 Count" dataDxfId="120"/>
    <tableColumn id="17" name="Top Hashtags in Tweet in G8" dataDxfId="119"/>
    <tableColumn id="18" name="G8 Count" dataDxfId="11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R50" totalsRowShown="0" headerRowDxfId="116" dataDxfId="115">
  <autoFilter ref="A40:R50"/>
  <tableColumns count="18">
    <tableColumn id="1" name="Top Words in Tweet in Entire Graph" dataDxfId="114"/>
    <tableColumn id="2" name="Entire Graph Count" dataDxfId="113"/>
    <tableColumn id="3" name="Top Words in Tweet in G1" dataDxfId="112"/>
    <tableColumn id="4" name="G1 Count" dataDxfId="111"/>
    <tableColumn id="5" name="Top Words in Tweet in G2" dataDxfId="110"/>
    <tableColumn id="6" name="G2 Count" dataDxfId="109"/>
    <tableColumn id="7" name="Top Words in Tweet in G3" dataDxfId="108"/>
    <tableColumn id="8" name="G3 Count" dataDxfId="107"/>
    <tableColumn id="9" name="Top Words in Tweet in G4" dataDxfId="106"/>
    <tableColumn id="10" name="G4 Count" dataDxfId="105"/>
    <tableColumn id="11" name="Top Words in Tweet in G5" dataDxfId="104"/>
    <tableColumn id="12" name="G5 Count" dataDxfId="103"/>
    <tableColumn id="13" name="Top Words in Tweet in G6" dataDxfId="102"/>
    <tableColumn id="14" name="G6 Count" dataDxfId="101"/>
    <tableColumn id="15" name="Top Words in Tweet in G7" dataDxfId="100"/>
    <tableColumn id="16" name="G7 Count" dataDxfId="99"/>
    <tableColumn id="17" name="Top Words in Tweet in G8" dataDxfId="98"/>
    <tableColumn id="18" name="G8 Count" dataDxfId="97"/>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R63" totalsRowShown="0" headerRowDxfId="95" dataDxfId="94">
  <autoFilter ref="A53:R63"/>
  <tableColumns count="18">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R70" totalsRowShown="0" headerRowDxfId="74" dataDxfId="73">
  <autoFilter ref="A66:R70"/>
  <tableColumns count="18">
    <tableColumn id="1" name="Top Replied-To in Entire Graph" dataDxfId="72"/>
    <tableColumn id="2" name="Entire Graph Count" dataDxfId="68"/>
    <tableColumn id="3" name="Top Replied-To in G1" dataDxfId="67"/>
    <tableColumn id="4" name="G1 Count" dataDxfId="64"/>
    <tableColumn id="5" name="Top Replied-To in G2" dataDxfId="63"/>
    <tableColumn id="6" name="G2 Count" dataDxfId="60"/>
    <tableColumn id="7" name="Top Replied-To in G3" dataDxfId="59"/>
    <tableColumn id="8" name="G3 Count" dataDxfId="56"/>
    <tableColumn id="9" name="Top Replied-To in G4" dataDxfId="55"/>
    <tableColumn id="10" name="G4 Count" dataDxfId="52"/>
    <tableColumn id="11" name="Top Replied-To in G5" dataDxfId="51"/>
    <tableColumn id="12" name="G5 Count" dataDxfId="48"/>
    <tableColumn id="13" name="Top Replied-To in G6" dataDxfId="47"/>
    <tableColumn id="14" name="G6 Count" dataDxfId="44"/>
    <tableColumn id="15" name="Top Replied-To in G7" dataDxfId="43"/>
    <tableColumn id="16" name="G7 Count" dataDxfId="40"/>
    <tableColumn id="17" name="Top Replied-To in G8" dataDxfId="39"/>
    <tableColumn id="18" name="G8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80" totalsRowShown="0" headerRowDxfId="350" dataDxfId="301">
  <autoFilter ref="A2:BK80"/>
  <sortState ref="A3:BK80">
    <sortCondition descending="1" sortBy="value" ref="V3:V80"/>
  </sortState>
  <tableColumns count="63">
    <tableColumn id="1" name="Vertex" dataDxfId="314"/>
    <tableColumn id="63" name="Subgraph"/>
    <tableColumn id="2" name="Color" dataDxfId="313"/>
    <tableColumn id="5" name="Shape" dataDxfId="312"/>
    <tableColumn id="6" name="Size" dataDxfId="311"/>
    <tableColumn id="4" name="Opacity" dataDxfId="237"/>
    <tableColumn id="7" name="Image File" dataDxfId="235"/>
    <tableColumn id="3" name="Visibility" dataDxfId="236"/>
    <tableColumn id="10" name="Label" dataDxfId="310"/>
    <tableColumn id="16" name="Label Fill Color" dataDxfId="309"/>
    <tableColumn id="9" name="Label Position" dataDxfId="231"/>
    <tableColumn id="8" name="Tooltip" dataDxfId="229"/>
    <tableColumn id="18" name="Layout Order" dataDxfId="230"/>
    <tableColumn id="13" name="X" dataDxfId="308"/>
    <tableColumn id="14" name="Y" dataDxfId="307"/>
    <tableColumn id="12" name="Locked?" dataDxfId="306"/>
    <tableColumn id="19" name="Polar R" dataDxfId="305"/>
    <tableColumn id="20" name="Polar Angle" dataDxfId="304"/>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03"/>
    <tableColumn id="28" name="Dynamic Filter" dataDxfId="302"/>
    <tableColumn id="17" name="Add Your Own Columns Here" dataDxfId="256"/>
    <tableColumn id="30" name="Name" dataDxfId="255"/>
    <tableColumn id="31" name="Followed" dataDxfId="254"/>
    <tableColumn id="32" name="Followers" dataDxfId="253"/>
    <tableColumn id="33" name="Tweets" dataDxfId="252"/>
    <tableColumn id="34" name="Favorites" dataDxfId="251"/>
    <tableColumn id="35" name="Time Zone UTC Offset (Seconds)" dataDxfId="250"/>
    <tableColumn id="36" name="Description" dataDxfId="249"/>
    <tableColumn id="37" name="Location" dataDxfId="248"/>
    <tableColumn id="38" name="Web" dataDxfId="247"/>
    <tableColumn id="39" name="Time Zone" dataDxfId="246"/>
    <tableColumn id="40" name="Joined Twitter Date (UTC)" dataDxfId="245"/>
    <tableColumn id="41" name="Profile Banner Url" dataDxfId="244"/>
    <tableColumn id="42" name="Default Profile" dataDxfId="243"/>
    <tableColumn id="43" name="Default Profile Image" dataDxfId="242"/>
    <tableColumn id="44" name="Geo Enabled" dataDxfId="241"/>
    <tableColumn id="45" name="Language" dataDxfId="240"/>
    <tableColumn id="46" name="Listed Count" dataDxfId="239"/>
    <tableColumn id="47" name="Profile Background Image Url" dataDxfId="238"/>
    <tableColumn id="48" name="Verified" dataDxfId="234"/>
    <tableColumn id="49" name="Custom Menu Item Text" dataDxfId="233"/>
    <tableColumn id="50" name="Custom Menu Item Action" dataDxfId="232"/>
    <tableColumn id="51" name="Tweeted Search Term?" dataDxfId="221"/>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3:R83" totalsRowShown="0" headerRowDxfId="71" dataDxfId="70">
  <autoFilter ref="A73:R83"/>
  <tableColumns count="18">
    <tableColumn id="1" name="Top Mentioned in Entire Graph" dataDxfId="69"/>
    <tableColumn id="2" name="Entire Graph Count" dataDxfId="66"/>
    <tableColumn id="3" name="Top Mentioned in G1" dataDxfId="65"/>
    <tableColumn id="4" name="G1 Count" dataDxfId="62"/>
    <tableColumn id="5" name="Top Mentioned in G2" dataDxfId="61"/>
    <tableColumn id="6" name="G2 Count" dataDxfId="58"/>
    <tableColumn id="7" name="Top Mentioned in G3" dataDxfId="57"/>
    <tableColumn id="8" name="G3 Count" dataDxfId="54"/>
    <tableColumn id="9" name="Top Mentioned in G4" dataDxfId="53"/>
    <tableColumn id="10" name="G4 Count" dataDxfId="50"/>
    <tableColumn id="11" name="Top Mentioned in G5" dataDxfId="49"/>
    <tableColumn id="12" name="G5 Count" dataDxfId="46"/>
    <tableColumn id="13" name="Top Mentioned in G6" dataDxfId="45"/>
    <tableColumn id="14" name="G6 Count" dataDxfId="42"/>
    <tableColumn id="15" name="Top Mentioned in G7" dataDxfId="41"/>
    <tableColumn id="16" name="G7 Count" dataDxfId="37"/>
    <tableColumn id="17" name="Top Mentioned in G8" dataDxfId="36"/>
    <tableColumn id="18" name="G8 Count" dataDxfId="35"/>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86:R96" totalsRowShown="0" headerRowDxfId="32" dataDxfId="31">
  <autoFilter ref="A86:R96"/>
  <tableColumns count="18">
    <tableColumn id="1" name="Top Tweeters in Entire Graph" dataDxfId="30"/>
    <tableColumn id="2" name="Entire Graph Count" dataDxfId="29"/>
    <tableColumn id="3" name="Top Tweeters in G1" dataDxfId="28"/>
    <tableColumn id="4" name="G1 Count" dataDxfId="27"/>
    <tableColumn id="5" name="Top Tweeters in G2" dataDxfId="26"/>
    <tableColumn id="6" name="G2 Count" dataDxfId="25"/>
    <tableColumn id="7" name="Top Tweeters in G3" dataDxfId="24"/>
    <tableColumn id="8" name="G3 Count" dataDxfId="23"/>
    <tableColumn id="9" name="Top Tweeters in G4" dataDxfId="22"/>
    <tableColumn id="10" name="G4 Count" dataDxfId="21"/>
    <tableColumn id="11" name="Top Tweeters in G5" dataDxfId="20"/>
    <tableColumn id="12" name="G5 Count" dataDxfId="19"/>
    <tableColumn id="13" name="Top Tweeters in G6" dataDxfId="18"/>
    <tableColumn id="14" name="G6 Count" dataDxfId="17"/>
    <tableColumn id="15" name="Top Tweeters in G7" dataDxfId="16"/>
    <tableColumn id="16" name="G7 Count" dataDxfId="15"/>
    <tableColumn id="17" name="Top Tweeters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0" totalsRowShown="0" headerRowDxfId="349">
  <autoFilter ref="A2:AF10"/>
  <tableColumns count="32">
    <tableColumn id="1" name="Group" dataDxfId="228"/>
    <tableColumn id="2" name="Vertex Color" dataDxfId="227"/>
    <tableColumn id="3" name="Vertex Shape" dataDxfId="225"/>
    <tableColumn id="22" name="Visibility" dataDxfId="226"/>
    <tableColumn id="4" name="Collapsed?"/>
    <tableColumn id="18" name="Label" dataDxfId="348"/>
    <tableColumn id="20" name="Collapsed X"/>
    <tableColumn id="21" name="Collapsed Y"/>
    <tableColumn id="6" name="ID" dataDxfId="347"/>
    <tableColumn id="19" name="Collapsed Properties" dataDxfId="218"/>
    <tableColumn id="5" name="Vertices" dataDxfId="217"/>
    <tableColumn id="7" name="Unique Edges" dataDxfId="216"/>
    <tableColumn id="8" name="Edges With Duplicates" dataDxfId="215"/>
    <tableColumn id="9" name="Total Edges" dataDxfId="214"/>
    <tableColumn id="10" name="Self-Loops" dataDxfId="213"/>
    <tableColumn id="24" name="Reciprocated Vertex Pair Ratio" dataDxfId="212"/>
    <tableColumn id="25" name="Reciprocated Edge Ratio" dataDxfId="211"/>
    <tableColumn id="11" name="Connected Components" dataDxfId="210"/>
    <tableColumn id="12" name="Single-Vertex Connected Components" dataDxfId="209"/>
    <tableColumn id="13" name="Maximum Vertices in a Connected Component" dataDxfId="208"/>
    <tableColumn id="14" name="Maximum Edges in a Connected Component" dataDxfId="207"/>
    <tableColumn id="15" name="Maximum Geodesic Distance (Diameter)" dataDxfId="206"/>
    <tableColumn id="16" name="Average Geodesic Distance" dataDxfId="205"/>
    <tableColumn id="17" name="Graph Density" dataDxfId="159"/>
    <tableColumn id="23" name="Top URLs in Tweet" dataDxfId="138"/>
    <tableColumn id="26" name="Top Domains in Tweet" dataDxfId="117"/>
    <tableColumn id="27" name="Top Hashtags in Tweet" dataDxfId="96"/>
    <tableColumn id="28" name="Top Words in Tweet" dataDxfId="75"/>
    <tableColumn id="29" name="Top Word Pairs in Tweet" dataDxfId="34"/>
    <tableColumn id="30" name="Top Replied-To in Tweet" dataDxfId="33"/>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46" dataDxfId="345">
  <autoFilter ref="A1:C79"/>
  <tableColumns count="3">
    <tableColumn id="1" name="Group" dataDxfId="224"/>
    <tableColumn id="2" name="Vertex" dataDxfId="223"/>
    <tableColumn id="3" name="Vertex ID" dataDxfId="2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weggtoday/status/1215032293485621249" TargetMode="External" /><Relationship Id="rId2" Type="http://schemas.openxmlformats.org/officeDocument/2006/relationships/hyperlink" Target="https://twitter.com/weggtoday/status/1215032293485621249" TargetMode="External" /><Relationship Id="rId3" Type="http://schemas.openxmlformats.org/officeDocument/2006/relationships/hyperlink" Target="https://twitter.com/weggtoday/status/1215032293485621249" TargetMode="External" /><Relationship Id="rId4" Type="http://schemas.openxmlformats.org/officeDocument/2006/relationships/hyperlink" Target="https://twitter.com/weggtoday/status/1215032293485621249" TargetMode="External" /><Relationship Id="rId5" Type="http://schemas.openxmlformats.org/officeDocument/2006/relationships/hyperlink" Target="https://twitter.com/weggtoday/status/1215032293485621249" TargetMode="External" /><Relationship Id="rId6" Type="http://schemas.openxmlformats.org/officeDocument/2006/relationships/hyperlink" Target="https://twitter.com/weggtoday/status/1215032293485621249" TargetMode="External" /><Relationship Id="rId7" Type="http://schemas.openxmlformats.org/officeDocument/2006/relationships/hyperlink" Target="https://apcoworldwide.com/blog/the-last-2020-digital-trends-post-you-need-to-read/" TargetMode="External" /><Relationship Id="rId8" Type="http://schemas.openxmlformats.org/officeDocument/2006/relationships/hyperlink" Target="https://www.prmagazin.de/meinung-analyse/hintergrund/robert-ardelt-apco.html" TargetMode="External" /><Relationship Id="rId9" Type="http://schemas.openxmlformats.org/officeDocument/2006/relationships/hyperlink" Target="https://www.prmagazin.de/meinung-analyse/hintergrund/robert-ardelt-apco.html" TargetMode="External" /><Relationship Id="rId10" Type="http://schemas.openxmlformats.org/officeDocument/2006/relationships/hyperlink" Target="https://www.prmagazin.de/meinung-analyse/hintergrund/robert-ardelt-apco.html" TargetMode="External" /><Relationship Id="rId11" Type="http://schemas.openxmlformats.org/officeDocument/2006/relationships/hyperlink" Target="https://apcoworldwide.com/blog/the-last-2020-digital-trends-post-you-need-to-read/#.Xhhosezf-rA.twitter" TargetMode="External" /><Relationship Id="rId12" Type="http://schemas.openxmlformats.org/officeDocument/2006/relationships/hyperlink" Target="https://martech.health/vendor/apco-worldwide?utm_content=bufferbbebc&amp;utm_medium=social&amp;utm_source=twitter.com&amp;utm_campaign=buffer" TargetMode="External" /><Relationship Id="rId13" Type="http://schemas.openxmlformats.org/officeDocument/2006/relationships/hyperlink" Target="https://twitter.com/apcoworldwide/status/1216393146713673732" TargetMode="External" /><Relationship Id="rId14" Type="http://schemas.openxmlformats.org/officeDocument/2006/relationships/hyperlink" Target="https://www.prweek.com/article/1669666/new-territories-big-changes-decade-middle-east-tell-us-2020-beyond" TargetMode="External" /><Relationship Id="rId15" Type="http://schemas.openxmlformats.org/officeDocument/2006/relationships/hyperlink" Target="https://www.prweek.com/article/1670668/apco-acquires-csr-shop-tembo-group" TargetMode="External" /><Relationship Id="rId16" Type="http://schemas.openxmlformats.org/officeDocument/2006/relationships/hyperlink" Target="https://www.odwyerpr.com/story/public/13630/2020-01-13/apco-adds-tembo-group-roster.html" TargetMode="External" /><Relationship Id="rId17" Type="http://schemas.openxmlformats.org/officeDocument/2006/relationships/hyperlink" Target="https://www.prweek.com/article/1669666/new-territories-big-changes-decade-middle-east-tell-us-2020-beyond" TargetMode="External" /><Relationship Id="rId18" Type="http://schemas.openxmlformats.org/officeDocument/2006/relationships/hyperlink" Target="https://www.prweek.com/article/1670668/apco-acquires-csr-shop-tembo-group" TargetMode="External" /><Relationship Id="rId19" Type="http://schemas.openxmlformats.org/officeDocument/2006/relationships/hyperlink" Target="https://twitter.com/apcoworldwide/status/1214650412935942146" TargetMode="External" /><Relationship Id="rId20" Type="http://schemas.openxmlformats.org/officeDocument/2006/relationships/hyperlink" Target="https://twitter.com/apcoworldwide/status/1214650412935942146" TargetMode="External" /><Relationship Id="rId21" Type="http://schemas.openxmlformats.org/officeDocument/2006/relationships/hyperlink" Target="https://apcoworldwide.com/blog/four-other-elections-to-watch-in-2020/" TargetMode="External" /><Relationship Id="rId22" Type="http://schemas.openxmlformats.org/officeDocument/2006/relationships/hyperlink" Target="https://twitter.com/apcoworldwide/status/1215706238748631041" TargetMode="External" /><Relationship Id="rId23" Type="http://schemas.openxmlformats.org/officeDocument/2006/relationships/hyperlink" Target="https://www.celebratingharoldburson.com/" TargetMode="External" /><Relationship Id="rId24" Type="http://schemas.openxmlformats.org/officeDocument/2006/relationships/hyperlink" Target="https://apcoworldwide.com/news/apco-worldwide-acquires-the-tembo-group/" TargetMode="External" /><Relationship Id="rId25" Type="http://schemas.openxmlformats.org/officeDocument/2006/relationships/hyperlink" Target="https://apcoworldwide.com/news/apco-worldwide-acquires-the-tembo-group/" TargetMode="External" /><Relationship Id="rId26" Type="http://schemas.openxmlformats.org/officeDocument/2006/relationships/hyperlink" Target="https://apcoworldwide.com/news/apco-worldwide-acquires-the-tembo-group/" TargetMode="External" /><Relationship Id="rId27" Type="http://schemas.openxmlformats.org/officeDocument/2006/relationships/hyperlink" Target="https://apcoworldwide.com/news/apco-worldwide-acquires-the-tembo-group/" TargetMode="External" /><Relationship Id="rId28" Type="http://schemas.openxmlformats.org/officeDocument/2006/relationships/hyperlink" Target="https://economictimes.indiatimes.com/industry/energy/oil-gas/modi-pegs-gspc-gas-find-at-100-billion/articleshow/3248790.cms?from=mdr" TargetMode="External" /><Relationship Id="rId29" Type="http://schemas.openxmlformats.org/officeDocument/2006/relationships/hyperlink" Target="https://economictimes.indiatimes.com/industry/energy/oil-gas/modi-pegs-gspc-gas-find-at-100-billion/articleshow/3248790.cms?from=mdr" TargetMode="External" /><Relationship Id="rId30" Type="http://schemas.openxmlformats.org/officeDocument/2006/relationships/hyperlink" Target="https://apcoworldwide.com/blog/whats-on-the-leadership-agenda-for-2020-and-beyond/" TargetMode="External" /><Relationship Id="rId31" Type="http://schemas.openxmlformats.org/officeDocument/2006/relationships/hyperlink" Target="https://apcoworldwide.com/news/apco-worldwide-acquires-the-tembo-group/" TargetMode="External" /><Relationship Id="rId32" Type="http://schemas.openxmlformats.org/officeDocument/2006/relationships/hyperlink" Target="https://apcoworldwide.com/news/apco-worldwide-acquires-the-tembo-group/" TargetMode="External" /><Relationship Id="rId33" Type="http://schemas.openxmlformats.org/officeDocument/2006/relationships/hyperlink" Target="https://apcoworldwide.com/blog/2020-trends-and-tremors/" TargetMode="External" /><Relationship Id="rId34" Type="http://schemas.openxmlformats.org/officeDocument/2006/relationships/hyperlink" Target="https://amchamdubai.org/client/event/roster/eventRosterDetails.html?productId=10788&amp;eventRosterId=18" TargetMode="External" /><Relationship Id="rId35" Type="http://schemas.openxmlformats.org/officeDocument/2006/relationships/hyperlink" Target="https://amchamdubai.org/client/event/roster/eventRosterDetails.html?productId=10788&amp;eventRosterId=18" TargetMode="External" /><Relationship Id="rId36" Type="http://schemas.openxmlformats.org/officeDocument/2006/relationships/hyperlink" Target="https://apcoworldwide.com/blog/whats-on-the-leadership-agenda-for-2020-and-beyond/" TargetMode="External" /><Relationship Id="rId37" Type="http://schemas.openxmlformats.org/officeDocument/2006/relationships/hyperlink" Target="https://apcoworldwide.com/blog/whats-on-the-leadership-agenda-for-2020-and-beyond/" TargetMode="External" /><Relationship Id="rId38" Type="http://schemas.openxmlformats.org/officeDocument/2006/relationships/hyperlink" Target="https://apcoworldwide.com/blog/whats-on-the-leadership-agenda-for-2020-and-beyond/" TargetMode="External" /><Relationship Id="rId39" Type="http://schemas.openxmlformats.org/officeDocument/2006/relationships/hyperlink" Target="https://www.prweek.com/article/1670668/apco-acquires-csr-shop-tembo-group" TargetMode="External" /><Relationship Id="rId40" Type="http://schemas.openxmlformats.org/officeDocument/2006/relationships/hyperlink" Target="https://www.odwyerpr.com/story/public/13630/2020-01-13/apco-adds-tembo-group-roster.html" TargetMode="External" /><Relationship Id="rId41" Type="http://schemas.openxmlformats.org/officeDocument/2006/relationships/hyperlink" Target="https://apcoworldwide.com/blog/the-last-2020-digital-trends-post-you-need-to-read/" TargetMode="External" /><Relationship Id="rId42" Type="http://schemas.openxmlformats.org/officeDocument/2006/relationships/hyperlink" Target="https://apcoworldwide.com/blog/the-last-2020-digital-trends-post-you-need-to-read/" TargetMode="External" /><Relationship Id="rId43" Type="http://schemas.openxmlformats.org/officeDocument/2006/relationships/hyperlink" Target="https://apcoworldwide.com/news/apco-worldwide-acquires-the-tembo-group/" TargetMode="External" /><Relationship Id="rId44"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45" Type="http://schemas.openxmlformats.org/officeDocument/2006/relationships/hyperlink" Target="https://pbs.twimg.com/media/ENyqxS-WoAU8wsv.jpg" TargetMode="External" /><Relationship Id="rId46" Type="http://schemas.openxmlformats.org/officeDocument/2006/relationships/hyperlink" Target="https://pbs.twimg.com/media/ENyqxS-WoAU8wsv.jpg" TargetMode="External" /><Relationship Id="rId47" Type="http://schemas.openxmlformats.org/officeDocument/2006/relationships/hyperlink" Target="https://pbs.twimg.com/media/ENyqxS-WoAU8wsv.jpg" TargetMode="External" /><Relationship Id="rId48" Type="http://schemas.openxmlformats.org/officeDocument/2006/relationships/hyperlink" Target="https://pbs.twimg.com/media/ENyqxS-WoAU8wsv.jpg" TargetMode="External" /><Relationship Id="rId49" Type="http://schemas.openxmlformats.org/officeDocument/2006/relationships/hyperlink" Target="https://pbs.twimg.com/media/ENyqxS-WoAU8wsv.jpg" TargetMode="External" /><Relationship Id="rId50" Type="http://schemas.openxmlformats.org/officeDocument/2006/relationships/hyperlink" Target="https://pbs.twimg.com/media/ENyqxS-WoAU8wsv.jpg" TargetMode="External" /><Relationship Id="rId51" Type="http://schemas.openxmlformats.org/officeDocument/2006/relationships/hyperlink" Target="https://pbs.twimg.com/media/ENyqxS-WoAU8wsv.jpg" TargetMode="External" /><Relationship Id="rId52" Type="http://schemas.openxmlformats.org/officeDocument/2006/relationships/hyperlink" Target="https://pbs.twimg.com/media/ENyqxS-WoAU8wsv.jpg" TargetMode="External" /><Relationship Id="rId53" Type="http://schemas.openxmlformats.org/officeDocument/2006/relationships/hyperlink" Target="https://pbs.twimg.com/media/ENyqxS-WoAU8wsv.jpg" TargetMode="External" /><Relationship Id="rId54" Type="http://schemas.openxmlformats.org/officeDocument/2006/relationships/hyperlink" Target="https://pbs.twimg.com/media/ENyqxS-WoAU8wsv.jpg" TargetMode="External" /><Relationship Id="rId55" Type="http://schemas.openxmlformats.org/officeDocument/2006/relationships/hyperlink" Target="https://pbs.twimg.com/media/ENyqxS-WoAU8wsv.jpg" TargetMode="External" /><Relationship Id="rId56" Type="http://schemas.openxmlformats.org/officeDocument/2006/relationships/hyperlink" Target="https://pbs.twimg.com/media/ENyqxS-WoAU8wsv.jpg" TargetMode="External" /><Relationship Id="rId57" Type="http://schemas.openxmlformats.org/officeDocument/2006/relationships/hyperlink" Target="https://pbs.twimg.com/media/ENyqxS-WoAU8wsv.jpg" TargetMode="External" /><Relationship Id="rId58" Type="http://schemas.openxmlformats.org/officeDocument/2006/relationships/hyperlink" Target="https://pbs.twimg.com/media/ENyqxS-WoAU8wsv.jpg" TargetMode="External" /><Relationship Id="rId59" Type="http://schemas.openxmlformats.org/officeDocument/2006/relationships/hyperlink" Target="https://pbs.twimg.com/media/ENyqxS-WoAU8wsv.jpg" TargetMode="External" /><Relationship Id="rId60" Type="http://schemas.openxmlformats.org/officeDocument/2006/relationships/hyperlink" Target="https://pbs.twimg.com/media/ENyqxS-WoAU8wsv.jpg" TargetMode="External" /><Relationship Id="rId61" Type="http://schemas.openxmlformats.org/officeDocument/2006/relationships/hyperlink" Target="https://pbs.twimg.com/media/ENyqxS-WoAU8wsv.jpg" TargetMode="External" /><Relationship Id="rId62" Type="http://schemas.openxmlformats.org/officeDocument/2006/relationships/hyperlink" Target="https://pbs.twimg.com/media/ENyqxS-WoAU8wsv.jpg" TargetMode="External" /><Relationship Id="rId63" Type="http://schemas.openxmlformats.org/officeDocument/2006/relationships/hyperlink" Target="https://pbs.twimg.com/media/EN8wnq1WAAARGi7.png" TargetMode="External" /><Relationship Id="rId64" Type="http://schemas.openxmlformats.org/officeDocument/2006/relationships/hyperlink" Target="https://pbs.twimg.com/tweet_video_thumb/EOGrfv9X0AE4Mx9.jpg" TargetMode="External" /><Relationship Id="rId65" Type="http://schemas.openxmlformats.org/officeDocument/2006/relationships/hyperlink" Target="https://pbs.twimg.com/media/EN-2jlSUwAADkO3.jpg" TargetMode="External" /><Relationship Id="rId66" Type="http://schemas.openxmlformats.org/officeDocument/2006/relationships/hyperlink" Target="https://pbs.twimg.com/media/EN-2jlSUwAADkO3.jpg" TargetMode="External" /><Relationship Id="rId67" Type="http://schemas.openxmlformats.org/officeDocument/2006/relationships/hyperlink" Target="https://pbs.twimg.com/media/EN-2jlSUwAADkO3.jpg" TargetMode="External" /><Relationship Id="rId68" Type="http://schemas.openxmlformats.org/officeDocument/2006/relationships/hyperlink" Target="https://pbs.twimg.com/media/EOIyGoPUEAASr5C.jpg" TargetMode="External" /><Relationship Id="rId69" Type="http://schemas.openxmlformats.org/officeDocument/2006/relationships/hyperlink" Target="https://pbs.twimg.com/media/EOIyGoPUEAASr5C.jpg" TargetMode="External" /><Relationship Id="rId70" Type="http://schemas.openxmlformats.org/officeDocument/2006/relationships/hyperlink" Target="https://pbs.twimg.com/media/EOIyGoPUEAASr5C.jpg" TargetMode="External" /><Relationship Id="rId71" Type="http://schemas.openxmlformats.org/officeDocument/2006/relationships/hyperlink" Target="https://pbs.twimg.com/media/EOIyGoPUEAASr5C.jpg" TargetMode="External" /><Relationship Id="rId72" Type="http://schemas.openxmlformats.org/officeDocument/2006/relationships/hyperlink" Target="https://pbs.twimg.com/media/EOIyGoPUEAASr5C.jpg" TargetMode="External" /><Relationship Id="rId73" Type="http://schemas.openxmlformats.org/officeDocument/2006/relationships/hyperlink" Target="https://pbs.twimg.com/media/EN-2jlSUwAADkO3.jpg" TargetMode="External" /><Relationship Id="rId74" Type="http://schemas.openxmlformats.org/officeDocument/2006/relationships/hyperlink" Target="https://pbs.twimg.com/media/EOIyGoPUEAASr5C.jpg" TargetMode="External" /><Relationship Id="rId75" Type="http://schemas.openxmlformats.org/officeDocument/2006/relationships/hyperlink" Target="https://pbs.twimg.com/media/EOKog_IXkAALrWC.jpg" TargetMode="External" /><Relationship Id="rId76" Type="http://schemas.openxmlformats.org/officeDocument/2006/relationships/hyperlink" Target="https://pbs.twimg.com/media/EOMiHUjXUAE0IOl.jpg" TargetMode="External" /><Relationship Id="rId77" Type="http://schemas.openxmlformats.org/officeDocument/2006/relationships/hyperlink" Target="https://pbs.twimg.com/tweet_video_thumb/EN6A_g9WsAEHaQG.jpg" TargetMode="External" /><Relationship Id="rId78" Type="http://schemas.openxmlformats.org/officeDocument/2006/relationships/hyperlink" Target="https://pbs.twimg.com/tweet_video_thumb/EN6A_g9WsAEHaQG.jpg" TargetMode="External" /><Relationship Id="rId79" Type="http://schemas.openxmlformats.org/officeDocument/2006/relationships/hyperlink" Target="https://pbs.twimg.com/tweet_video_thumb/EN6A_g9WsAEHaQG.jpg" TargetMode="External" /><Relationship Id="rId80" Type="http://schemas.openxmlformats.org/officeDocument/2006/relationships/hyperlink" Target="https://pbs.twimg.com/media/EOKog_IXkAALrWC.jpg" TargetMode="External" /><Relationship Id="rId81" Type="http://schemas.openxmlformats.org/officeDocument/2006/relationships/hyperlink" Target="https://pbs.twimg.com/media/EOMiHUjXUAE0IOl.jpg" TargetMode="External" /><Relationship Id="rId82" Type="http://schemas.openxmlformats.org/officeDocument/2006/relationships/hyperlink" Target="https://pbs.twimg.com/media/EOa0ISQWsAAYdms.png" TargetMode="External" /><Relationship Id="rId83" Type="http://schemas.openxmlformats.org/officeDocument/2006/relationships/hyperlink" Target="https://pbs.twimg.com/media/ENyqxS-WoAU8wsv.jpg" TargetMode="External" /><Relationship Id="rId84" Type="http://schemas.openxmlformats.org/officeDocument/2006/relationships/hyperlink" Target="https://pbs.twimg.com/media/ENyqxS-WoAU8wsv.jpg" TargetMode="External" /><Relationship Id="rId85" Type="http://schemas.openxmlformats.org/officeDocument/2006/relationships/hyperlink" Target="https://pbs.twimg.com/media/ENyqxS-WoAU8wsv.jpg" TargetMode="External" /><Relationship Id="rId86" Type="http://schemas.openxmlformats.org/officeDocument/2006/relationships/hyperlink" Target="https://pbs.twimg.com/media/ENyqxS-WoAU8wsv.jpg" TargetMode="External" /><Relationship Id="rId87" Type="http://schemas.openxmlformats.org/officeDocument/2006/relationships/hyperlink" Target="https://pbs.twimg.com/media/ENyqxS-WoAU8wsv.jpg" TargetMode="External" /><Relationship Id="rId88" Type="http://schemas.openxmlformats.org/officeDocument/2006/relationships/hyperlink" Target="https://pbs.twimg.com/media/ENyqxS-WoAU8wsv.jpg" TargetMode="External" /><Relationship Id="rId89" Type="http://schemas.openxmlformats.org/officeDocument/2006/relationships/hyperlink" Target="https://pbs.twimg.com/media/ENyqxS-WoAU8wsv.jpg" TargetMode="External" /><Relationship Id="rId90" Type="http://schemas.openxmlformats.org/officeDocument/2006/relationships/hyperlink" Target="https://pbs.twimg.com/media/ENyqxS-WoAU8wsv.jpg" TargetMode="External" /><Relationship Id="rId91" Type="http://schemas.openxmlformats.org/officeDocument/2006/relationships/hyperlink" Target="https://pbs.twimg.com/media/ENyqxS-WoAU8wsv.jpg" TargetMode="External" /><Relationship Id="rId92" Type="http://schemas.openxmlformats.org/officeDocument/2006/relationships/hyperlink" Target="https://pbs.twimg.com/media/ENyqxS-WoAU8wsv.jpg" TargetMode="External" /><Relationship Id="rId93" Type="http://schemas.openxmlformats.org/officeDocument/2006/relationships/hyperlink" Target="https://pbs.twimg.com/media/ENyqxS-WoAU8wsv.jpg" TargetMode="External" /><Relationship Id="rId94" Type="http://schemas.openxmlformats.org/officeDocument/2006/relationships/hyperlink" Target="https://pbs.twimg.com/media/ENyqxS-WoAU8wsv.jpg" TargetMode="External" /><Relationship Id="rId95" Type="http://schemas.openxmlformats.org/officeDocument/2006/relationships/hyperlink" Target="https://pbs.twimg.com/media/ENyqxS-WoAU8wsv.jpg" TargetMode="External" /><Relationship Id="rId96" Type="http://schemas.openxmlformats.org/officeDocument/2006/relationships/hyperlink" Target="https://pbs.twimg.com/media/ENyqxS-WoAU8wsv.jpg" TargetMode="External" /><Relationship Id="rId97" Type="http://schemas.openxmlformats.org/officeDocument/2006/relationships/hyperlink" Target="https://pbs.twimg.com/media/ENyqxS-WoAU8wsv.jpg" TargetMode="External" /><Relationship Id="rId98" Type="http://schemas.openxmlformats.org/officeDocument/2006/relationships/hyperlink" Target="https://pbs.twimg.com/media/ENyqxS-WoAU8wsv.jpg" TargetMode="External" /><Relationship Id="rId99" Type="http://schemas.openxmlformats.org/officeDocument/2006/relationships/hyperlink" Target="https://pbs.twimg.com/media/ENyqxS-WoAU8wsv.jpg" TargetMode="External" /><Relationship Id="rId100" Type="http://schemas.openxmlformats.org/officeDocument/2006/relationships/hyperlink" Target="https://pbs.twimg.com/media/ENyqxS-WoAU8wsv.jpg" TargetMode="External" /><Relationship Id="rId101" Type="http://schemas.openxmlformats.org/officeDocument/2006/relationships/hyperlink" Target="http://pbs.twimg.com/profile_images/1084899239497363456/W5NimctM_normal.jpg" TargetMode="External" /><Relationship Id="rId102" Type="http://schemas.openxmlformats.org/officeDocument/2006/relationships/hyperlink" Target="http://pbs.twimg.com/profile_images/1084899239497363456/W5NimctM_normal.jpg" TargetMode="External" /><Relationship Id="rId103" Type="http://schemas.openxmlformats.org/officeDocument/2006/relationships/hyperlink" Target="http://pbs.twimg.com/profile_images/1084899239497363456/W5NimctM_normal.jpg" TargetMode="External" /><Relationship Id="rId104" Type="http://schemas.openxmlformats.org/officeDocument/2006/relationships/hyperlink" Target="http://pbs.twimg.com/profile_images/1084899239497363456/W5NimctM_normal.jpg" TargetMode="External" /><Relationship Id="rId105" Type="http://schemas.openxmlformats.org/officeDocument/2006/relationships/hyperlink" Target="http://pbs.twimg.com/profile_images/1084899239497363456/W5NimctM_normal.jpg" TargetMode="External" /><Relationship Id="rId106" Type="http://schemas.openxmlformats.org/officeDocument/2006/relationships/hyperlink" Target="http://pbs.twimg.com/profile_images/1084899239497363456/W5NimctM_normal.jpg" TargetMode="External" /><Relationship Id="rId107" Type="http://schemas.openxmlformats.org/officeDocument/2006/relationships/hyperlink" Target="http://pbs.twimg.com/profile_images/970783288565620736/UsXOXrwB_normal.jpg" TargetMode="External" /><Relationship Id="rId108" Type="http://schemas.openxmlformats.org/officeDocument/2006/relationships/hyperlink" Target="http://pbs.twimg.com/profile_images/970783288565620736/UsXOXrwB_normal.jpg" TargetMode="External" /><Relationship Id="rId109" Type="http://schemas.openxmlformats.org/officeDocument/2006/relationships/hyperlink" Target="http://pbs.twimg.com/profile_images/970783288565620736/UsXOXrwB_normal.jpg" TargetMode="External" /><Relationship Id="rId110" Type="http://schemas.openxmlformats.org/officeDocument/2006/relationships/hyperlink" Target="http://pbs.twimg.com/profile_images/970783288565620736/UsXOXrwB_normal.jpg" TargetMode="External" /><Relationship Id="rId111" Type="http://schemas.openxmlformats.org/officeDocument/2006/relationships/hyperlink" Target="http://pbs.twimg.com/profile_images/970783288565620736/UsXOXrwB_normal.jpg" TargetMode="External" /><Relationship Id="rId112" Type="http://schemas.openxmlformats.org/officeDocument/2006/relationships/hyperlink" Target="http://pbs.twimg.com/profile_images/970783288565620736/UsXOXrwB_normal.jpg" TargetMode="External" /><Relationship Id="rId113" Type="http://schemas.openxmlformats.org/officeDocument/2006/relationships/hyperlink" Target="http://pbs.twimg.com/profile_images/1196145737291055104/gcIZgGeX_normal.jpg" TargetMode="External" /><Relationship Id="rId114" Type="http://schemas.openxmlformats.org/officeDocument/2006/relationships/hyperlink" Target="http://pbs.twimg.com/profile_images/1164491757188526080/QMnB7UI7_normal.jpg" TargetMode="External" /><Relationship Id="rId115" Type="http://schemas.openxmlformats.org/officeDocument/2006/relationships/hyperlink" Target="http://pbs.twimg.com/profile_images/968796440175759361/GDYhjznH_normal.jpg" TargetMode="External" /><Relationship Id="rId116" Type="http://schemas.openxmlformats.org/officeDocument/2006/relationships/hyperlink" Target="http://pbs.twimg.com/profile_images/820913707429597184/MkA0wFZm_normal.jpg" TargetMode="External" /><Relationship Id="rId117" Type="http://schemas.openxmlformats.org/officeDocument/2006/relationships/hyperlink" Target="http://pbs.twimg.com/profile_images/820913707429597184/MkA0wFZm_normal.jpg" TargetMode="External" /><Relationship Id="rId118" Type="http://schemas.openxmlformats.org/officeDocument/2006/relationships/hyperlink" Target="http://pbs.twimg.com/profile_images/820913707429597184/MkA0wFZm_normal.jpg" TargetMode="External" /><Relationship Id="rId119" Type="http://schemas.openxmlformats.org/officeDocument/2006/relationships/hyperlink" Target="http://pbs.twimg.com/profile_images/820913707429597184/MkA0wFZm_normal.jpg" TargetMode="External" /><Relationship Id="rId120" Type="http://schemas.openxmlformats.org/officeDocument/2006/relationships/hyperlink" Target="http://pbs.twimg.com/profile_images/820913707429597184/MkA0wFZm_normal.jpg" TargetMode="External" /><Relationship Id="rId121" Type="http://schemas.openxmlformats.org/officeDocument/2006/relationships/hyperlink" Target="http://pbs.twimg.com/profile_images/820913707429597184/MkA0wFZm_normal.jpg" TargetMode="External" /><Relationship Id="rId122" Type="http://schemas.openxmlformats.org/officeDocument/2006/relationships/hyperlink" Target="http://pbs.twimg.com/profile_images/820913707429597184/MkA0wFZm_normal.jpg" TargetMode="External" /><Relationship Id="rId123" Type="http://schemas.openxmlformats.org/officeDocument/2006/relationships/hyperlink" Target="http://pbs.twimg.com/profile_images/458870776624472064/cxnVMZP-_normal.jpeg" TargetMode="External" /><Relationship Id="rId124" Type="http://schemas.openxmlformats.org/officeDocument/2006/relationships/hyperlink" Target="https://pbs.twimg.com/media/EN8wnq1WAAARGi7.png" TargetMode="External" /><Relationship Id="rId125" Type="http://schemas.openxmlformats.org/officeDocument/2006/relationships/hyperlink" Target="http://pbs.twimg.com/profile_images/1167595170378002433/MPrOBBpJ_normal.jpg" TargetMode="External" /><Relationship Id="rId126" Type="http://schemas.openxmlformats.org/officeDocument/2006/relationships/hyperlink" Target="http://pbs.twimg.com/profile_images/1167595170378002433/MPrOBBpJ_normal.jpg" TargetMode="External" /><Relationship Id="rId127" Type="http://schemas.openxmlformats.org/officeDocument/2006/relationships/hyperlink" Target="http://pbs.twimg.com/profile_images/1186675522492743682/bgJdna-0_normal.jpg" TargetMode="External" /><Relationship Id="rId128" Type="http://schemas.openxmlformats.org/officeDocument/2006/relationships/hyperlink" Target="http://pbs.twimg.com/profile_images/1186675522492743682/bgJdna-0_normal.jpg" TargetMode="External" /><Relationship Id="rId129" Type="http://schemas.openxmlformats.org/officeDocument/2006/relationships/hyperlink" Target="http://pbs.twimg.com/profile_images/1186675522492743682/bgJdna-0_normal.jpg" TargetMode="External" /><Relationship Id="rId130" Type="http://schemas.openxmlformats.org/officeDocument/2006/relationships/hyperlink" Target="http://pbs.twimg.com/profile_images/1186675522492743682/bgJdna-0_normal.jpg" TargetMode="External" /><Relationship Id="rId131" Type="http://schemas.openxmlformats.org/officeDocument/2006/relationships/hyperlink" Target="http://pbs.twimg.com/profile_images/1186675522492743682/bgJdna-0_normal.jpg" TargetMode="External" /><Relationship Id="rId132" Type="http://schemas.openxmlformats.org/officeDocument/2006/relationships/hyperlink" Target="http://pbs.twimg.com/profile_images/687359419282239488/-12hV0wh_normal.jpg" TargetMode="External" /><Relationship Id="rId133" Type="http://schemas.openxmlformats.org/officeDocument/2006/relationships/hyperlink" Target="http://pbs.twimg.com/profile_images/1153301820791541765/XYjnOsEu_normal.jpg" TargetMode="External" /><Relationship Id="rId134" Type="http://schemas.openxmlformats.org/officeDocument/2006/relationships/hyperlink" Target="https://pbs.twimg.com/tweet_video_thumb/EOGrfv9X0AE4Mx9.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s://pbs.twimg.com/media/EN-2jlSUwAADkO3.jpg" TargetMode="External" /><Relationship Id="rId138" Type="http://schemas.openxmlformats.org/officeDocument/2006/relationships/hyperlink" Target="https://pbs.twimg.com/media/EN-2jlSUwAADkO3.jpg" TargetMode="External" /><Relationship Id="rId139" Type="http://schemas.openxmlformats.org/officeDocument/2006/relationships/hyperlink" Target="https://pbs.twimg.com/media/EN-2jlSUwAADkO3.jpg" TargetMode="External" /><Relationship Id="rId140" Type="http://schemas.openxmlformats.org/officeDocument/2006/relationships/hyperlink" Target="https://pbs.twimg.com/media/EOIyGoPUEAASr5C.jpg" TargetMode="External" /><Relationship Id="rId141" Type="http://schemas.openxmlformats.org/officeDocument/2006/relationships/hyperlink" Target="https://pbs.twimg.com/media/EOIyGoPUEAASr5C.jpg" TargetMode="External" /><Relationship Id="rId142" Type="http://schemas.openxmlformats.org/officeDocument/2006/relationships/hyperlink" Target="https://pbs.twimg.com/media/EOIyGoPUEAASr5C.jpg" TargetMode="External" /><Relationship Id="rId143" Type="http://schemas.openxmlformats.org/officeDocument/2006/relationships/hyperlink" Target="https://pbs.twimg.com/media/EOIyGoPUEAASr5C.jpg" TargetMode="External" /><Relationship Id="rId144" Type="http://schemas.openxmlformats.org/officeDocument/2006/relationships/hyperlink" Target="https://pbs.twimg.com/media/EOIyGoPUEAASr5C.jpg" TargetMode="External" /><Relationship Id="rId145" Type="http://schemas.openxmlformats.org/officeDocument/2006/relationships/hyperlink" Target="https://pbs.twimg.com/media/EN-2jlSUwAADkO3.jpg" TargetMode="External" /><Relationship Id="rId146" Type="http://schemas.openxmlformats.org/officeDocument/2006/relationships/hyperlink" Target="https://pbs.twimg.com/media/EOIyGoPUEAASr5C.jpg" TargetMode="External" /><Relationship Id="rId147" Type="http://schemas.openxmlformats.org/officeDocument/2006/relationships/hyperlink" Target="https://pbs.twimg.com/media/EOKog_IXkAALrWC.jpg" TargetMode="External" /><Relationship Id="rId148" Type="http://schemas.openxmlformats.org/officeDocument/2006/relationships/hyperlink" Target="http://pbs.twimg.com/profile_images/1183692693844779009/FlpWlckf_normal.png" TargetMode="External" /><Relationship Id="rId149" Type="http://schemas.openxmlformats.org/officeDocument/2006/relationships/hyperlink" Target="http://pbs.twimg.com/profile_images/1175008810630447105/hubu6Qgd_normal.jpg" TargetMode="External" /><Relationship Id="rId150" Type="http://schemas.openxmlformats.org/officeDocument/2006/relationships/hyperlink" Target="http://pbs.twimg.com/profile_images/1175008810630447105/hubu6Qgd_normal.jpg" TargetMode="External" /><Relationship Id="rId151" Type="http://schemas.openxmlformats.org/officeDocument/2006/relationships/hyperlink" Target="http://pbs.twimg.com/profile_images/1175008810630447105/hubu6Qgd_normal.jpg" TargetMode="External" /><Relationship Id="rId152" Type="http://schemas.openxmlformats.org/officeDocument/2006/relationships/hyperlink" Target="http://pbs.twimg.com/profile_images/875751856445804545/o1oWdOS__normal.jpg" TargetMode="External" /><Relationship Id="rId153" Type="http://schemas.openxmlformats.org/officeDocument/2006/relationships/hyperlink" Target="http://pbs.twimg.com/profile_images/789902474391977984/JS6pKlEm_normal.jpg" TargetMode="External" /><Relationship Id="rId154" Type="http://schemas.openxmlformats.org/officeDocument/2006/relationships/hyperlink" Target="https://pbs.twimg.com/media/EOMiHUjXUAE0IOl.jpg" TargetMode="External" /><Relationship Id="rId155" Type="http://schemas.openxmlformats.org/officeDocument/2006/relationships/hyperlink" Target="http://pbs.twimg.com/profile_images/1211210044508950528/nekk0LEA_normal.jpg" TargetMode="External" /><Relationship Id="rId156" Type="http://schemas.openxmlformats.org/officeDocument/2006/relationships/hyperlink" Target="http://pbs.twimg.com/profile_images/760487086860406784/yZnuMELJ_normal.jpg" TargetMode="External" /><Relationship Id="rId157" Type="http://schemas.openxmlformats.org/officeDocument/2006/relationships/hyperlink" Target="https://pbs.twimg.com/tweet_video_thumb/EN6A_g9WsAEHaQG.jpg" TargetMode="External" /><Relationship Id="rId158" Type="http://schemas.openxmlformats.org/officeDocument/2006/relationships/hyperlink" Target="https://pbs.twimg.com/tweet_video_thumb/EN6A_g9WsAEHaQG.jpg" TargetMode="External" /><Relationship Id="rId159" Type="http://schemas.openxmlformats.org/officeDocument/2006/relationships/hyperlink" Target="https://pbs.twimg.com/tweet_video_thumb/EN6A_g9WsAEHaQG.jpg" TargetMode="External" /><Relationship Id="rId160" Type="http://schemas.openxmlformats.org/officeDocument/2006/relationships/hyperlink" Target="http://pbs.twimg.com/profile_images/737898691474907136/-Obvt_Sh_normal.jpg" TargetMode="External" /><Relationship Id="rId161" Type="http://schemas.openxmlformats.org/officeDocument/2006/relationships/hyperlink" Target="https://pbs.twimg.com/media/EOKog_IXkAALrWC.jpg" TargetMode="External" /><Relationship Id="rId162" Type="http://schemas.openxmlformats.org/officeDocument/2006/relationships/hyperlink" Target="http://pbs.twimg.com/profile_images/1155411696590000128/SFwBK4S8_normal.jpg" TargetMode="External" /><Relationship Id="rId163" Type="http://schemas.openxmlformats.org/officeDocument/2006/relationships/hyperlink" Target="http://pbs.twimg.com/profile_images/1192942065585475584/-bNjY5He_normal.jpg" TargetMode="External" /><Relationship Id="rId164" Type="http://schemas.openxmlformats.org/officeDocument/2006/relationships/hyperlink" Target="http://pbs.twimg.com/profile_images/1192942065585475584/-bNjY5He_normal.jpg" TargetMode="External" /><Relationship Id="rId165" Type="http://schemas.openxmlformats.org/officeDocument/2006/relationships/hyperlink" Target="http://pbs.twimg.com/profile_images/1192942065585475584/-bNjY5He_normal.jpg" TargetMode="External" /><Relationship Id="rId166" Type="http://schemas.openxmlformats.org/officeDocument/2006/relationships/hyperlink" Target="http://pbs.twimg.com/profile_images/1192942065585475584/-bNjY5He_normal.jpg" TargetMode="External" /><Relationship Id="rId167" Type="http://schemas.openxmlformats.org/officeDocument/2006/relationships/hyperlink" Target="http://pbs.twimg.com/profile_images/1192942065585475584/-bNjY5He_normal.jpg" TargetMode="External" /><Relationship Id="rId168" Type="http://schemas.openxmlformats.org/officeDocument/2006/relationships/hyperlink" Target="http://pbs.twimg.com/profile_images/1192942065585475584/-bNjY5He_normal.jpg" TargetMode="External" /><Relationship Id="rId169" Type="http://schemas.openxmlformats.org/officeDocument/2006/relationships/hyperlink" Target="http://pbs.twimg.com/profile_images/1192942065585475584/-bNjY5He_normal.jpg" TargetMode="External" /><Relationship Id="rId170" Type="http://schemas.openxmlformats.org/officeDocument/2006/relationships/hyperlink" Target="http://pbs.twimg.com/profile_images/533870923573501952/4Nph4Sai_normal.png" TargetMode="External" /><Relationship Id="rId171" Type="http://schemas.openxmlformats.org/officeDocument/2006/relationships/hyperlink" Target="http://pbs.twimg.com/profile_images/75095271/Caroline_normal.jpg" TargetMode="External" /><Relationship Id="rId172" Type="http://schemas.openxmlformats.org/officeDocument/2006/relationships/hyperlink" Target="http://pbs.twimg.com/profile_images/75095271/Caroline_normal.jpg" TargetMode="External" /><Relationship Id="rId173" Type="http://schemas.openxmlformats.org/officeDocument/2006/relationships/hyperlink" Target="http://pbs.twimg.com/profile_images/1172711236817080320/fjjZIOpb_normal.jpg" TargetMode="External" /><Relationship Id="rId174" Type="http://schemas.openxmlformats.org/officeDocument/2006/relationships/hyperlink" Target="http://pbs.twimg.com/profile_images/1172711236817080320/fjjZIOpb_normal.jpg" TargetMode="External" /><Relationship Id="rId175" Type="http://schemas.openxmlformats.org/officeDocument/2006/relationships/hyperlink" Target="http://pbs.twimg.com/profile_images/1172711236817080320/fjjZIOpb_normal.jpg" TargetMode="External" /><Relationship Id="rId176" Type="http://schemas.openxmlformats.org/officeDocument/2006/relationships/hyperlink" Target="http://pbs.twimg.com/profile_images/1067182601029500928/pZypD2uM_normal.jpg" TargetMode="External" /><Relationship Id="rId177" Type="http://schemas.openxmlformats.org/officeDocument/2006/relationships/hyperlink" Target="http://pbs.twimg.com/profile_images/913882255457640448/uOKVZyC6_normal.jpg" TargetMode="External" /><Relationship Id="rId178" Type="http://schemas.openxmlformats.org/officeDocument/2006/relationships/hyperlink" Target="http://pbs.twimg.com/profile_images/2596332788/54ed6yvo7xo3oozb1zkm_normal.png" TargetMode="External" /><Relationship Id="rId179" Type="http://schemas.openxmlformats.org/officeDocument/2006/relationships/hyperlink" Target="http://pbs.twimg.com/profile_images/913882255457640448/uOKVZyC6_normal.jpg" TargetMode="External" /><Relationship Id="rId180" Type="http://schemas.openxmlformats.org/officeDocument/2006/relationships/hyperlink" Target="http://pbs.twimg.com/profile_images/913882255457640448/uOKVZyC6_normal.jpg" TargetMode="External" /><Relationship Id="rId181" Type="http://schemas.openxmlformats.org/officeDocument/2006/relationships/hyperlink" Target="http://pbs.twimg.com/profile_images/913882255457640448/uOKVZyC6_normal.jpg" TargetMode="External" /><Relationship Id="rId182" Type="http://schemas.openxmlformats.org/officeDocument/2006/relationships/hyperlink" Target="http://pbs.twimg.com/profile_images/913882255457640448/uOKVZyC6_normal.jpg" TargetMode="External" /><Relationship Id="rId183" Type="http://schemas.openxmlformats.org/officeDocument/2006/relationships/hyperlink" Target="http://pbs.twimg.com/profile_images/913882255457640448/uOKVZyC6_normal.jpg" TargetMode="External" /><Relationship Id="rId184" Type="http://schemas.openxmlformats.org/officeDocument/2006/relationships/hyperlink" Target="http://pbs.twimg.com/profile_images/679972225307537408/pIQQ4Z4l_normal.jpg" TargetMode="External" /><Relationship Id="rId185" Type="http://schemas.openxmlformats.org/officeDocument/2006/relationships/hyperlink" Target="http://pbs.twimg.com/profile_images/679972225307537408/pIQQ4Z4l_normal.jpg" TargetMode="External" /><Relationship Id="rId186" Type="http://schemas.openxmlformats.org/officeDocument/2006/relationships/hyperlink" Target="http://pbs.twimg.com/profile_images/679972225307537408/pIQQ4Z4l_normal.jpg" TargetMode="External" /><Relationship Id="rId187" Type="http://schemas.openxmlformats.org/officeDocument/2006/relationships/hyperlink" Target="http://pbs.twimg.com/profile_images/1194179831203868673/Asm48mFE_normal.jpg" TargetMode="External" /><Relationship Id="rId188" Type="http://schemas.openxmlformats.org/officeDocument/2006/relationships/hyperlink" Target="http://pbs.twimg.com/profile_images/1194179831203868673/Asm48mFE_normal.jpg" TargetMode="External" /><Relationship Id="rId189" Type="http://schemas.openxmlformats.org/officeDocument/2006/relationships/hyperlink" Target="http://pbs.twimg.com/profile_images/2586483806/a14pgn3die3yq1gokgv2_normal.jpeg" TargetMode="External" /><Relationship Id="rId190" Type="http://schemas.openxmlformats.org/officeDocument/2006/relationships/hyperlink" Target="http://pbs.twimg.com/profile_images/913882255457640448/uOKVZyC6_normal.jpg" TargetMode="External" /><Relationship Id="rId191" Type="http://schemas.openxmlformats.org/officeDocument/2006/relationships/hyperlink" Target="http://pbs.twimg.com/profile_images/1211648810629419008/h94zzJdg_normal.jpg" TargetMode="External" /><Relationship Id="rId192" Type="http://schemas.openxmlformats.org/officeDocument/2006/relationships/hyperlink" Target="http://pbs.twimg.com/profile_images/913882255457640448/uOKVZyC6_normal.jpg" TargetMode="External" /><Relationship Id="rId193" Type="http://schemas.openxmlformats.org/officeDocument/2006/relationships/hyperlink" Target="http://pbs.twimg.com/profile_images/913882255457640448/uOKVZyC6_normal.jpg" TargetMode="External" /><Relationship Id="rId194" Type="http://schemas.openxmlformats.org/officeDocument/2006/relationships/hyperlink" Target="http://pbs.twimg.com/profile_images/1211648810629419008/h94zzJdg_normal.jpg" TargetMode="External" /><Relationship Id="rId195" Type="http://schemas.openxmlformats.org/officeDocument/2006/relationships/hyperlink" Target="http://pbs.twimg.com/profile_images/1211648810629419008/h94zzJdg_normal.jpg" TargetMode="External" /><Relationship Id="rId196" Type="http://schemas.openxmlformats.org/officeDocument/2006/relationships/hyperlink" Target="http://pbs.twimg.com/profile_images/1211648810629419008/h94zzJdg_normal.jpg" TargetMode="External" /><Relationship Id="rId197" Type="http://schemas.openxmlformats.org/officeDocument/2006/relationships/hyperlink" Target="http://pbs.twimg.com/profile_images/1211648810629419008/h94zzJdg_normal.jpg" TargetMode="External" /><Relationship Id="rId198" Type="http://schemas.openxmlformats.org/officeDocument/2006/relationships/hyperlink" Target="http://pbs.twimg.com/profile_images/2586483806/a14pgn3die3yq1gokgv2_normal.jpeg" TargetMode="External" /><Relationship Id="rId199" Type="http://schemas.openxmlformats.org/officeDocument/2006/relationships/hyperlink" Target="http://pbs.twimg.com/profile_images/913882255457640448/uOKVZyC6_normal.jpg" TargetMode="External" /><Relationship Id="rId200" Type="http://schemas.openxmlformats.org/officeDocument/2006/relationships/hyperlink" Target="http://pbs.twimg.com/profile_images/913882255457640448/uOKVZyC6_normal.jpg" TargetMode="External" /><Relationship Id="rId201" Type="http://schemas.openxmlformats.org/officeDocument/2006/relationships/hyperlink" Target="http://pbs.twimg.com/profile_images/913882255457640448/uOKVZyC6_normal.jpg" TargetMode="External" /><Relationship Id="rId202" Type="http://schemas.openxmlformats.org/officeDocument/2006/relationships/hyperlink" Target="http://pbs.twimg.com/profile_images/1202842145570332672/N8ZTkxVe_normal.jpg" TargetMode="External" /><Relationship Id="rId203" Type="http://schemas.openxmlformats.org/officeDocument/2006/relationships/hyperlink" Target="http://pbs.twimg.com/profile_images/1202842145570332672/N8ZTkxVe_normal.jpg" TargetMode="External" /><Relationship Id="rId204" Type="http://schemas.openxmlformats.org/officeDocument/2006/relationships/hyperlink" Target="http://pbs.twimg.com/profile_images/1202842145570332672/N8ZTkxVe_normal.jpg" TargetMode="External" /><Relationship Id="rId205" Type="http://schemas.openxmlformats.org/officeDocument/2006/relationships/hyperlink" Target="http://pbs.twimg.com/profile_images/1202842145570332672/N8ZTkxVe_normal.jpg" TargetMode="External" /><Relationship Id="rId206" Type="http://schemas.openxmlformats.org/officeDocument/2006/relationships/hyperlink" Target="https://pbs.twimg.com/media/EOMiHUjXUAE0IOl.jpg" TargetMode="External" /><Relationship Id="rId207" Type="http://schemas.openxmlformats.org/officeDocument/2006/relationships/hyperlink" Target="http://pbs.twimg.com/profile_images/1202842145570332672/N8ZTkxVe_normal.jpg" TargetMode="External" /><Relationship Id="rId208" Type="http://schemas.openxmlformats.org/officeDocument/2006/relationships/hyperlink" Target="http://pbs.twimg.com/profile_images/913882255457640448/uOKVZyC6_normal.jpg" TargetMode="External" /><Relationship Id="rId209" Type="http://schemas.openxmlformats.org/officeDocument/2006/relationships/hyperlink" Target="http://pbs.twimg.com/profile_images/913882255457640448/uOKVZyC6_normal.jpg" TargetMode="External" /><Relationship Id="rId210" Type="http://schemas.openxmlformats.org/officeDocument/2006/relationships/hyperlink" Target="http://pbs.twimg.com/profile_images/913882255457640448/uOKVZyC6_normal.jpg" TargetMode="External" /><Relationship Id="rId211" Type="http://schemas.openxmlformats.org/officeDocument/2006/relationships/hyperlink" Target="https://pbs.twimg.com/media/EOa0ISQWsAAYdms.png" TargetMode="External" /><Relationship Id="rId212" Type="http://schemas.openxmlformats.org/officeDocument/2006/relationships/hyperlink" Target="https://twitter.com/ntlaircheck/status/1215033766961438720" TargetMode="External" /><Relationship Id="rId213" Type="http://schemas.openxmlformats.org/officeDocument/2006/relationships/hyperlink" Target="https://twitter.com/ntlaircheck/status/1215033766961438720" TargetMode="External" /><Relationship Id="rId214" Type="http://schemas.openxmlformats.org/officeDocument/2006/relationships/hyperlink" Target="https://twitter.com/ntlaircheck/status/1215033766961438720" TargetMode="External" /><Relationship Id="rId215" Type="http://schemas.openxmlformats.org/officeDocument/2006/relationships/hyperlink" Target="https://twitter.com/ntlaircheck/status/1215033766961438720" TargetMode="External" /><Relationship Id="rId216" Type="http://schemas.openxmlformats.org/officeDocument/2006/relationships/hyperlink" Target="https://twitter.com/ntlaircheck/status/1215033766961438720" TargetMode="External" /><Relationship Id="rId217" Type="http://schemas.openxmlformats.org/officeDocument/2006/relationships/hyperlink" Target="https://twitter.com/ntlaircheck/status/1215033766961438720" TargetMode="External" /><Relationship Id="rId218" Type="http://schemas.openxmlformats.org/officeDocument/2006/relationships/hyperlink" Target="https://twitter.com/ntlaircheck/status/1215033766961438720" TargetMode="External" /><Relationship Id="rId219" Type="http://schemas.openxmlformats.org/officeDocument/2006/relationships/hyperlink" Target="https://twitter.com/ntlaircheck/status/1215033766961438720" TargetMode="External" /><Relationship Id="rId220" Type="http://schemas.openxmlformats.org/officeDocument/2006/relationships/hyperlink" Target="https://twitter.com/ntlaircheck/status/1215033766961438720" TargetMode="External" /><Relationship Id="rId221" Type="http://schemas.openxmlformats.org/officeDocument/2006/relationships/hyperlink" Target="https://twitter.com/ntlaircheck/status/1215033766961438720" TargetMode="External" /><Relationship Id="rId222" Type="http://schemas.openxmlformats.org/officeDocument/2006/relationships/hyperlink" Target="https://twitter.com/ntlaircheck/status/1215033766961438720" TargetMode="External" /><Relationship Id="rId223" Type="http://schemas.openxmlformats.org/officeDocument/2006/relationships/hyperlink" Target="https://twitter.com/ntlaircheck/status/1215033766961438720" TargetMode="External" /><Relationship Id="rId224" Type="http://schemas.openxmlformats.org/officeDocument/2006/relationships/hyperlink" Target="https://twitter.com/ntlaircheck/status/1215033766961438720" TargetMode="External" /><Relationship Id="rId225" Type="http://schemas.openxmlformats.org/officeDocument/2006/relationships/hyperlink" Target="https://twitter.com/ntlaircheck/status/1215033766961438720" TargetMode="External" /><Relationship Id="rId226" Type="http://schemas.openxmlformats.org/officeDocument/2006/relationships/hyperlink" Target="https://twitter.com/ntlaircheck/status/1215033766961438720" TargetMode="External" /><Relationship Id="rId227" Type="http://schemas.openxmlformats.org/officeDocument/2006/relationships/hyperlink" Target="https://twitter.com/ntlaircheck/status/1215033766961438720" TargetMode="External" /><Relationship Id="rId228" Type="http://schemas.openxmlformats.org/officeDocument/2006/relationships/hyperlink" Target="https://twitter.com/ntlaircheck/status/1215033766961438720" TargetMode="External" /><Relationship Id="rId229" Type="http://schemas.openxmlformats.org/officeDocument/2006/relationships/hyperlink" Target="https://twitter.com/ntlaircheck/status/1215033766961438720" TargetMode="External" /><Relationship Id="rId230" Type="http://schemas.openxmlformats.org/officeDocument/2006/relationships/hyperlink" Target="https://twitter.com/weggtoday/status/1215036392671236103" TargetMode="External" /><Relationship Id="rId231" Type="http://schemas.openxmlformats.org/officeDocument/2006/relationships/hyperlink" Target="https://twitter.com/weggtoday/status/1215036392671236103" TargetMode="External" /><Relationship Id="rId232" Type="http://schemas.openxmlformats.org/officeDocument/2006/relationships/hyperlink" Target="https://twitter.com/weggtoday/status/1215036392671236103" TargetMode="External" /><Relationship Id="rId233" Type="http://schemas.openxmlformats.org/officeDocument/2006/relationships/hyperlink" Target="https://twitter.com/weggtoday/status/1215036392671236103" TargetMode="External" /><Relationship Id="rId234" Type="http://schemas.openxmlformats.org/officeDocument/2006/relationships/hyperlink" Target="https://twitter.com/weggtoday/status/1215036392671236103" TargetMode="External" /><Relationship Id="rId235" Type="http://schemas.openxmlformats.org/officeDocument/2006/relationships/hyperlink" Target="https://twitter.com/weggtoday/status/1215036392671236103" TargetMode="External" /><Relationship Id="rId236" Type="http://schemas.openxmlformats.org/officeDocument/2006/relationships/hyperlink" Target="https://twitter.com/escapecorporate/status/1215424177353777153" TargetMode="External" /><Relationship Id="rId237" Type="http://schemas.openxmlformats.org/officeDocument/2006/relationships/hyperlink" Target="https://twitter.com/escapecorporate/status/1215424177353777153" TargetMode="External" /><Relationship Id="rId238" Type="http://schemas.openxmlformats.org/officeDocument/2006/relationships/hyperlink" Target="https://twitter.com/escapecorporate/status/1215424177353777153" TargetMode="External" /><Relationship Id="rId239" Type="http://schemas.openxmlformats.org/officeDocument/2006/relationships/hyperlink" Target="https://twitter.com/escapecorporate/status/1215424177353777153" TargetMode="External" /><Relationship Id="rId240" Type="http://schemas.openxmlformats.org/officeDocument/2006/relationships/hyperlink" Target="https://twitter.com/escapecorporate/status/1215424177353777153" TargetMode="External" /><Relationship Id="rId241" Type="http://schemas.openxmlformats.org/officeDocument/2006/relationships/hyperlink" Target="https://twitter.com/escapecorporate/status/1215424177353777153" TargetMode="External" /><Relationship Id="rId242" Type="http://schemas.openxmlformats.org/officeDocument/2006/relationships/hyperlink" Target="https://twitter.com/shashwat2_2000/status/1215488978587013121" TargetMode="External" /><Relationship Id="rId243" Type="http://schemas.openxmlformats.org/officeDocument/2006/relationships/hyperlink" Target="https://twitter.com/scoshield/status/1215490626604748801" TargetMode="External" /><Relationship Id="rId244" Type="http://schemas.openxmlformats.org/officeDocument/2006/relationships/hyperlink" Target="https://twitter.com/tlodroid/status/1215493643840249856" TargetMode="External" /><Relationship Id="rId245" Type="http://schemas.openxmlformats.org/officeDocument/2006/relationships/hyperlink" Target="https://twitter.com/schm_chris/status/1215575575986941953" TargetMode="External" /><Relationship Id="rId246" Type="http://schemas.openxmlformats.org/officeDocument/2006/relationships/hyperlink" Target="https://twitter.com/schm_chris/status/1215575575986941953" TargetMode="External" /><Relationship Id="rId247" Type="http://schemas.openxmlformats.org/officeDocument/2006/relationships/hyperlink" Target="https://twitter.com/schm_chris/status/1215575575986941953" TargetMode="External" /><Relationship Id="rId248" Type="http://schemas.openxmlformats.org/officeDocument/2006/relationships/hyperlink" Target="https://twitter.com/schm_chris/status/1215576201227620352" TargetMode="External" /><Relationship Id="rId249" Type="http://schemas.openxmlformats.org/officeDocument/2006/relationships/hyperlink" Target="https://twitter.com/schm_chris/status/1215576201227620352" TargetMode="External" /><Relationship Id="rId250" Type="http://schemas.openxmlformats.org/officeDocument/2006/relationships/hyperlink" Target="https://twitter.com/schm_chris/status/1215576201227620352" TargetMode="External" /><Relationship Id="rId251" Type="http://schemas.openxmlformats.org/officeDocument/2006/relationships/hyperlink" Target="https://twitter.com/schm_chris/status/1215576201227620352" TargetMode="External" /><Relationship Id="rId252" Type="http://schemas.openxmlformats.org/officeDocument/2006/relationships/hyperlink" Target="https://twitter.com/schiekita/status/1215607160723427328" TargetMode="External" /><Relationship Id="rId253" Type="http://schemas.openxmlformats.org/officeDocument/2006/relationships/hyperlink" Target="https://twitter.com/martechhealth/status/1215743884149624832" TargetMode="External" /><Relationship Id="rId254" Type="http://schemas.openxmlformats.org/officeDocument/2006/relationships/hyperlink" Target="https://twitter.com/sirwalsingham1/status/1215834573449449472" TargetMode="External" /><Relationship Id="rId255" Type="http://schemas.openxmlformats.org/officeDocument/2006/relationships/hyperlink" Target="https://twitter.com/sirwalsingham1/status/1215834573449449472" TargetMode="External" /><Relationship Id="rId256" Type="http://schemas.openxmlformats.org/officeDocument/2006/relationships/hyperlink" Target="https://twitter.com/rajatsnegi/status/1216255747559849985" TargetMode="External" /><Relationship Id="rId257" Type="http://schemas.openxmlformats.org/officeDocument/2006/relationships/hyperlink" Target="https://twitter.com/rajatsnegi/status/1216255747559849985" TargetMode="External" /><Relationship Id="rId258" Type="http://schemas.openxmlformats.org/officeDocument/2006/relationships/hyperlink" Target="https://twitter.com/rajatsnegi/status/1216255747559849985" TargetMode="External" /><Relationship Id="rId259" Type="http://schemas.openxmlformats.org/officeDocument/2006/relationships/hyperlink" Target="https://twitter.com/rajatsnegi/status/1216255747559849985" TargetMode="External" /><Relationship Id="rId260" Type="http://schemas.openxmlformats.org/officeDocument/2006/relationships/hyperlink" Target="https://twitter.com/rajatsnegi/status/1216255747559849985" TargetMode="External" /><Relationship Id="rId261" Type="http://schemas.openxmlformats.org/officeDocument/2006/relationships/hyperlink" Target="https://twitter.com/justbementalist/status/1216393751062552576" TargetMode="External" /><Relationship Id="rId262" Type="http://schemas.openxmlformats.org/officeDocument/2006/relationships/hyperlink" Target="https://twitter.com/yixuantu1/status/1216393917748465664" TargetMode="External" /><Relationship Id="rId263" Type="http://schemas.openxmlformats.org/officeDocument/2006/relationships/hyperlink" Target="https://twitter.com/melisandrepro/status/1216441946161500160" TargetMode="External" /><Relationship Id="rId264" Type="http://schemas.openxmlformats.org/officeDocument/2006/relationships/hyperlink" Target="https://twitter.com/fixer92/status/1216463623549280256" TargetMode="External" /><Relationship Id="rId265" Type="http://schemas.openxmlformats.org/officeDocument/2006/relationships/hyperlink" Target="https://twitter.com/fixer92/status/1216495527916900358" TargetMode="External" /><Relationship Id="rId266" Type="http://schemas.openxmlformats.org/officeDocument/2006/relationships/hyperlink" Target="https://twitter.com/prcaindia/status/1215891159014227968" TargetMode="External" /><Relationship Id="rId267" Type="http://schemas.openxmlformats.org/officeDocument/2006/relationships/hyperlink" Target="https://twitter.com/prcaindia/status/1215891159014227968" TargetMode="External" /><Relationship Id="rId268" Type="http://schemas.openxmlformats.org/officeDocument/2006/relationships/hyperlink" Target="https://twitter.com/prcaindia/status/1215891159014227968" TargetMode="External" /><Relationship Id="rId269" Type="http://schemas.openxmlformats.org/officeDocument/2006/relationships/hyperlink" Target="https://twitter.com/prcaindia/status/1216589948481982466" TargetMode="External" /><Relationship Id="rId270" Type="http://schemas.openxmlformats.org/officeDocument/2006/relationships/hyperlink" Target="https://twitter.com/prcaindia/status/1216589948481982466" TargetMode="External" /><Relationship Id="rId271" Type="http://schemas.openxmlformats.org/officeDocument/2006/relationships/hyperlink" Target="https://twitter.com/prcaindia/status/1216589948481982466" TargetMode="External" /><Relationship Id="rId272" Type="http://schemas.openxmlformats.org/officeDocument/2006/relationships/hyperlink" Target="https://twitter.com/prcaindia/status/1216589948481982466" TargetMode="External" /><Relationship Id="rId273" Type="http://schemas.openxmlformats.org/officeDocument/2006/relationships/hyperlink" Target="https://twitter.com/prcaindia/status/1216589948481982466" TargetMode="External" /><Relationship Id="rId274" Type="http://schemas.openxmlformats.org/officeDocument/2006/relationships/hyperlink" Target="https://twitter.com/prcaindia/status/1215891159014227968" TargetMode="External" /><Relationship Id="rId275" Type="http://schemas.openxmlformats.org/officeDocument/2006/relationships/hyperlink" Target="https://twitter.com/prcaindia/status/1216589948481982466" TargetMode="External" /><Relationship Id="rId276" Type="http://schemas.openxmlformats.org/officeDocument/2006/relationships/hyperlink" Target="https://twitter.com/prweekuknews/status/1216720135408570369" TargetMode="External" /><Relationship Id="rId277" Type="http://schemas.openxmlformats.org/officeDocument/2006/relationships/hyperlink" Target="https://twitter.com/agencyleaders/status/1216785339928449024" TargetMode="External" /><Relationship Id="rId278" Type="http://schemas.openxmlformats.org/officeDocument/2006/relationships/hyperlink" Target="https://twitter.com/niranjan10/status/1216785303689523203" TargetMode="External" /><Relationship Id="rId279" Type="http://schemas.openxmlformats.org/officeDocument/2006/relationships/hyperlink" Target="https://twitter.com/niranjan10/status/1216792239986208770" TargetMode="External" /><Relationship Id="rId280" Type="http://schemas.openxmlformats.org/officeDocument/2006/relationships/hyperlink" Target="https://twitter.com/niranjan10/status/1216792239986208770" TargetMode="External" /><Relationship Id="rId281" Type="http://schemas.openxmlformats.org/officeDocument/2006/relationships/hyperlink" Target="https://twitter.com/prweekus/status/1216797309687590919" TargetMode="External" /><Relationship Id="rId282" Type="http://schemas.openxmlformats.org/officeDocument/2006/relationships/hyperlink" Target="https://twitter.com/liamdclarke/status/1216846535390040065" TargetMode="External" /><Relationship Id="rId283" Type="http://schemas.openxmlformats.org/officeDocument/2006/relationships/hyperlink" Target="https://twitter.com/odwyerpr/status/1216853837694341120" TargetMode="External" /><Relationship Id="rId284" Type="http://schemas.openxmlformats.org/officeDocument/2006/relationships/hyperlink" Target="https://twitter.com/mamoons/status/1216961214674284545" TargetMode="External" /><Relationship Id="rId285" Type="http://schemas.openxmlformats.org/officeDocument/2006/relationships/hyperlink" Target="https://twitter.com/samerhachem/status/1216961710248144897" TargetMode="External" /><Relationship Id="rId286" Type="http://schemas.openxmlformats.org/officeDocument/2006/relationships/hyperlink" Target="https://twitter.com/nmeliss/status/1215550790389112832" TargetMode="External" /><Relationship Id="rId287" Type="http://schemas.openxmlformats.org/officeDocument/2006/relationships/hyperlink" Target="https://twitter.com/nmeliss/status/1215550790389112832" TargetMode="External" /><Relationship Id="rId288" Type="http://schemas.openxmlformats.org/officeDocument/2006/relationships/hyperlink" Target="https://twitter.com/nmeliss/status/1215550790389112832" TargetMode="External" /><Relationship Id="rId289" Type="http://schemas.openxmlformats.org/officeDocument/2006/relationships/hyperlink" Target="https://twitter.com/nmeliss/status/1216997313442435072" TargetMode="External" /><Relationship Id="rId290" Type="http://schemas.openxmlformats.org/officeDocument/2006/relationships/hyperlink" Target="https://twitter.com/leonieonslowpr/status/1216997942936186885" TargetMode="External" /><Relationship Id="rId291" Type="http://schemas.openxmlformats.org/officeDocument/2006/relationships/hyperlink" Target="https://twitter.com/saloniechawla/status/1217063062156349442" TargetMode="External" /><Relationship Id="rId292" Type="http://schemas.openxmlformats.org/officeDocument/2006/relationships/hyperlink" Target="https://twitter.com/jkal1985/status/1215042065714814977" TargetMode="External" /><Relationship Id="rId293" Type="http://schemas.openxmlformats.org/officeDocument/2006/relationships/hyperlink" Target="https://twitter.com/jkal1985/status/1215042065714814977" TargetMode="External" /><Relationship Id="rId294" Type="http://schemas.openxmlformats.org/officeDocument/2006/relationships/hyperlink" Target="https://twitter.com/jkal1985/status/1215042646026182656" TargetMode="External" /><Relationship Id="rId295" Type="http://schemas.openxmlformats.org/officeDocument/2006/relationships/hyperlink" Target="https://twitter.com/jkal1985/status/1215042646026182656" TargetMode="External" /><Relationship Id="rId296" Type="http://schemas.openxmlformats.org/officeDocument/2006/relationships/hyperlink" Target="https://twitter.com/jkal1985/status/1215043043885228033" TargetMode="External" /><Relationship Id="rId297" Type="http://schemas.openxmlformats.org/officeDocument/2006/relationships/hyperlink" Target="https://twitter.com/jkal1985/status/1215043043885228033" TargetMode="External" /><Relationship Id="rId298" Type="http://schemas.openxmlformats.org/officeDocument/2006/relationships/hyperlink" Target="https://twitter.com/jkal1985/status/1217073775201656832" TargetMode="External" /><Relationship Id="rId299" Type="http://schemas.openxmlformats.org/officeDocument/2006/relationships/hyperlink" Target="https://twitter.com/mepra_org/status/1217381290019893248" TargetMode="External" /><Relationship Id="rId300" Type="http://schemas.openxmlformats.org/officeDocument/2006/relationships/hyperlink" Target="https://twitter.com/carolinerowe/status/1217384467205185536" TargetMode="External" /><Relationship Id="rId301" Type="http://schemas.openxmlformats.org/officeDocument/2006/relationships/hyperlink" Target="https://twitter.com/carolinerowe/status/1217386173313769473" TargetMode="External" /><Relationship Id="rId302" Type="http://schemas.openxmlformats.org/officeDocument/2006/relationships/hyperlink" Target="https://twitter.com/davidsancar/status/1215289542418272259" TargetMode="External" /><Relationship Id="rId303" Type="http://schemas.openxmlformats.org/officeDocument/2006/relationships/hyperlink" Target="https://twitter.com/davidsancar/status/1215289694113746946" TargetMode="External" /><Relationship Id="rId304" Type="http://schemas.openxmlformats.org/officeDocument/2006/relationships/hyperlink" Target="https://twitter.com/davidsancar/status/1217404575776497665" TargetMode="External" /><Relationship Id="rId305" Type="http://schemas.openxmlformats.org/officeDocument/2006/relationships/hyperlink" Target="https://twitter.com/nwbrux/status/1216789555338190848" TargetMode="External" /><Relationship Id="rId306" Type="http://schemas.openxmlformats.org/officeDocument/2006/relationships/hyperlink" Target="https://twitter.com/apcoworldwide/status/1211695945403908098" TargetMode="External" /><Relationship Id="rId307" Type="http://schemas.openxmlformats.org/officeDocument/2006/relationships/hyperlink" Target="https://twitter.com/margerykraus/status/1215734242904137728" TargetMode="External" /><Relationship Id="rId308" Type="http://schemas.openxmlformats.org/officeDocument/2006/relationships/hyperlink" Target="https://twitter.com/apcoworldwide/status/1215706238748631041" TargetMode="External" /><Relationship Id="rId309" Type="http://schemas.openxmlformats.org/officeDocument/2006/relationships/hyperlink" Target="https://twitter.com/apcoworldwide/status/1216793660030902285" TargetMode="External" /><Relationship Id="rId310" Type="http://schemas.openxmlformats.org/officeDocument/2006/relationships/hyperlink" Target="https://twitter.com/apcoworldwide/status/1216790153248878592" TargetMode="External" /><Relationship Id="rId311" Type="http://schemas.openxmlformats.org/officeDocument/2006/relationships/hyperlink" Target="https://twitter.com/apcoworldwide/status/1216792077201219584" TargetMode="External" /><Relationship Id="rId312" Type="http://schemas.openxmlformats.org/officeDocument/2006/relationships/hyperlink" Target="https://twitter.com/apcoworldwide/status/1216793660030902285" TargetMode="External" /><Relationship Id="rId313" Type="http://schemas.openxmlformats.org/officeDocument/2006/relationships/hyperlink" Target="https://twitter.com/anupamachand/status/1215735635711070209" TargetMode="External" /><Relationship Id="rId314" Type="http://schemas.openxmlformats.org/officeDocument/2006/relationships/hyperlink" Target="https://twitter.com/anupamachand/status/1215735635711070209" TargetMode="External" /><Relationship Id="rId315" Type="http://schemas.openxmlformats.org/officeDocument/2006/relationships/hyperlink" Target="https://twitter.com/anupamachand/status/1217519093936525312" TargetMode="External" /><Relationship Id="rId316" Type="http://schemas.openxmlformats.org/officeDocument/2006/relationships/hyperlink" Target="https://twitter.com/joeypathak/status/1217651238306631680" TargetMode="External" /><Relationship Id="rId317" Type="http://schemas.openxmlformats.org/officeDocument/2006/relationships/hyperlink" Target="https://twitter.com/joeypathak/status/1217651238306631680" TargetMode="External" /><Relationship Id="rId318" Type="http://schemas.openxmlformats.org/officeDocument/2006/relationships/hyperlink" Target="https://twitter.com/atunkel/status/1215667364039139329" TargetMode="External" /><Relationship Id="rId319" Type="http://schemas.openxmlformats.org/officeDocument/2006/relationships/hyperlink" Target="https://twitter.com/apcoworldwide/status/1215653271303524352" TargetMode="External" /><Relationship Id="rId320" Type="http://schemas.openxmlformats.org/officeDocument/2006/relationships/hyperlink" Target="https://twitter.com/camillaincomms/status/1216232953501626368" TargetMode="External" /><Relationship Id="rId321" Type="http://schemas.openxmlformats.org/officeDocument/2006/relationships/hyperlink" Target="https://twitter.com/apcoworldwide/status/1216792077201219584" TargetMode="External" /><Relationship Id="rId322" Type="http://schemas.openxmlformats.org/officeDocument/2006/relationships/hyperlink" Target="https://twitter.com/apcoworldwide/status/1216793660030902285" TargetMode="External" /><Relationship Id="rId323" Type="http://schemas.openxmlformats.org/officeDocument/2006/relationships/hyperlink" Target="https://twitter.com/camillaincomms/status/1216318686803513344" TargetMode="External" /><Relationship Id="rId324" Type="http://schemas.openxmlformats.org/officeDocument/2006/relationships/hyperlink" Target="https://twitter.com/camillaincomms/status/1217717584944078854" TargetMode="External" /><Relationship Id="rId325" Type="http://schemas.openxmlformats.org/officeDocument/2006/relationships/hyperlink" Target="https://twitter.com/camillaincomms/status/1216232953501626368" TargetMode="External" /><Relationship Id="rId326" Type="http://schemas.openxmlformats.org/officeDocument/2006/relationships/hyperlink" Target="https://twitter.com/camillaincomms/status/1217717584944078854" TargetMode="External" /><Relationship Id="rId327" Type="http://schemas.openxmlformats.org/officeDocument/2006/relationships/hyperlink" Target="https://twitter.com/atunkel/status/1215084385462112256" TargetMode="External" /><Relationship Id="rId328" Type="http://schemas.openxmlformats.org/officeDocument/2006/relationships/hyperlink" Target="https://twitter.com/apcoworldwide/status/1214650412935942146" TargetMode="External" /><Relationship Id="rId329" Type="http://schemas.openxmlformats.org/officeDocument/2006/relationships/hyperlink" Target="https://twitter.com/apcoworldwide/status/1215653271303524352" TargetMode="External" /><Relationship Id="rId330" Type="http://schemas.openxmlformats.org/officeDocument/2006/relationships/hyperlink" Target="https://twitter.com/apcoworldwide/status/1217507992633069568" TargetMode="External" /><Relationship Id="rId331" Type="http://schemas.openxmlformats.org/officeDocument/2006/relationships/hyperlink" Target="https://twitter.com/jimmyhkoo/status/1215088869240135680" TargetMode="External" /><Relationship Id="rId332" Type="http://schemas.openxmlformats.org/officeDocument/2006/relationships/hyperlink" Target="https://twitter.com/jimmyhkoo/status/1217837783894589440" TargetMode="External" /><Relationship Id="rId333" Type="http://schemas.openxmlformats.org/officeDocument/2006/relationships/hyperlink" Target="https://twitter.com/jimmyhkoo/status/1216789033294225408" TargetMode="External" /><Relationship Id="rId334" Type="http://schemas.openxmlformats.org/officeDocument/2006/relationships/hyperlink" Target="https://twitter.com/jimmyhkoo/status/1216798043514834949" TargetMode="External" /><Relationship Id="rId335" Type="http://schemas.openxmlformats.org/officeDocument/2006/relationships/hyperlink" Target="https://twitter.com/jimmyhkoo/status/1217090195797041153" TargetMode="External" /><Relationship Id="rId336" Type="http://schemas.openxmlformats.org/officeDocument/2006/relationships/hyperlink" Target="https://twitter.com/jimmyhkoo/status/1217090248397742080" TargetMode="External" /><Relationship Id="rId337" Type="http://schemas.openxmlformats.org/officeDocument/2006/relationships/hyperlink" Target="https://twitter.com/apcoworldwide/status/1215268233965658112" TargetMode="External" /><Relationship Id="rId338" Type="http://schemas.openxmlformats.org/officeDocument/2006/relationships/hyperlink" Target="https://twitter.com/apcoworldwide/status/1216393146713673732" TargetMode="External" /><Relationship Id="rId339" Type="http://schemas.openxmlformats.org/officeDocument/2006/relationships/hyperlink" Target="https://twitter.com/apcoworldwide/status/1216785199947628544" TargetMode="External" /><Relationship Id="rId340" Type="http://schemas.openxmlformats.org/officeDocument/2006/relationships/hyperlink" Target="https://twitter.com/bulldogreporter/status/1217858804953554944" TargetMode="External" /><Relationship Id="rId341" Type="http://schemas.openxmlformats.org/officeDocument/2006/relationships/comments" Target="../comments1.xml" /><Relationship Id="rId342" Type="http://schemas.openxmlformats.org/officeDocument/2006/relationships/vmlDrawing" Target="../drawings/vmlDrawing1.vml" /><Relationship Id="rId343" Type="http://schemas.openxmlformats.org/officeDocument/2006/relationships/table" Target="../tables/table1.xml" /><Relationship Id="rId3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apcoworldwide.com/news/apco-worldwide-acquires-the-tembo-group/" TargetMode="External" /><Relationship Id="rId2" Type="http://schemas.openxmlformats.org/officeDocument/2006/relationships/hyperlink" Target="https://www.prweek.com/article/1670668/apco-acquires-csr-shop-tembo-group" TargetMode="External" /><Relationship Id="rId3" Type="http://schemas.openxmlformats.org/officeDocument/2006/relationships/hyperlink" Target="https://apcoworldwide.com/blog/whats-on-the-leadership-agenda-for-2020-and-beyond/" TargetMode="External" /><Relationship Id="rId4" Type="http://schemas.openxmlformats.org/officeDocument/2006/relationships/hyperlink" Target="https://apcoworldwide.com/blog/the-last-2020-digital-trends-post-you-need-to-read/" TargetMode="External" /><Relationship Id="rId5" Type="http://schemas.openxmlformats.org/officeDocument/2006/relationships/hyperlink" Target="https://www.odwyerpr.com/story/public/13630/2020-01-13/apco-adds-tembo-group-roster.html" TargetMode="External" /><Relationship Id="rId6" Type="http://schemas.openxmlformats.org/officeDocument/2006/relationships/hyperlink" Target="https://www.prweek.com/article/1669666/new-territories-big-changes-decade-middle-east-tell-us-2020-beyond" TargetMode="External" /><Relationship Id="rId7"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8" Type="http://schemas.openxmlformats.org/officeDocument/2006/relationships/hyperlink" Target="https://amchamdubai.org/client/event/roster/eventRosterDetails.html?productId=10788&amp;eventRosterId=18" TargetMode="External" /><Relationship Id="rId9" Type="http://schemas.openxmlformats.org/officeDocument/2006/relationships/hyperlink" Target="https://apcoworldwide.com/blog/2020-trends-and-tremors/" TargetMode="External" /><Relationship Id="rId10" Type="http://schemas.openxmlformats.org/officeDocument/2006/relationships/hyperlink" Target="https://economictimes.indiatimes.com/industry/energy/oil-gas/modi-pegs-gspc-gas-find-at-100-billion/articleshow/3248790.cms?from=mdr" TargetMode="External" /><Relationship Id="rId11" Type="http://schemas.openxmlformats.org/officeDocument/2006/relationships/hyperlink" Target="https://apcoworldwide.com/news/apco-worldwide-acquires-the-tembo-group/" TargetMode="External" /><Relationship Id="rId12" Type="http://schemas.openxmlformats.org/officeDocument/2006/relationships/hyperlink" Target="https://apcoworldwide.com/blog/the-last-2020-digital-trends-post-you-need-to-read/" TargetMode="External" /><Relationship Id="rId13" Type="http://schemas.openxmlformats.org/officeDocument/2006/relationships/hyperlink" Target="https://apcoworldwide.com/blog/whats-on-the-leadership-agenda-for-2020-and-beyond/" TargetMode="External" /><Relationship Id="rId14" Type="http://schemas.openxmlformats.org/officeDocument/2006/relationships/hyperlink" Target="https://www.prweek.com/article/1670668/apco-acquires-csr-shop-tembo-group" TargetMode="External" /><Relationship Id="rId15" Type="http://schemas.openxmlformats.org/officeDocument/2006/relationships/hyperlink" Target="https://www.agilitypr.com/pr-agency-news/apco-worldwide-acquires-the-tembo-group-bolstering-its-social-impact-capabilities/?utm_campaign=Bulldog%20Reporter&amp;utm_content=112487434&amp;utm_medium=social&amp;utm_source=twitter&amp;hss_channel=tw-18226808" TargetMode="External" /><Relationship Id="rId16" Type="http://schemas.openxmlformats.org/officeDocument/2006/relationships/hyperlink" Target="https://www.celebratingharoldburson.com/" TargetMode="External" /><Relationship Id="rId17" Type="http://schemas.openxmlformats.org/officeDocument/2006/relationships/hyperlink" Target="https://apcoworldwide.com/blog/four-other-elections-to-watch-in-2020/" TargetMode="External" /><Relationship Id="rId18" Type="http://schemas.openxmlformats.org/officeDocument/2006/relationships/hyperlink" Target="https://twitter.com/apcoworldwide/status/1214650412935942146" TargetMode="External" /><Relationship Id="rId19" Type="http://schemas.openxmlformats.org/officeDocument/2006/relationships/hyperlink" Target="https://twitter.com/apcoworldwide/status/1215706238748631041" TargetMode="External" /><Relationship Id="rId20" Type="http://schemas.openxmlformats.org/officeDocument/2006/relationships/hyperlink" Target="https://www.odwyerpr.com/story/public/13630/2020-01-13/apco-adds-tembo-group-roster.html" TargetMode="External" /><Relationship Id="rId21" Type="http://schemas.openxmlformats.org/officeDocument/2006/relationships/hyperlink" Target="https://www.prweek.com/article/1670668/apco-acquires-csr-shop-tembo-group" TargetMode="External" /><Relationship Id="rId22" Type="http://schemas.openxmlformats.org/officeDocument/2006/relationships/hyperlink" Target="https://www.odwyerpr.com/story/public/13630/2020-01-13/apco-adds-tembo-group-roster.html" TargetMode="External" /><Relationship Id="rId23" Type="http://schemas.openxmlformats.org/officeDocument/2006/relationships/hyperlink" Target="https://amchamdubai.org/client/event/roster/eventRosterDetails.html?productId=10788&amp;eventRosterId=18" TargetMode="External" /><Relationship Id="rId24" Type="http://schemas.openxmlformats.org/officeDocument/2006/relationships/hyperlink" Target="https://apcoworldwide.com/blog/2020-trends-and-tremors/" TargetMode="External" /><Relationship Id="rId25" Type="http://schemas.openxmlformats.org/officeDocument/2006/relationships/hyperlink" Target="https://twitter.com/weggtoday/status/1215032293485621249" TargetMode="External" /><Relationship Id="rId26" Type="http://schemas.openxmlformats.org/officeDocument/2006/relationships/hyperlink" Target="https://www.prmagazin.de/meinung-analyse/hintergrund/robert-ardelt-apco.html" TargetMode="External" /><Relationship Id="rId27" Type="http://schemas.openxmlformats.org/officeDocument/2006/relationships/hyperlink" Target="https://economictimes.indiatimes.com/industry/energy/oil-gas/modi-pegs-gspc-gas-find-at-100-billion/articleshow/3248790.cms?from=mdr" TargetMode="External" /><Relationship Id="rId28" Type="http://schemas.openxmlformats.org/officeDocument/2006/relationships/hyperlink" Target="https://www.prweek.com/article/1583128/huawei-apco-worldwide-end-lobbying-relationship" TargetMode="External" /><Relationship Id="rId29" Type="http://schemas.openxmlformats.org/officeDocument/2006/relationships/hyperlink" Target="https://soundcloud.com/dj-jeremy-warren/the-1980s-remixes-remixed-delorean-edition-full-version-download-available-320-kbs" TargetMode="External" /><Relationship Id="rId30" Type="http://schemas.openxmlformats.org/officeDocument/2006/relationships/hyperlink" Target="https://www.prweek.com/article/1669666/new-territories-big-changes-decade-middle-east-tell-us-2020-beyond" TargetMode="Externa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qlucj5gzd" TargetMode="External" /><Relationship Id="rId2" Type="http://schemas.openxmlformats.org/officeDocument/2006/relationships/hyperlink" Target="https://t.co/YGqLZyvAi4" TargetMode="External" /><Relationship Id="rId3" Type="http://schemas.openxmlformats.org/officeDocument/2006/relationships/hyperlink" Target="http://t.co/n6DuaSgO02" TargetMode="External" /><Relationship Id="rId4" Type="http://schemas.openxmlformats.org/officeDocument/2006/relationships/hyperlink" Target="https://t.co/wyw6a4EmMq" TargetMode="External" /><Relationship Id="rId5" Type="http://schemas.openxmlformats.org/officeDocument/2006/relationships/hyperlink" Target="https://t.co/JIt2C6aiNN" TargetMode="External" /><Relationship Id="rId6" Type="http://schemas.openxmlformats.org/officeDocument/2006/relationships/hyperlink" Target="https://t.co/SvGDQCvrcF" TargetMode="External" /><Relationship Id="rId7" Type="http://schemas.openxmlformats.org/officeDocument/2006/relationships/hyperlink" Target="http://t.co/0IPJSWvlo3" TargetMode="External" /><Relationship Id="rId8" Type="http://schemas.openxmlformats.org/officeDocument/2006/relationships/hyperlink" Target="http://t.co/DbyMFcKS1R" TargetMode="External" /><Relationship Id="rId9" Type="http://schemas.openxmlformats.org/officeDocument/2006/relationships/hyperlink" Target="https://t.co/4xkBW6xaPT" TargetMode="External" /><Relationship Id="rId10" Type="http://schemas.openxmlformats.org/officeDocument/2006/relationships/hyperlink" Target="http://t.co/8HsvgpfnBN" TargetMode="External" /><Relationship Id="rId11" Type="http://schemas.openxmlformats.org/officeDocument/2006/relationships/hyperlink" Target="https://t.co/4uocDUSMpU" TargetMode="External" /><Relationship Id="rId12" Type="http://schemas.openxmlformats.org/officeDocument/2006/relationships/hyperlink" Target="http://t.co/mAbZL66YdY" TargetMode="External" /><Relationship Id="rId13" Type="http://schemas.openxmlformats.org/officeDocument/2006/relationships/hyperlink" Target="https://t.co/oWNEA6zlUq" TargetMode="External" /><Relationship Id="rId14" Type="http://schemas.openxmlformats.org/officeDocument/2006/relationships/hyperlink" Target="https://t.co/06jfejSDwi" TargetMode="External" /><Relationship Id="rId15" Type="http://schemas.openxmlformats.org/officeDocument/2006/relationships/hyperlink" Target="http://t.co/5xDeU5KgI3" TargetMode="External" /><Relationship Id="rId16" Type="http://schemas.openxmlformats.org/officeDocument/2006/relationships/hyperlink" Target="http://t.co/MzwN1i3UQN" TargetMode="External" /><Relationship Id="rId17" Type="http://schemas.openxmlformats.org/officeDocument/2006/relationships/hyperlink" Target="https://t.co/3GpkwXnoyw" TargetMode="External" /><Relationship Id="rId18" Type="http://schemas.openxmlformats.org/officeDocument/2006/relationships/hyperlink" Target="https://t.co/TcCyKZIob5" TargetMode="External" /><Relationship Id="rId19" Type="http://schemas.openxmlformats.org/officeDocument/2006/relationships/hyperlink" Target="http://t.co/Huzmp8oGBt" TargetMode="External" /><Relationship Id="rId20" Type="http://schemas.openxmlformats.org/officeDocument/2006/relationships/hyperlink" Target="https://t.co/k4EWD7qzKR" TargetMode="External" /><Relationship Id="rId21" Type="http://schemas.openxmlformats.org/officeDocument/2006/relationships/hyperlink" Target="http://t.co/NNDA9dZFSR" TargetMode="External" /><Relationship Id="rId22" Type="http://schemas.openxmlformats.org/officeDocument/2006/relationships/hyperlink" Target="http://t.co/V31VuKzSEB" TargetMode="External" /><Relationship Id="rId23" Type="http://schemas.openxmlformats.org/officeDocument/2006/relationships/hyperlink" Target="https://t.co/1FGCiqPOSb" TargetMode="External" /><Relationship Id="rId24" Type="http://schemas.openxmlformats.org/officeDocument/2006/relationships/hyperlink" Target="http://t.co/4phLO0AD61" TargetMode="External" /><Relationship Id="rId25" Type="http://schemas.openxmlformats.org/officeDocument/2006/relationships/hyperlink" Target="http://t.co/l8XrYn6un0" TargetMode="External" /><Relationship Id="rId26" Type="http://schemas.openxmlformats.org/officeDocument/2006/relationships/hyperlink" Target="https://t.co/264wnBgQrr" TargetMode="External" /><Relationship Id="rId27" Type="http://schemas.openxmlformats.org/officeDocument/2006/relationships/hyperlink" Target="https://t.co/AA77ukXQ8O" TargetMode="External" /><Relationship Id="rId28" Type="http://schemas.openxmlformats.org/officeDocument/2006/relationships/hyperlink" Target="https://t.co/fpH4bkw0UO" TargetMode="External" /><Relationship Id="rId29" Type="http://schemas.openxmlformats.org/officeDocument/2006/relationships/hyperlink" Target="https://t.co/SYsxeBOeBG" TargetMode="External" /><Relationship Id="rId30" Type="http://schemas.openxmlformats.org/officeDocument/2006/relationships/hyperlink" Target="https://t.co/rB0Lx5Lk9F" TargetMode="External" /><Relationship Id="rId31" Type="http://schemas.openxmlformats.org/officeDocument/2006/relationships/hyperlink" Target="https://t.co/QP0DqZaM6z" TargetMode="External" /><Relationship Id="rId32" Type="http://schemas.openxmlformats.org/officeDocument/2006/relationships/hyperlink" Target="https://t.co/FDH8a589M0" TargetMode="External" /><Relationship Id="rId33" Type="http://schemas.openxmlformats.org/officeDocument/2006/relationships/hyperlink" Target="https://t.co/U0yIa3yhlt" TargetMode="External" /><Relationship Id="rId34" Type="http://schemas.openxmlformats.org/officeDocument/2006/relationships/hyperlink" Target="https://t.co/bopIdUDQBW" TargetMode="External" /><Relationship Id="rId35" Type="http://schemas.openxmlformats.org/officeDocument/2006/relationships/hyperlink" Target="http://t.co/rf2wh7aVcv" TargetMode="External" /><Relationship Id="rId36" Type="http://schemas.openxmlformats.org/officeDocument/2006/relationships/hyperlink" Target="https://t.co/JdcZrmTbew" TargetMode="External" /><Relationship Id="rId37" Type="http://schemas.openxmlformats.org/officeDocument/2006/relationships/hyperlink" Target="https://t.co/yabJ8OlEQw" TargetMode="External" /><Relationship Id="rId38" Type="http://schemas.openxmlformats.org/officeDocument/2006/relationships/hyperlink" Target="https://t.co/liY8EEWyem" TargetMode="External" /><Relationship Id="rId39" Type="http://schemas.openxmlformats.org/officeDocument/2006/relationships/hyperlink" Target="http://t.co/UoWGJJOmoR" TargetMode="External" /><Relationship Id="rId40" Type="http://schemas.openxmlformats.org/officeDocument/2006/relationships/hyperlink" Target="http://t.co/j2l3JyzbK5" TargetMode="External" /><Relationship Id="rId41" Type="http://schemas.openxmlformats.org/officeDocument/2006/relationships/hyperlink" Target="https://t.co/dGFSFjA5bW" TargetMode="External" /><Relationship Id="rId42" Type="http://schemas.openxmlformats.org/officeDocument/2006/relationships/hyperlink" Target="https://t.co/nkiV9SIyrO" TargetMode="External" /><Relationship Id="rId43" Type="http://schemas.openxmlformats.org/officeDocument/2006/relationships/hyperlink" Target="https://t.co/JdcZrmTbew" TargetMode="External" /><Relationship Id="rId44" Type="http://schemas.openxmlformats.org/officeDocument/2006/relationships/hyperlink" Target="http://t.co/fN4bRDI7Nd" TargetMode="External" /><Relationship Id="rId45" Type="http://schemas.openxmlformats.org/officeDocument/2006/relationships/hyperlink" Target="https://t.co/0ArmpWky7I" TargetMode="External" /><Relationship Id="rId46" Type="http://schemas.openxmlformats.org/officeDocument/2006/relationships/hyperlink" Target="https://t.co/AA77ukXQ8O" TargetMode="External" /><Relationship Id="rId47" Type="http://schemas.openxmlformats.org/officeDocument/2006/relationships/hyperlink" Target="http://t.co/gZXwoKfXIh" TargetMode="External" /><Relationship Id="rId48" Type="http://schemas.openxmlformats.org/officeDocument/2006/relationships/hyperlink" Target="https://t.co/DsnifA4epQ" TargetMode="External" /><Relationship Id="rId49" Type="http://schemas.openxmlformats.org/officeDocument/2006/relationships/hyperlink" Target="http://t.co/xImOjHN2en" TargetMode="External" /><Relationship Id="rId50" Type="http://schemas.openxmlformats.org/officeDocument/2006/relationships/hyperlink" Target="https://t.co/Z6c49dMZ1f" TargetMode="External" /><Relationship Id="rId51" Type="http://schemas.openxmlformats.org/officeDocument/2006/relationships/hyperlink" Target="https://t.co/qGb5FuMHWV" TargetMode="External" /><Relationship Id="rId52" Type="http://schemas.openxmlformats.org/officeDocument/2006/relationships/hyperlink" Target="https://t.co/Dj8MLSh1pU" TargetMode="External" /><Relationship Id="rId53" Type="http://schemas.openxmlformats.org/officeDocument/2006/relationships/hyperlink" Target="https://t.co/QfDdqsbxBt" TargetMode="External" /><Relationship Id="rId54" Type="http://schemas.openxmlformats.org/officeDocument/2006/relationships/hyperlink" Target="https://t.co/cSxovWObzN" TargetMode="External" /><Relationship Id="rId55" Type="http://schemas.openxmlformats.org/officeDocument/2006/relationships/hyperlink" Target="https://t.co/mokEIur0hj" TargetMode="External" /><Relationship Id="rId56" Type="http://schemas.openxmlformats.org/officeDocument/2006/relationships/hyperlink" Target="https://t.co/8BnNSD75iu" TargetMode="External" /><Relationship Id="rId57" Type="http://schemas.openxmlformats.org/officeDocument/2006/relationships/hyperlink" Target="https://t.co/DzdNAvO8Qj" TargetMode="External" /><Relationship Id="rId58" Type="http://schemas.openxmlformats.org/officeDocument/2006/relationships/hyperlink" Target="https://t.co/A63NThi9JG" TargetMode="External" /><Relationship Id="rId59" Type="http://schemas.openxmlformats.org/officeDocument/2006/relationships/hyperlink" Target="https://t.co/tbZNbRsC3C" TargetMode="External" /><Relationship Id="rId60" Type="http://schemas.openxmlformats.org/officeDocument/2006/relationships/hyperlink" Target="https://pbs.twimg.com/profile_banners/1115705722082226178/1554843998" TargetMode="External" /><Relationship Id="rId61" Type="http://schemas.openxmlformats.org/officeDocument/2006/relationships/hyperlink" Target="https://pbs.twimg.com/profile_banners/16188518/1572377642" TargetMode="External" /><Relationship Id="rId62" Type="http://schemas.openxmlformats.org/officeDocument/2006/relationships/hyperlink" Target="https://pbs.twimg.com/profile_banners/56488059/1578080516" TargetMode="External" /><Relationship Id="rId63" Type="http://schemas.openxmlformats.org/officeDocument/2006/relationships/hyperlink" Target="https://pbs.twimg.com/profile_banners/24160942/1507215357" TargetMode="External" /><Relationship Id="rId64" Type="http://schemas.openxmlformats.org/officeDocument/2006/relationships/hyperlink" Target="https://pbs.twimg.com/profile_banners/22482597/1538590797" TargetMode="External" /><Relationship Id="rId65" Type="http://schemas.openxmlformats.org/officeDocument/2006/relationships/hyperlink" Target="https://pbs.twimg.com/profile_banners/37687077/1546088660" TargetMode="External" /><Relationship Id="rId66" Type="http://schemas.openxmlformats.org/officeDocument/2006/relationships/hyperlink" Target="https://pbs.twimg.com/profile_banners/17372405/1403037628" TargetMode="External" /><Relationship Id="rId67" Type="http://schemas.openxmlformats.org/officeDocument/2006/relationships/hyperlink" Target="https://pbs.twimg.com/profile_banners/139858167/1576681974" TargetMode="External" /><Relationship Id="rId68" Type="http://schemas.openxmlformats.org/officeDocument/2006/relationships/hyperlink" Target="https://pbs.twimg.com/profile_banners/14592723/1564510850" TargetMode="External" /><Relationship Id="rId69" Type="http://schemas.openxmlformats.org/officeDocument/2006/relationships/hyperlink" Target="https://pbs.twimg.com/profile_banners/20457806/1426096853" TargetMode="External" /><Relationship Id="rId70" Type="http://schemas.openxmlformats.org/officeDocument/2006/relationships/hyperlink" Target="https://pbs.twimg.com/profile_banners/397462571/1574113603" TargetMode="External" /><Relationship Id="rId71" Type="http://schemas.openxmlformats.org/officeDocument/2006/relationships/hyperlink" Target="https://pbs.twimg.com/profile_banners/17089670/1520267349" TargetMode="External" /><Relationship Id="rId72" Type="http://schemas.openxmlformats.org/officeDocument/2006/relationships/hyperlink" Target="https://pbs.twimg.com/profile_banners/89690502/1570034003" TargetMode="External" /><Relationship Id="rId73" Type="http://schemas.openxmlformats.org/officeDocument/2006/relationships/hyperlink" Target="https://pbs.twimg.com/profile_banners/518205960/1506648730" TargetMode="External" /><Relationship Id="rId74" Type="http://schemas.openxmlformats.org/officeDocument/2006/relationships/hyperlink" Target="https://pbs.twimg.com/profile_banners/3064506353/1563284461" TargetMode="External" /><Relationship Id="rId75" Type="http://schemas.openxmlformats.org/officeDocument/2006/relationships/hyperlink" Target="https://pbs.twimg.com/profile_banners/25763468/1560398439" TargetMode="External" /><Relationship Id="rId76" Type="http://schemas.openxmlformats.org/officeDocument/2006/relationships/hyperlink" Target="https://pbs.twimg.com/profile_banners/17047239/1490721939" TargetMode="External" /><Relationship Id="rId77" Type="http://schemas.openxmlformats.org/officeDocument/2006/relationships/hyperlink" Target="https://pbs.twimg.com/profile_banners/15895324/1578514191" TargetMode="External" /><Relationship Id="rId78" Type="http://schemas.openxmlformats.org/officeDocument/2006/relationships/hyperlink" Target="https://pbs.twimg.com/profile_banners/19593640/1553698491" TargetMode="External" /><Relationship Id="rId79" Type="http://schemas.openxmlformats.org/officeDocument/2006/relationships/hyperlink" Target="https://pbs.twimg.com/profile_banners/3100120618/1579132322" TargetMode="External" /><Relationship Id="rId80" Type="http://schemas.openxmlformats.org/officeDocument/2006/relationships/hyperlink" Target="https://pbs.twimg.com/profile_banners/204881628/1576078994" TargetMode="External" /><Relationship Id="rId81" Type="http://schemas.openxmlformats.org/officeDocument/2006/relationships/hyperlink" Target="https://pbs.twimg.com/profile_banners/17629628/1493216334" TargetMode="External" /><Relationship Id="rId82" Type="http://schemas.openxmlformats.org/officeDocument/2006/relationships/hyperlink" Target="https://pbs.twimg.com/profile_banners/33540786/1404439095" TargetMode="External" /><Relationship Id="rId83" Type="http://schemas.openxmlformats.org/officeDocument/2006/relationships/hyperlink" Target="https://pbs.twimg.com/profile_banners/134887156/1578079709" TargetMode="External" /><Relationship Id="rId84" Type="http://schemas.openxmlformats.org/officeDocument/2006/relationships/hyperlink" Target="https://pbs.twimg.com/profile_banners/340555161/1493062524" TargetMode="External" /><Relationship Id="rId85" Type="http://schemas.openxmlformats.org/officeDocument/2006/relationships/hyperlink" Target="https://pbs.twimg.com/profile_banners/28205840/1520706084" TargetMode="External" /><Relationship Id="rId86" Type="http://schemas.openxmlformats.org/officeDocument/2006/relationships/hyperlink" Target="https://pbs.twimg.com/profile_banners/38123919/1574018165" TargetMode="External" /><Relationship Id="rId87" Type="http://schemas.openxmlformats.org/officeDocument/2006/relationships/hyperlink" Target="https://pbs.twimg.com/profile_banners/2512726873/1511163242" TargetMode="External" /><Relationship Id="rId88" Type="http://schemas.openxmlformats.org/officeDocument/2006/relationships/hyperlink" Target="https://pbs.twimg.com/profile_banners/968446180500918272/1519816269" TargetMode="External" /><Relationship Id="rId89" Type="http://schemas.openxmlformats.org/officeDocument/2006/relationships/hyperlink" Target="https://pbs.twimg.com/profile_banners/2226887881/1454165405" TargetMode="External" /><Relationship Id="rId90" Type="http://schemas.openxmlformats.org/officeDocument/2006/relationships/hyperlink" Target="https://pbs.twimg.com/profile_banners/126576037/1532199529" TargetMode="External" /><Relationship Id="rId91" Type="http://schemas.openxmlformats.org/officeDocument/2006/relationships/hyperlink" Target="https://pbs.twimg.com/profile_banners/45860003/1559901151" TargetMode="External" /><Relationship Id="rId92" Type="http://schemas.openxmlformats.org/officeDocument/2006/relationships/hyperlink" Target="https://pbs.twimg.com/profile_banners/565303642/1426159252" TargetMode="External" /><Relationship Id="rId93" Type="http://schemas.openxmlformats.org/officeDocument/2006/relationships/hyperlink" Target="https://pbs.twimg.com/profile_banners/153828111/1464759589" TargetMode="External" /><Relationship Id="rId94" Type="http://schemas.openxmlformats.org/officeDocument/2006/relationships/hyperlink" Target="https://pbs.twimg.com/profile_banners/159396983/1375974844" TargetMode="External" /><Relationship Id="rId95" Type="http://schemas.openxmlformats.org/officeDocument/2006/relationships/hyperlink" Target="https://pbs.twimg.com/profile_banners/10274302/1529608148" TargetMode="External" /><Relationship Id="rId96" Type="http://schemas.openxmlformats.org/officeDocument/2006/relationships/hyperlink" Target="https://pbs.twimg.com/profile_banners/1167587366892126212/1567257278" TargetMode="External" /><Relationship Id="rId97" Type="http://schemas.openxmlformats.org/officeDocument/2006/relationships/hyperlink" Target="https://pbs.twimg.com/profile_banners/809345372/1419131094" TargetMode="External" /><Relationship Id="rId98" Type="http://schemas.openxmlformats.org/officeDocument/2006/relationships/hyperlink" Target="https://pbs.twimg.com/profile_banners/5120691/1547196121" TargetMode="External" /><Relationship Id="rId99" Type="http://schemas.openxmlformats.org/officeDocument/2006/relationships/hyperlink" Target="https://pbs.twimg.com/profile_banners/2762784773/1465316757" TargetMode="External" /><Relationship Id="rId100" Type="http://schemas.openxmlformats.org/officeDocument/2006/relationships/hyperlink" Target="https://pbs.twimg.com/profile_banners/3317553679/1439795869" TargetMode="External" /><Relationship Id="rId101" Type="http://schemas.openxmlformats.org/officeDocument/2006/relationships/hyperlink" Target="https://pbs.twimg.com/profile_banners/618090057/1578983654" TargetMode="External" /><Relationship Id="rId102" Type="http://schemas.openxmlformats.org/officeDocument/2006/relationships/hyperlink" Target="https://pbs.twimg.com/profile_banners/2726133270/1574227984" TargetMode="External" /><Relationship Id="rId103" Type="http://schemas.openxmlformats.org/officeDocument/2006/relationships/hyperlink" Target="https://pbs.twimg.com/profile_banners/47296053/1551391072" TargetMode="External" /><Relationship Id="rId104" Type="http://schemas.openxmlformats.org/officeDocument/2006/relationships/hyperlink" Target="https://pbs.twimg.com/profile_banners/19539923/1433070750" TargetMode="External" /><Relationship Id="rId105" Type="http://schemas.openxmlformats.org/officeDocument/2006/relationships/hyperlink" Target="https://pbs.twimg.com/profile_banners/1052598585240498177/1549906519" TargetMode="External" /><Relationship Id="rId106" Type="http://schemas.openxmlformats.org/officeDocument/2006/relationships/hyperlink" Target="https://pbs.twimg.com/profile_banners/892377466827931648/1579010130" TargetMode="External" /><Relationship Id="rId107" Type="http://schemas.openxmlformats.org/officeDocument/2006/relationships/hyperlink" Target="https://pbs.twimg.com/profile_banners/307361383/1477198258" TargetMode="External" /><Relationship Id="rId108" Type="http://schemas.openxmlformats.org/officeDocument/2006/relationships/hyperlink" Target="https://pbs.twimg.com/profile_banners/72717534/1505813526" TargetMode="External" /><Relationship Id="rId109" Type="http://schemas.openxmlformats.org/officeDocument/2006/relationships/hyperlink" Target="https://pbs.twimg.com/profile_banners/731050254158704640/1496833693" TargetMode="External" /><Relationship Id="rId110" Type="http://schemas.openxmlformats.org/officeDocument/2006/relationships/hyperlink" Target="https://pbs.twimg.com/profile_banners/973820444/1579150807" TargetMode="External" /><Relationship Id="rId111" Type="http://schemas.openxmlformats.org/officeDocument/2006/relationships/hyperlink" Target="https://pbs.twimg.com/profile_banners/12375772/1551387160" TargetMode="External" /><Relationship Id="rId112" Type="http://schemas.openxmlformats.org/officeDocument/2006/relationships/hyperlink" Target="https://pbs.twimg.com/profile_banners/1953001/1579106729" TargetMode="External" /><Relationship Id="rId113" Type="http://schemas.openxmlformats.org/officeDocument/2006/relationships/hyperlink" Target="https://pbs.twimg.com/profile_banners/1027515996893011969/1553422103" TargetMode="External" /><Relationship Id="rId114" Type="http://schemas.openxmlformats.org/officeDocument/2006/relationships/hyperlink" Target="https://pbs.twimg.com/profile_banners/134771389/1416994431" TargetMode="External" /><Relationship Id="rId115" Type="http://schemas.openxmlformats.org/officeDocument/2006/relationships/hyperlink" Target="https://pbs.twimg.com/profile_banners/15580384/1576081652" TargetMode="External" /><Relationship Id="rId116" Type="http://schemas.openxmlformats.org/officeDocument/2006/relationships/hyperlink" Target="https://pbs.twimg.com/profile_banners/50382471/1560111919" TargetMode="External" /><Relationship Id="rId117" Type="http://schemas.openxmlformats.org/officeDocument/2006/relationships/hyperlink" Target="https://pbs.twimg.com/profile_banners/21878762/1578247972" TargetMode="External" /><Relationship Id="rId118" Type="http://schemas.openxmlformats.org/officeDocument/2006/relationships/hyperlink" Target="https://pbs.twimg.com/profile_banners/2611779895/1548175495" TargetMode="External" /><Relationship Id="rId119" Type="http://schemas.openxmlformats.org/officeDocument/2006/relationships/hyperlink" Target="https://pbs.twimg.com/profile_banners/94575170/1446987261" TargetMode="External" /><Relationship Id="rId120" Type="http://schemas.openxmlformats.org/officeDocument/2006/relationships/hyperlink" Target="https://pbs.twimg.com/profile_banners/866271508305522688/1573254942" TargetMode="External" /><Relationship Id="rId121" Type="http://schemas.openxmlformats.org/officeDocument/2006/relationships/hyperlink" Target="https://pbs.twimg.com/profile_banners/57657470/1579079738" TargetMode="External" /><Relationship Id="rId122" Type="http://schemas.openxmlformats.org/officeDocument/2006/relationships/hyperlink" Target="https://pbs.twimg.com/profile_banners/16516037/1369056567" TargetMode="External" /><Relationship Id="rId123" Type="http://schemas.openxmlformats.org/officeDocument/2006/relationships/hyperlink" Target="https://pbs.twimg.com/profile_banners/16477920/1565444265" TargetMode="External" /><Relationship Id="rId124" Type="http://schemas.openxmlformats.org/officeDocument/2006/relationships/hyperlink" Target="https://pbs.twimg.com/profile_banners/18311010/1558815647" TargetMode="External" /><Relationship Id="rId125" Type="http://schemas.openxmlformats.org/officeDocument/2006/relationships/hyperlink" Target="https://pbs.twimg.com/profile_banners/23124257/1476293291" TargetMode="External" /><Relationship Id="rId126" Type="http://schemas.openxmlformats.org/officeDocument/2006/relationships/hyperlink" Target="https://pbs.twimg.com/profile_banners/1028963647836618752/1571571346" TargetMode="External" /><Relationship Id="rId127" Type="http://schemas.openxmlformats.org/officeDocument/2006/relationships/hyperlink" Target="https://pbs.twimg.com/profile_banners/1206888467449483264/1577714565" TargetMode="External" /><Relationship Id="rId128" Type="http://schemas.openxmlformats.org/officeDocument/2006/relationships/hyperlink" Target="https://pbs.twimg.com/profile_banners/734324363818901505/1472132891" TargetMode="External" /><Relationship Id="rId129" Type="http://schemas.openxmlformats.org/officeDocument/2006/relationships/hyperlink" Target="https://pbs.twimg.com/profile_banners/937099921/1535593216" TargetMode="External" /><Relationship Id="rId130" Type="http://schemas.openxmlformats.org/officeDocument/2006/relationships/hyperlink" Target="https://pbs.twimg.com/profile_banners/18226808/1555617290"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0/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8/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5/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6/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3/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3/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pbs.twimg.com/profile_images/1115713649291747334/YcQxPp6W_normal.png" TargetMode="External" /><Relationship Id="rId202" Type="http://schemas.openxmlformats.org/officeDocument/2006/relationships/hyperlink" Target="http://pbs.twimg.com/profile_images/1086308458419445761/bKK0FQss_normal.jpg" TargetMode="External" /><Relationship Id="rId203" Type="http://schemas.openxmlformats.org/officeDocument/2006/relationships/hyperlink" Target="http://pbs.twimg.com/profile_images/1145689900379004929/4igVxbmF_normal.png" TargetMode="External" /><Relationship Id="rId204" Type="http://schemas.openxmlformats.org/officeDocument/2006/relationships/hyperlink" Target="http://pbs.twimg.com/profile_images/2729790994/f0b29f29716ea40f6b2b9041dcaf1152_normal.png" TargetMode="External" /><Relationship Id="rId205" Type="http://schemas.openxmlformats.org/officeDocument/2006/relationships/hyperlink" Target="http://pbs.twimg.com/profile_images/1210625927769669632/bsZEeTOj_normal.png" TargetMode="External" /><Relationship Id="rId206" Type="http://schemas.openxmlformats.org/officeDocument/2006/relationships/hyperlink" Target="http://pbs.twimg.com/profile_images/877941578920329225/578rghFQ_normal.jpg" TargetMode="External" /><Relationship Id="rId207" Type="http://schemas.openxmlformats.org/officeDocument/2006/relationships/hyperlink" Target="http://pbs.twimg.com/profile_images/616731175332151296/04LgOcoW_normal.png" TargetMode="External" /><Relationship Id="rId208" Type="http://schemas.openxmlformats.org/officeDocument/2006/relationships/hyperlink" Target="http://pbs.twimg.com/profile_images/1026505875161145345/ft5LpBph_normal.jpg" TargetMode="External" /><Relationship Id="rId209" Type="http://schemas.openxmlformats.org/officeDocument/2006/relationships/hyperlink" Target="http://pbs.twimg.com/profile_images/1105095948571738112/ly_P2Irt_normal.png" TargetMode="External" /><Relationship Id="rId210" Type="http://schemas.openxmlformats.org/officeDocument/2006/relationships/hyperlink" Target="http://pbs.twimg.com/profile_images/1101560913885315074/9KHsZD7M_normal.png" TargetMode="External" /><Relationship Id="rId211" Type="http://schemas.openxmlformats.org/officeDocument/2006/relationships/hyperlink" Target="http://pbs.twimg.com/profile_images/1048050584601866240/Rreb25hq_normal.jpg" TargetMode="External" /><Relationship Id="rId212" Type="http://schemas.openxmlformats.org/officeDocument/2006/relationships/hyperlink" Target="http://pbs.twimg.com/profile_images/1146070002690211840/5XoDST2M_normal.png" TargetMode="External" /><Relationship Id="rId213" Type="http://schemas.openxmlformats.org/officeDocument/2006/relationships/hyperlink" Target="http://pbs.twimg.com/profile_images/1115997489960820736/YFpt7Q6X_normal.png" TargetMode="External" /><Relationship Id="rId214" Type="http://schemas.openxmlformats.org/officeDocument/2006/relationships/hyperlink" Target="http://pbs.twimg.com/profile_images/1148323978861318144/KarnHxiF_normal.png" TargetMode="External" /><Relationship Id="rId215" Type="http://schemas.openxmlformats.org/officeDocument/2006/relationships/hyperlink" Target="http://pbs.twimg.com/profile_images/1151124504778878977/a7rjA2AV_normal.png" TargetMode="External" /><Relationship Id="rId216" Type="http://schemas.openxmlformats.org/officeDocument/2006/relationships/hyperlink" Target="http://pbs.twimg.com/profile_images/903333950738898944/kVCvvRB7_normal.jpg" TargetMode="External" /><Relationship Id="rId217" Type="http://schemas.openxmlformats.org/officeDocument/2006/relationships/hyperlink" Target="http://pbs.twimg.com/profile_images/1148308540265848834/_CERsIO-_normal.png" TargetMode="External" /><Relationship Id="rId218" Type="http://schemas.openxmlformats.org/officeDocument/2006/relationships/hyperlink" Target="http://pbs.twimg.com/profile_images/913882255457640448/uOKVZyC6_normal.jpg" TargetMode="External" /><Relationship Id="rId219" Type="http://schemas.openxmlformats.org/officeDocument/2006/relationships/hyperlink" Target="http://pbs.twimg.com/profile_images/1214302217055952896/-_9qgy9u_normal.png" TargetMode="External" /><Relationship Id="rId220" Type="http://schemas.openxmlformats.org/officeDocument/2006/relationships/hyperlink" Target="http://pbs.twimg.com/profile_images/1084899239497363456/W5NimctM_normal.jpg" TargetMode="External" /><Relationship Id="rId221" Type="http://schemas.openxmlformats.org/officeDocument/2006/relationships/hyperlink" Target="http://pbs.twimg.com/profile_images/1145679310835130368/Q9Bl2nBB_normal.jpg" TargetMode="External" /><Relationship Id="rId222" Type="http://schemas.openxmlformats.org/officeDocument/2006/relationships/hyperlink" Target="http://pbs.twimg.com/profile_images/459768730801541120/s8FiKiCm_normal.png" TargetMode="External" /><Relationship Id="rId223" Type="http://schemas.openxmlformats.org/officeDocument/2006/relationships/hyperlink" Target="http://pbs.twimg.com/profile_images/875760390084284416/laFzv-lc_normal.jpg" TargetMode="External" /><Relationship Id="rId224" Type="http://schemas.openxmlformats.org/officeDocument/2006/relationships/hyperlink" Target="http://pbs.twimg.com/profile_images/1213158889597865984/Ko1UXlTT_normal.jpg" TargetMode="External" /><Relationship Id="rId225" Type="http://schemas.openxmlformats.org/officeDocument/2006/relationships/hyperlink" Target="http://pbs.twimg.com/profile_images/460874153218678784/B1mC6IEw_normal.png" TargetMode="External" /><Relationship Id="rId226" Type="http://schemas.openxmlformats.org/officeDocument/2006/relationships/hyperlink" Target="http://pbs.twimg.com/profile_images/970783288565620736/UsXOXrwB_normal.jpg" TargetMode="External" /><Relationship Id="rId227" Type="http://schemas.openxmlformats.org/officeDocument/2006/relationships/hyperlink" Target="http://pbs.twimg.com/profile_images/1196145737291055104/gcIZgGeX_normal.jpg" TargetMode="External" /><Relationship Id="rId228" Type="http://schemas.openxmlformats.org/officeDocument/2006/relationships/hyperlink" Target="http://pbs.twimg.com/profile_images/1164491757188526080/QMnB7UI7_normal.jpg" TargetMode="External" /><Relationship Id="rId229" Type="http://schemas.openxmlformats.org/officeDocument/2006/relationships/hyperlink" Target="http://pbs.twimg.com/profile_images/968796440175759361/GDYhjznH_normal.jpg" TargetMode="External" /><Relationship Id="rId230" Type="http://schemas.openxmlformats.org/officeDocument/2006/relationships/hyperlink" Target="http://pbs.twimg.com/profile_images/820913707429597184/MkA0wFZm_normal.jpg" TargetMode="External" /><Relationship Id="rId231" Type="http://schemas.openxmlformats.org/officeDocument/2006/relationships/hyperlink" Target="http://pbs.twimg.com/profile_images/1118965338/050105_180004_normal.jpg" TargetMode="External" /><Relationship Id="rId232" Type="http://schemas.openxmlformats.org/officeDocument/2006/relationships/hyperlink" Target="http://pbs.twimg.com/profile_images/1238221966/pr_klein_normal.jpg" TargetMode="External" /><Relationship Id="rId233" Type="http://schemas.openxmlformats.org/officeDocument/2006/relationships/hyperlink" Target="http://pbs.twimg.com/profile_images/575978234900172800/XChqo3sh_normal.jpeg" TargetMode="External" /><Relationship Id="rId234" Type="http://schemas.openxmlformats.org/officeDocument/2006/relationships/hyperlink" Target="http://pbs.twimg.com/profile_images/1215550119162056705/W1qgpfZg_normal.jpg" TargetMode="External" /><Relationship Id="rId235" Type="http://schemas.openxmlformats.org/officeDocument/2006/relationships/hyperlink" Target="http://pbs.twimg.com/profile_images/737898691474907136/-Obvt_Sh_normal.jpg" TargetMode="External" /><Relationship Id="rId236" Type="http://schemas.openxmlformats.org/officeDocument/2006/relationships/hyperlink" Target="http://pbs.twimg.com/profile_images/458870776624472064/cxnVMZP-_normal.jpeg" TargetMode="External" /><Relationship Id="rId237" Type="http://schemas.openxmlformats.org/officeDocument/2006/relationships/hyperlink" Target="http://pbs.twimg.com/profile_images/1011269724330549248/rmsNHiad_normal.jpg" TargetMode="External" /><Relationship Id="rId238" Type="http://schemas.openxmlformats.org/officeDocument/2006/relationships/hyperlink" Target="http://pbs.twimg.com/profile_images/1167595170378002433/MPrOBBpJ_normal.jpg" TargetMode="External" /><Relationship Id="rId239" Type="http://schemas.openxmlformats.org/officeDocument/2006/relationships/hyperlink" Target="http://pbs.twimg.com/profile_images/2586483806/a14pgn3die3yq1gokgv2_normal.jpeg" TargetMode="External" /><Relationship Id="rId240" Type="http://schemas.openxmlformats.org/officeDocument/2006/relationships/hyperlink" Target="http://pbs.twimg.com/profile_images/565498192171507712/r2Hb2gvX_normal.png" TargetMode="External" /><Relationship Id="rId241" Type="http://schemas.openxmlformats.org/officeDocument/2006/relationships/hyperlink" Target="http://pbs.twimg.com/profile_images/1186675522492743682/bgJdna-0_normal.jpg" TargetMode="External" /><Relationship Id="rId242" Type="http://schemas.openxmlformats.org/officeDocument/2006/relationships/hyperlink" Target="http://pbs.twimg.com/profile_images/633175394359705600/_-qwHkHj_normal.jpg" TargetMode="External" /><Relationship Id="rId243" Type="http://schemas.openxmlformats.org/officeDocument/2006/relationships/hyperlink" Target="http://pbs.twimg.com/profile_images/780313915687178240/H0YpmHgh_normal.jpg" TargetMode="External" /><Relationship Id="rId244" Type="http://schemas.openxmlformats.org/officeDocument/2006/relationships/hyperlink" Target="http://pbs.twimg.com/profile_images/1197025901520666626/2ADagNZR_normal.jpg" TargetMode="External" /><Relationship Id="rId245" Type="http://schemas.openxmlformats.org/officeDocument/2006/relationships/hyperlink" Target="http://pbs.twimg.com/profile_images/1101240055572512768/xeK2_6nY_normal.png" TargetMode="External" /><Relationship Id="rId246" Type="http://schemas.openxmlformats.org/officeDocument/2006/relationships/hyperlink" Target="http://pbs.twimg.com/profile_images/687359419282239488/-12hV0wh_normal.jpg" TargetMode="External" /><Relationship Id="rId247" Type="http://schemas.openxmlformats.org/officeDocument/2006/relationships/hyperlink" Target="http://pbs.twimg.com/profile_images/1153301820791541765/XYjnOsEu_normal.jpg" TargetMode="External" /><Relationship Id="rId248" Type="http://schemas.openxmlformats.org/officeDocument/2006/relationships/hyperlink" Target="http://pbs.twimg.com/profile_images/1217082813733842944/IkrSwy-0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851393338263601153/6gEKcet4_normal.jpg" TargetMode="External" /><Relationship Id="rId251" Type="http://schemas.openxmlformats.org/officeDocument/2006/relationships/hyperlink" Target="http://pbs.twimg.com/profile_images/731060312959520768/IoDzbaxY_normal.jpg" TargetMode="External" /><Relationship Id="rId252" Type="http://schemas.openxmlformats.org/officeDocument/2006/relationships/hyperlink" Target="http://pbs.twimg.com/profile_images/978497125163175937/2ZEu_2vF_normal.jpg" TargetMode="External" /><Relationship Id="rId253" Type="http://schemas.openxmlformats.org/officeDocument/2006/relationships/hyperlink" Target="http://pbs.twimg.com/profile_images/1101223615167524864/u-ukPKjT_normal.png" TargetMode="External" /><Relationship Id="rId254" Type="http://schemas.openxmlformats.org/officeDocument/2006/relationships/hyperlink" Target="http://pbs.twimg.com/profile_images/1042730112804892677/SQJpDuqw_normal.jpg" TargetMode="External" /><Relationship Id="rId255" Type="http://schemas.openxmlformats.org/officeDocument/2006/relationships/hyperlink" Target="http://pbs.twimg.com/profile_images/1183692693844779009/FlpWlckf_normal.png" TargetMode="External" /><Relationship Id="rId256" Type="http://schemas.openxmlformats.org/officeDocument/2006/relationships/hyperlink" Target="http://pbs.twimg.com/profile_images/1175008810630447105/hubu6Qgd_normal.jpg" TargetMode="External" /><Relationship Id="rId257" Type="http://schemas.openxmlformats.org/officeDocument/2006/relationships/hyperlink" Target="http://pbs.twimg.com/profile_images/537546232000831488/V7vZqNMv_normal.png" TargetMode="External" /><Relationship Id="rId258" Type="http://schemas.openxmlformats.org/officeDocument/2006/relationships/hyperlink" Target="http://pbs.twimg.com/profile_images/2596332788/54ed6yvo7xo3oozb1zkm_normal.png" TargetMode="External" /><Relationship Id="rId259" Type="http://schemas.openxmlformats.org/officeDocument/2006/relationships/hyperlink" Target="http://pbs.twimg.com/profile_images/875751856445804545/o1oWdOS__normal.jpg" TargetMode="External" /><Relationship Id="rId260" Type="http://schemas.openxmlformats.org/officeDocument/2006/relationships/hyperlink" Target="http://pbs.twimg.com/profile_images/789902474391977984/JS6pKlEm_normal.jpg" TargetMode="External" /><Relationship Id="rId261" Type="http://schemas.openxmlformats.org/officeDocument/2006/relationships/hyperlink" Target="http://pbs.twimg.com/profile_images/1211396776185540608/0o3e4gdj_normal.jpg" TargetMode="External" /><Relationship Id="rId262" Type="http://schemas.openxmlformats.org/officeDocument/2006/relationships/hyperlink" Target="http://pbs.twimg.com/profile_images/1211210044508950528/nekk0LEA_normal.jpg" TargetMode="External" /><Relationship Id="rId263" Type="http://schemas.openxmlformats.org/officeDocument/2006/relationships/hyperlink" Target="http://pbs.twimg.com/profile_images/760487086860406784/yZnuMELJ_normal.jpg" TargetMode="External" /><Relationship Id="rId264" Type="http://schemas.openxmlformats.org/officeDocument/2006/relationships/hyperlink" Target="http://pbs.twimg.com/profile_images/1087752893476814848/kl4_GQMi_normal.jpg" TargetMode="External" /><Relationship Id="rId265" Type="http://schemas.openxmlformats.org/officeDocument/2006/relationships/hyperlink" Target="http://pbs.twimg.com/profile_images/1155411696590000128/SFwBK4S8_normal.jpg" TargetMode="External" /><Relationship Id="rId266" Type="http://schemas.openxmlformats.org/officeDocument/2006/relationships/hyperlink" Target="http://pbs.twimg.com/profile_images/1192942065585475584/-bNjY5He_normal.jpg" TargetMode="External" /><Relationship Id="rId267" Type="http://schemas.openxmlformats.org/officeDocument/2006/relationships/hyperlink" Target="http://pbs.twimg.com/profile_images/533870923573501952/4Nph4Sai_normal.png" TargetMode="External" /><Relationship Id="rId268" Type="http://schemas.openxmlformats.org/officeDocument/2006/relationships/hyperlink" Target="http://pbs.twimg.com/profile_images/75095271/Caroline_normal.jpg" TargetMode="External" /><Relationship Id="rId269" Type="http://schemas.openxmlformats.org/officeDocument/2006/relationships/hyperlink" Target="http://pbs.twimg.com/profile_images/1172711236817080320/fjjZIOpb_normal.jpg" TargetMode="External" /><Relationship Id="rId270" Type="http://schemas.openxmlformats.org/officeDocument/2006/relationships/hyperlink" Target="http://pbs.twimg.com/profile_images/1067182601029500928/pZypD2uM_normal.jpg" TargetMode="External" /><Relationship Id="rId271" Type="http://schemas.openxmlformats.org/officeDocument/2006/relationships/hyperlink" Target="http://pbs.twimg.com/profile_images/786254646801227776/Z1-6mBlQ_normal.jpg" TargetMode="External" /><Relationship Id="rId272" Type="http://schemas.openxmlformats.org/officeDocument/2006/relationships/hyperlink" Target="http://pbs.twimg.com/profile_images/679972225307537408/pIQQ4Z4l_normal.jpg" TargetMode="External" /><Relationship Id="rId273" Type="http://schemas.openxmlformats.org/officeDocument/2006/relationships/hyperlink" Target="http://pbs.twimg.com/profile_images/1194179831203868673/Asm48mFE_normal.jpg" TargetMode="External" /><Relationship Id="rId274" Type="http://schemas.openxmlformats.org/officeDocument/2006/relationships/hyperlink" Target="http://pbs.twimg.com/profile_images/1217640064957612032/vNNW3xrT_normal.jpg" TargetMode="External" /><Relationship Id="rId275" Type="http://schemas.openxmlformats.org/officeDocument/2006/relationships/hyperlink" Target="http://pbs.twimg.com/profile_images/1211648810629419008/h94zzJdg_normal.jpg" TargetMode="External" /><Relationship Id="rId276" Type="http://schemas.openxmlformats.org/officeDocument/2006/relationships/hyperlink" Target="http://pbs.twimg.com/profile_images/1064817240418250752/ZwkSU5tu_normal.jpg" TargetMode="External" /><Relationship Id="rId277" Type="http://schemas.openxmlformats.org/officeDocument/2006/relationships/hyperlink" Target="http://pbs.twimg.com/profile_images/1202842145570332672/N8ZTkxVe_normal.jpg" TargetMode="External" /><Relationship Id="rId278" Type="http://schemas.openxmlformats.org/officeDocument/2006/relationships/hyperlink" Target="http://pbs.twimg.com/profile_images/969293919493107712/jTELEKEy_normal.jpg" TargetMode="External" /><Relationship Id="rId279" Type="http://schemas.openxmlformats.org/officeDocument/2006/relationships/hyperlink" Target="https://twitter.com/ntlaircheck" TargetMode="External" /><Relationship Id="rId280" Type="http://schemas.openxmlformats.org/officeDocument/2006/relationships/hyperlink" Target="https://twitter.com/aetna" TargetMode="External" /><Relationship Id="rId281" Type="http://schemas.openxmlformats.org/officeDocument/2006/relationships/hyperlink" Target="https://twitter.com/pfizer" TargetMode="External" /><Relationship Id="rId282" Type="http://schemas.openxmlformats.org/officeDocument/2006/relationships/hyperlink" Target="https://twitter.com/humana" TargetMode="External" /><Relationship Id="rId283" Type="http://schemas.openxmlformats.org/officeDocument/2006/relationships/hyperlink" Target="https://twitter.com/gnclivewell" TargetMode="External" /><Relationship Id="rId284" Type="http://schemas.openxmlformats.org/officeDocument/2006/relationships/hyperlink" Target="https://twitter.com/cigna" TargetMode="External" /><Relationship Id="rId285" Type="http://schemas.openxmlformats.org/officeDocument/2006/relationships/hyperlink" Target="https://twitter.com/aboutkp" TargetMode="External" /><Relationship Id="rId286" Type="http://schemas.openxmlformats.org/officeDocument/2006/relationships/hyperlink" Target="https://twitter.com/anthembcbs" TargetMode="External" /><Relationship Id="rId287" Type="http://schemas.openxmlformats.org/officeDocument/2006/relationships/hyperlink" Target="https://twitter.com/mayoclinic" TargetMode="External" /><Relationship Id="rId288" Type="http://schemas.openxmlformats.org/officeDocument/2006/relationships/hyperlink" Target="https://twitter.com/jnjnews" TargetMode="External" /><Relationship Id="rId289" Type="http://schemas.openxmlformats.org/officeDocument/2006/relationships/hyperlink" Target="https://twitter.com/uhc" TargetMode="External" /><Relationship Id="rId290" Type="http://schemas.openxmlformats.org/officeDocument/2006/relationships/hyperlink" Target="https://twitter.com/finnpartners" TargetMode="External" /><Relationship Id="rId291" Type="http://schemas.openxmlformats.org/officeDocument/2006/relationships/hyperlink" Target="https://twitter.com/edelmanpr" TargetMode="External" /><Relationship Id="rId292" Type="http://schemas.openxmlformats.org/officeDocument/2006/relationships/hyperlink" Target="https://twitter.com/w2ogroup" TargetMode="External" /><Relationship Id="rId293" Type="http://schemas.openxmlformats.org/officeDocument/2006/relationships/hyperlink" Target="https://twitter.com/reservoircg" TargetMode="External" /><Relationship Id="rId294" Type="http://schemas.openxmlformats.org/officeDocument/2006/relationships/hyperlink" Target="https://twitter.com/webershandwick" TargetMode="External" /><Relationship Id="rId295" Type="http://schemas.openxmlformats.org/officeDocument/2006/relationships/hyperlink" Target="https://twitter.com/allisonpr" TargetMode="External" /><Relationship Id="rId296" Type="http://schemas.openxmlformats.org/officeDocument/2006/relationships/hyperlink" Target="https://twitter.com/apcoworldwide" TargetMode="External" /><Relationship Id="rId297" Type="http://schemas.openxmlformats.org/officeDocument/2006/relationships/hyperlink" Target="https://twitter.com/bcwglobal" TargetMode="External" /><Relationship Id="rId298" Type="http://schemas.openxmlformats.org/officeDocument/2006/relationships/hyperlink" Target="https://twitter.com/weggtoday" TargetMode="External" /><Relationship Id="rId299" Type="http://schemas.openxmlformats.org/officeDocument/2006/relationships/hyperlink" Target="https://twitter.com/bankofamerica" TargetMode="External" /><Relationship Id="rId300" Type="http://schemas.openxmlformats.org/officeDocument/2006/relationships/hyperlink" Target="https://twitter.com/unionpacific" TargetMode="External" /><Relationship Id="rId301" Type="http://schemas.openxmlformats.org/officeDocument/2006/relationships/hyperlink" Target="https://twitter.com/greensfelder" TargetMode="External" /><Relationship Id="rId302" Type="http://schemas.openxmlformats.org/officeDocument/2006/relationships/hyperlink" Target="https://twitter.com/fedex" TargetMode="External" /><Relationship Id="rId303" Type="http://schemas.openxmlformats.org/officeDocument/2006/relationships/hyperlink" Target="https://twitter.com/associatedbank" TargetMode="External" /><Relationship Id="rId304" Type="http://schemas.openxmlformats.org/officeDocument/2006/relationships/hyperlink" Target="https://twitter.com/escapecorporate" TargetMode="External" /><Relationship Id="rId305" Type="http://schemas.openxmlformats.org/officeDocument/2006/relationships/hyperlink" Target="https://twitter.com/shashwat2_2000" TargetMode="External" /><Relationship Id="rId306" Type="http://schemas.openxmlformats.org/officeDocument/2006/relationships/hyperlink" Target="https://twitter.com/scoshield" TargetMode="External" /><Relationship Id="rId307" Type="http://schemas.openxmlformats.org/officeDocument/2006/relationships/hyperlink" Target="https://twitter.com/tlodroid" TargetMode="External" /><Relationship Id="rId308" Type="http://schemas.openxmlformats.org/officeDocument/2006/relationships/hyperlink" Target="https://twitter.com/schm_chris" TargetMode="External" /><Relationship Id="rId309" Type="http://schemas.openxmlformats.org/officeDocument/2006/relationships/hyperlink" Target="https://twitter.com/rardelt" TargetMode="External" /><Relationship Id="rId310" Type="http://schemas.openxmlformats.org/officeDocument/2006/relationships/hyperlink" Target="https://twitter.com/pr_magazin" TargetMode="External" /><Relationship Id="rId311" Type="http://schemas.openxmlformats.org/officeDocument/2006/relationships/hyperlink" Target="https://twitter.com/maxkayser" TargetMode="External" /><Relationship Id="rId312" Type="http://schemas.openxmlformats.org/officeDocument/2006/relationships/hyperlink" Target="https://twitter.com/zoe_lahr" TargetMode="External" /><Relationship Id="rId313" Type="http://schemas.openxmlformats.org/officeDocument/2006/relationships/hyperlink" Target="https://twitter.com/nmeliss" TargetMode="External" /><Relationship Id="rId314" Type="http://schemas.openxmlformats.org/officeDocument/2006/relationships/hyperlink" Target="https://twitter.com/schiekita" TargetMode="External" /><Relationship Id="rId315" Type="http://schemas.openxmlformats.org/officeDocument/2006/relationships/hyperlink" Target="https://twitter.com/martechhealth" TargetMode="External" /><Relationship Id="rId316" Type="http://schemas.openxmlformats.org/officeDocument/2006/relationships/hyperlink" Target="https://twitter.com/sirwalsingham1" TargetMode="External" /><Relationship Id="rId317" Type="http://schemas.openxmlformats.org/officeDocument/2006/relationships/hyperlink" Target="https://twitter.com/atunkel" TargetMode="External" /><Relationship Id="rId318" Type="http://schemas.openxmlformats.org/officeDocument/2006/relationships/hyperlink" Target="https://twitter.com/wef" TargetMode="External" /><Relationship Id="rId319" Type="http://schemas.openxmlformats.org/officeDocument/2006/relationships/hyperlink" Target="https://twitter.com/rajatsnegi" TargetMode="External" /><Relationship Id="rId320" Type="http://schemas.openxmlformats.org/officeDocument/2006/relationships/hyperlink" Target="https://twitter.com/kommunebrandcom" TargetMode="External" /><Relationship Id="rId321" Type="http://schemas.openxmlformats.org/officeDocument/2006/relationships/hyperlink" Target="https://twitter.com/karan_kampani" TargetMode="External" /><Relationship Id="rId322" Type="http://schemas.openxmlformats.org/officeDocument/2006/relationships/hyperlink" Target="https://twitter.com/prcaindia" TargetMode="External" /><Relationship Id="rId323" Type="http://schemas.openxmlformats.org/officeDocument/2006/relationships/hyperlink" Target="https://twitter.com/archetype_in" TargetMode="External" /><Relationship Id="rId324" Type="http://schemas.openxmlformats.org/officeDocument/2006/relationships/hyperlink" Target="https://twitter.com/justbementalist" TargetMode="External" /><Relationship Id="rId325" Type="http://schemas.openxmlformats.org/officeDocument/2006/relationships/hyperlink" Target="https://twitter.com/yixuantu1" TargetMode="External" /><Relationship Id="rId326" Type="http://schemas.openxmlformats.org/officeDocument/2006/relationships/hyperlink" Target="https://twitter.com/melisandrepro" TargetMode="External" /><Relationship Id="rId327" Type="http://schemas.openxmlformats.org/officeDocument/2006/relationships/hyperlink" Target="https://twitter.com/fixer92" TargetMode="External" /><Relationship Id="rId328" Type="http://schemas.openxmlformats.org/officeDocument/2006/relationships/hyperlink" Target="https://twitter.com/irmpl" TargetMode="External" /><Relationship Id="rId329" Type="http://schemas.openxmlformats.org/officeDocument/2006/relationships/hyperlink" Target="https://twitter.com/ruderfinnindia" TargetMode="External" /><Relationship Id="rId330" Type="http://schemas.openxmlformats.org/officeDocument/2006/relationships/hyperlink" Target="https://twitter.com/avianwe" TargetMode="External" /><Relationship Id="rId331" Type="http://schemas.openxmlformats.org/officeDocument/2006/relationships/hyperlink" Target="https://twitter.com/archetype" TargetMode="External" /><Relationship Id="rId332" Type="http://schemas.openxmlformats.org/officeDocument/2006/relationships/hyperlink" Target="https://twitter.com/prweekuknews" TargetMode="External" /><Relationship Id="rId333" Type="http://schemas.openxmlformats.org/officeDocument/2006/relationships/hyperlink" Target="https://twitter.com/agencyleaders" TargetMode="External" /><Relationship Id="rId334" Type="http://schemas.openxmlformats.org/officeDocument/2006/relationships/hyperlink" Target="https://twitter.com/niranjan10" TargetMode="External" /><Relationship Id="rId335" Type="http://schemas.openxmlformats.org/officeDocument/2006/relationships/hyperlink" Target="https://twitter.com/bradstaples" TargetMode="External" /><Relationship Id="rId336" Type="http://schemas.openxmlformats.org/officeDocument/2006/relationships/hyperlink" Target="https://twitter.com/margerykraus" TargetMode="External" /><Relationship Id="rId337" Type="http://schemas.openxmlformats.org/officeDocument/2006/relationships/hyperlink" Target="https://twitter.com/prweekus" TargetMode="External" /><Relationship Id="rId338" Type="http://schemas.openxmlformats.org/officeDocument/2006/relationships/hyperlink" Target="https://twitter.com/liamdclarke" TargetMode="External" /><Relationship Id="rId339" Type="http://schemas.openxmlformats.org/officeDocument/2006/relationships/hyperlink" Target="https://twitter.com/odwyerpr" TargetMode="External" /><Relationship Id="rId340" Type="http://schemas.openxmlformats.org/officeDocument/2006/relationships/hyperlink" Target="https://twitter.com/mamoons" TargetMode="External" /><Relationship Id="rId341" Type="http://schemas.openxmlformats.org/officeDocument/2006/relationships/hyperlink" Target="https://twitter.com/samerhachem" TargetMode="External" /><Relationship Id="rId342" Type="http://schemas.openxmlformats.org/officeDocument/2006/relationships/hyperlink" Target="https://twitter.com/leonieonslowpr" TargetMode="External" /><Relationship Id="rId343" Type="http://schemas.openxmlformats.org/officeDocument/2006/relationships/hyperlink" Target="https://twitter.com/saloniechawla" TargetMode="External" /><Relationship Id="rId344" Type="http://schemas.openxmlformats.org/officeDocument/2006/relationships/hyperlink" Target="https://twitter.com/jkal1985" TargetMode="External" /><Relationship Id="rId345" Type="http://schemas.openxmlformats.org/officeDocument/2006/relationships/hyperlink" Target="https://twitter.com/mepra_org" TargetMode="External" /><Relationship Id="rId346" Type="http://schemas.openxmlformats.org/officeDocument/2006/relationships/hyperlink" Target="https://twitter.com/carolinerowe" TargetMode="External" /><Relationship Id="rId347" Type="http://schemas.openxmlformats.org/officeDocument/2006/relationships/hyperlink" Target="https://twitter.com/davidsancar" TargetMode="External" /><Relationship Id="rId348" Type="http://schemas.openxmlformats.org/officeDocument/2006/relationships/hyperlink" Target="https://twitter.com/nwbrux" TargetMode="External" /><Relationship Id="rId349" Type="http://schemas.openxmlformats.org/officeDocument/2006/relationships/hyperlink" Target="https://twitter.com/dano129" TargetMode="External" /><Relationship Id="rId350" Type="http://schemas.openxmlformats.org/officeDocument/2006/relationships/hyperlink" Target="https://twitter.com/anupamachand" TargetMode="External" /><Relationship Id="rId351" Type="http://schemas.openxmlformats.org/officeDocument/2006/relationships/hyperlink" Target="https://twitter.com/joeypathak" TargetMode="External" /><Relationship Id="rId352" Type="http://schemas.openxmlformats.org/officeDocument/2006/relationships/hyperlink" Target="https://twitter.com/bhavikakapoor5" TargetMode="External" /><Relationship Id="rId353" Type="http://schemas.openxmlformats.org/officeDocument/2006/relationships/hyperlink" Target="https://twitter.com/camillaincomms" TargetMode="External" /><Relationship Id="rId354" Type="http://schemas.openxmlformats.org/officeDocument/2006/relationships/hyperlink" Target="https://twitter.com/amchamdubai" TargetMode="External" /><Relationship Id="rId355" Type="http://schemas.openxmlformats.org/officeDocument/2006/relationships/hyperlink" Target="https://twitter.com/jimmyhkoo" TargetMode="External" /><Relationship Id="rId356" Type="http://schemas.openxmlformats.org/officeDocument/2006/relationships/hyperlink" Target="https://twitter.com/bulldogreporter" TargetMode="External" /><Relationship Id="rId357" Type="http://schemas.openxmlformats.org/officeDocument/2006/relationships/comments" Target="../comments2.xml" /><Relationship Id="rId358" Type="http://schemas.openxmlformats.org/officeDocument/2006/relationships/vmlDrawing" Target="../drawings/vmlDrawing2.vml" /><Relationship Id="rId359" Type="http://schemas.openxmlformats.org/officeDocument/2006/relationships/table" Target="../tables/table2.xml" /><Relationship Id="rId360" Type="http://schemas.openxmlformats.org/officeDocument/2006/relationships/drawing" Target="../drawings/drawing1.xml" /><Relationship Id="rId3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31"/>
  <sheetViews>
    <sheetView workbookViewId="0" topLeftCell="A1">
      <pane xSplit="2" ySplit="2" topLeftCell="C3" activePane="bottomRight" state="frozen"/>
      <selection pane="topRight" activeCell="C1" sqref="C1"/>
      <selection pane="bottomLeft" activeCell="A3" sqref="A3"/>
      <selection pane="bottomRight" activeCell="AD16" sqref="AD1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6" t="s">
        <v>39</v>
      </c>
      <c r="D1" s="17"/>
      <c r="E1" s="17"/>
      <c r="F1" s="17"/>
      <c r="G1" s="16"/>
      <c r="H1" s="14" t="s">
        <v>43</v>
      </c>
      <c r="I1" s="50"/>
      <c r="J1" s="50"/>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1249</v>
      </c>
      <c r="BD2" s="13" t="s">
        <v>1267</v>
      </c>
      <c r="BE2" s="13" t="s">
        <v>1268</v>
      </c>
    </row>
    <row r="3" spans="1:57" ht="15" customHeight="1">
      <c r="A3" s="65" t="s">
        <v>234</v>
      </c>
      <c r="B3" s="65" t="s">
        <v>274</v>
      </c>
      <c r="C3" s="66" t="s">
        <v>1606</v>
      </c>
      <c r="D3" s="67">
        <v>3</v>
      </c>
      <c r="E3" s="68" t="s">
        <v>132</v>
      </c>
      <c r="F3" s="69">
        <v>32</v>
      </c>
      <c r="G3" s="66"/>
      <c r="H3" s="70"/>
      <c r="I3" s="71"/>
      <c r="J3" s="71"/>
      <c r="K3" s="34" t="s">
        <v>65</v>
      </c>
      <c r="L3" s="72">
        <v>3</v>
      </c>
      <c r="M3" s="72"/>
      <c r="N3" s="73"/>
      <c r="O3" s="88" t="s">
        <v>312</v>
      </c>
      <c r="P3" s="91">
        <v>43838.92590277778</v>
      </c>
      <c r="Q3" s="88" t="s">
        <v>316</v>
      </c>
      <c r="R3" s="88"/>
      <c r="S3" s="88"/>
      <c r="T3" s="88" t="s">
        <v>382</v>
      </c>
      <c r="U3" s="96" t="s">
        <v>401</v>
      </c>
      <c r="V3" s="96" t="s">
        <v>401</v>
      </c>
      <c r="W3" s="91">
        <v>43838.92590277778</v>
      </c>
      <c r="X3" s="97">
        <v>43838</v>
      </c>
      <c r="Y3" s="100" t="s">
        <v>442</v>
      </c>
      <c r="Z3" s="96" t="s">
        <v>512</v>
      </c>
      <c r="AA3" s="88"/>
      <c r="AB3" s="88"/>
      <c r="AC3" s="100" t="s">
        <v>579</v>
      </c>
      <c r="AD3" s="88"/>
      <c r="AE3" s="88" t="b">
        <v>0</v>
      </c>
      <c r="AF3" s="88">
        <v>0</v>
      </c>
      <c r="AG3" s="100" t="s">
        <v>650</v>
      </c>
      <c r="AH3" s="88" t="b">
        <v>0</v>
      </c>
      <c r="AI3" s="88" t="s">
        <v>655</v>
      </c>
      <c r="AJ3" s="88"/>
      <c r="AK3" s="100" t="s">
        <v>650</v>
      </c>
      <c r="AL3" s="88" t="b">
        <v>0</v>
      </c>
      <c r="AM3" s="88">
        <v>0</v>
      </c>
      <c r="AN3" s="100" t="s">
        <v>650</v>
      </c>
      <c r="AO3" s="88" t="s">
        <v>659</v>
      </c>
      <c r="AP3" s="88" t="b">
        <v>0</v>
      </c>
      <c r="AQ3" s="100" t="s">
        <v>579</v>
      </c>
      <c r="AR3" s="88" t="s">
        <v>196</v>
      </c>
      <c r="AS3" s="88">
        <v>0</v>
      </c>
      <c r="AT3" s="88">
        <v>0</v>
      </c>
      <c r="AU3" s="88"/>
      <c r="AV3" s="88"/>
      <c r="AW3" s="88"/>
      <c r="AX3" s="88"/>
      <c r="AY3" s="88"/>
      <c r="AZ3" s="88"/>
      <c r="BA3" s="88"/>
      <c r="BB3" s="88"/>
      <c r="BC3">
        <v>1</v>
      </c>
      <c r="BD3" s="88" t="str">
        <f>REPLACE(INDEX(GroupVertices[Group],MATCH(Edges[[#This Row],[Vertex 1]],GroupVertices[Vertex],0)),1,1,"")</f>
        <v>2</v>
      </c>
      <c r="BE3" s="88" t="str">
        <f>REPLACE(INDEX(GroupVertices[Group],MATCH(Edges[[#This Row],[Vertex 2]],GroupVertices[Vertex],0)),1,1,"")</f>
        <v>2</v>
      </c>
    </row>
    <row r="4" spans="1:57" ht="15" customHeight="1">
      <c r="A4" s="65" t="s">
        <v>234</v>
      </c>
      <c r="B4" s="65" t="s">
        <v>275</v>
      </c>
      <c r="C4" s="66" t="s">
        <v>1606</v>
      </c>
      <c r="D4" s="67">
        <v>3</v>
      </c>
      <c r="E4" s="68" t="s">
        <v>132</v>
      </c>
      <c r="F4" s="69">
        <v>32</v>
      </c>
      <c r="G4" s="66"/>
      <c r="H4" s="70"/>
      <c r="I4" s="71"/>
      <c r="J4" s="71"/>
      <c r="K4" s="34" t="s">
        <v>65</v>
      </c>
      <c r="L4" s="78">
        <v>4</v>
      </c>
      <c r="M4" s="78"/>
      <c r="N4" s="73"/>
      <c r="O4" s="89" t="s">
        <v>312</v>
      </c>
      <c r="P4" s="92">
        <v>43838.92590277778</v>
      </c>
      <c r="Q4" s="89" t="s">
        <v>316</v>
      </c>
      <c r="R4" s="89"/>
      <c r="S4" s="89"/>
      <c r="T4" s="89" t="s">
        <v>382</v>
      </c>
      <c r="U4" s="94" t="s">
        <v>401</v>
      </c>
      <c r="V4" s="94" t="s">
        <v>401</v>
      </c>
      <c r="W4" s="92">
        <v>43838.92590277778</v>
      </c>
      <c r="X4" s="98">
        <v>43838</v>
      </c>
      <c r="Y4" s="101" t="s">
        <v>442</v>
      </c>
      <c r="Z4" s="94" t="s">
        <v>512</v>
      </c>
      <c r="AA4" s="89"/>
      <c r="AB4" s="89"/>
      <c r="AC4" s="101" t="s">
        <v>579</v>
      </c>
      <c r="AD4" s="89"/>
      <c r="AE4" s="89" t="b">
        <v>0</v>
      </c>
      <c r="AF4" s="89">
        <v>0</v>
      </c>
      <c r="AG4" s="101" t="s">
        <v>650</v>
      </c>
      <c r="AH4" s="89" t="b">
        <v>0</v>
      </c>
      <c r="AI4" s="89" t="s">
        <v>655</v>
      </c>
      <c r="AJ4" s="89"/>
      <c r="AK4" s="101" t="s">
        <v>650</v>
      </c>
      <c r="AL4" s="89" t="b">
        <v>0</v>
      </c>
      <c r="AM4" s="89">
        <v>0</v>
      </c>
      <c r="AN4" s="101" t="s">
        <v>650</v>
      </c>
      <c r="AO4" s="89" t="s">
        <v>659</v>
      </c>
      <c r="AP4" s="89" t="b">
        <v>0</v>
      </c>
      <c r="AQ4" s="101" t="s">
        <v>579</v>
      </c>
      <c r="AR4" s="89" t="s">
        <v>196</v>
      </c>
      <c r="AS4" s="89">
        <v>0</v>
      </c>
      <c r="AT4" s="89">
        <v>0</v>
      </c>
      <c r="AU4" s="89"/>
      <c r="AV4" s="89"/>
      <c r="AW4" s="89"/>
      <c r="AX4" s="89"/>
      <c r="AY4" s="89"/>
      <c r="AZ4" s="89"/>
      <c r="BA4" s="89"/>
      <c r="BB4" s="89"/>
      <c r="BC4">
        <v>1</v>
      </c>
      <c r="BD4" s="88" t="str">
        <f>REPLACE(INDEX(GroupVertices[Group],MATCH(Edges[[#This Row],[Vertex 1]],GroupVertices[Vertex],0)),1,1,"")</f>
        <v>2</v>
      </c>
      <c r="BE4" s="88" t="str">
        <f>REPLACE(INDEX(GroupVertices[Group],MATCH(Edges[[#This Row],[Vertex 2]],GroupVertices[Vertex],0)),1,1,"")</f>
        <v>2</v>
      </c>
    </row>
    <row r="5" spans="1:57" ht="15">
      <c r="A5" s="65" t="s">
        <v>234</v>
      </c>
      <c r="B5" s="65" t="s">
        <v>276</v>
      </c>
      <c r="C5" s="66" t="s">
        <v>1606</v>
      </c>
      <c r="D5" s="67">
        <v>3</v>
      </c>
      <c r="E5" s="68" t="s">
        <v>132</v>
      </c>
      <c r="F5" s="69">
        <v>32</v>
      </c>
      <c r="G5" s="66"/>
      <c r="H5" s="70"/>
      <c r="I5" s="71"/>
      <c r="J5" s="71"/>
      <c r="K5" s="34" t="s">
        <v>65</v>
      </c>
      <c r="L5" s="78">
        <v>5</v>
      </c>
      <c r="M5" s="78"/>
      <c r="N5" s="73"/>
      <c r="O5" s="89" t="s">
        <v>312</v>
      </c>
      <c r="P5" s="92">
        <v>43838.92590277778</v>
      </c>
      <c r="Q5" s="89" t="s">
        <v>316</v>
      </c>
      <c r="R5" s="89"/>
      <c r="S5" s="89"/>
      <c r="T5" s="89" t="s">
        <v>382</v>
      </c>
      <c r="U5" s="94" t="s">
        <v>401</v>
      </c>
      <c r="V5" s="94" t="s">
        <v>401</v>
      </c>
      <c r="W5" s="92">
        <v>43838.92590277778</v>
      </c>
      <c r="X5" s="98">
        <v>43838</v>
      </c>
      <c r="Y5" s="101" t="s">
        <v>442</v>
      </c>
      <c r="Z5" s="94" t="s">
        <v>512</v>
      </c>
      <c r="AA5" s="89"/>
      <c r="AB5" s="89"/>
      <c r="AC5" s="101" t="s">
        <v>579</v>
      </c>
      <c r="AD5" s="89"/>
      <c r="AE5" s="89" t="b">
        <v>0</v>
      </c>
      <c r="AF5" s="89">
        <v>0</v>
      </c>
      <c r="AG5" s="101" t="s">
        <v>650</v>
      </c>
      <c r="AH5" s="89" t="b">
        <v>0</v>
      </c>
      <c r="AI5" s="89" t="s">
        <v>655</v>
      </c>
      <c r="AJ5" s="89"/>
      <c r="AK5" s="101" t="s">
        <v>650</v>
      </c>
      <c r="AL5" s="89" t="b">
        <v>0</v>
      </c>
      <c r="AM5" s="89">
        <v>0</v>
      </c>
      <c r="AN5" s="101" t="s">
        <v>650</v>
      </c>
      <c r="AO5" s="89" t="s">
        <v>659</v>
      </c>
      <c r="AP5" s="89" t="b">
        <v>0</v>
      </c>
      <c r="AQ5" s="101" t="s">
        <v>579</v>
      </c>
      <c r="AR5" s="89" t="s">
        <v>196</v>
      </c>
      <c r="AS5" s="89">
        <v>0</v>
      </c>
      <c r="AT5" s="89">
        <v>0</v>
      </c>
      <c r="AU5" s="89"/>
      <c r="AV5" s="89"/>
      <c r="AW5" s="89"/>
      <c r="AX5" s="89"/>
      <c r="AY5" s="89"/>
      <c r="AZ5" s="89"/>
      <c r="BA5" s="89"/>
      <c r="BB5" s="89"/>
      <c r="BC5">
        <v>1</v>
      </c>
      <c r="BD5" s="88" t="str">
        <f>REPLACE(INDEX(GroupVertices[Group],MATCH(Edges[[#This Row],[Vertex 1]],GroupVertices[Vertex],0)),1,1,"")</f>
        <v>2</v>
      </c>
      <c r="BE5" s="88" t="str">
        <f>REPLACE(INDEX(GroupVertices[Group],MATCH(Edges[[#This Row],[Vertex 2]],GroupVertices[Vertex],0)),1,1,"")</f>
        <v>2</v>
      </c>
    </row>
    <row r="6" spans="1:57" ht="15">
      <c r="A6" s="65" t="s">
        <v>234</v>
      </c>
      <c r="B6" s="65" t="s">
        <v>277</v>
      </c>
      <c r="C6" s="66" t="s">
        <v>1606</v>
      </c>
      <c r="D6" s="67">
        <v>3</v>
      </c>
      <c r="E6" s="68" t="s">
        <v>132</v>
      </c>
      <c r="F6" s="69">
        <v>32</v>
      </c>
      <c r="G6" s="66"/>
      <c r="H6" s="70"/>
      <c r="I6" s="71"/>
      <c r="J6" s="71"/>
      <c r="K6" s="34" t="s">
        <v>65</v>
      </c>
      <c r="L6" s="78">
        <v>6</v>
      </c>
      <c r="M6" s="78"/>
      <c r="N6" s="73"/>
      <c r="O6" s="89" t="s">
        <v>312</v>
      </c>
      <c r="P6" s="92">
        <v>43838.92590277778</v>
      </c>
      <c r="Q6" s="89" t="s">
        <v>316</v>
      </c>
      <c r="R6" s="89"/>
      <c r="S6" s="89"/>
      <c r="T6" s="89" t="s">
        <v>382</v>
      </c>
      <c r="U6" s="94" t="s">
        <v>401</v>
      </c>
      <c r="V6" s="94" t="s">
        <v>401</v>
      </c>
      <c r="W6" s="92">
        <v>43838.92590277778</v>
      </c>
      <c r="X6" s="98">
        <v>43838</v>
      </c>
      <c r="Y6" s="101" t="s">
        <v>442</v>
      </c>
      <c r="Z6" s="94" t="s">
        <v>512</v>
      </c>
      <c r="AA6" s="89"/>
      <c r="AB6" s="89"/>
      <c r="AC6" s="101" t="s">
        <v>579</v>
      </c>
      <c r="AD6" s="89"/>
      <c r="AE6" s="89" t="b">
        <v>0</v>
      </c>
      <c r="AF6" s="89">
        <v>0</v>
      </c>
      <c r="AG6" s="101" t="s">
        <v>650</v>
      </c>
      <c r="AH6" s="89" t="b">
        <v>0</v>
      </c>
      <c r="AI6" s="89" t="s">
        <v>655</v>
      </c>
      <c r="AJ6" s="89"/>
      <c r="AK6" s="101" t="s">
        <v>650</v>
      </c>
      <c r="AL6" s="89" t="b">
        <v>0</v>
      </c>
      <c r="AM6" s="89">
        <v>0</v>
      </c>
      <c r="AN6" s="101" t="s">
        <v>650</v>
      </c>
      <c r="AO6" s="89" t="s">
        <v>659</v>
      </c>
      <c r="AP6" s="89" t="b">
        <v>0</v>
      </c>
      <c r="AQ6" s="101" t="s">
        <v>579</v>
      </c>
      <c r="AR6" s="89" t="s">
        <v>196</v>
      </c>
      <c r="AS6" s="89">
        <v>0</v>
      </c>
      <c r="AT6" s="89">
        <v>0</v>
      </c>
      <c r="AU6" s="89"/>
      <c r="AV6" s="89"/>
      <c r="AW6" s="89"/>
      <c r="AX6" s="89"/>
      <c r="AY6" s="89"/>
      <c r="AZ6" s="89"/>
      <c r="BA6" s="89"/>
      <c r="BB6" s="89"/>
      <c r="BC6">
        <v>1</v>
      </c>
      <c r="BD6" s="88" t="str">
        <f>REPLACE(INDEX(GroupVertices[Group],MATCH(Edges[[#This Row],[Vertex 1]],GroupVertices[Vertex],0)),1,1,"")</f>
        <v>2</v>
      </c>
      <c r="BE6" s="88" t="str">
        <f>REPLACE(INDEX(GroupVertices[Group],MATCH(Edges[[#This Row],[Vertex 2]],GroupVertices[Vertex],0)),1,1,"")</f>
        <v>2</v>
      </c>
    </row>
    <row r="7" spans="1:57" ht="15">
      <c r="A7" s="65" t="s">
        <v>234</v>
      </c>
      <c r="B7" s="65" t="s">
        <v>278</v>
      </c>
      <c r="C7" s="66" t="s">
        <v>1606</v>
      </c>
      <c r="D7" s="67">
        <v>3</v>
      </c>
      <c r="E7" s="68" t="s">
        <v>132</v>
      </c>
      <c r="F7" s="69">
        <v>32</v>
      </c>
      <c r="G7" s="66"/>
      <c r="H7" s="70"/>
      <c r="I7" s="71"/>
      <c r="J7" s="71"/>
      <c r="K7" s="34" t="s">
        <v>65</v>
      </c>
      <c r="L7" s="78">
        <v>7</v>
      </c>
      <c r="M7" s="78"/>
      <c r="N7" s="73"/>
      <c r="O7" s="89" t="s">
        <v>312</v>
      </c>
      <c r="P7" s="92">
        <v>43838.92590277778</v>
      </c>
      <c r="Q7" s="89" t="s">
        <v>316</v>
      </c>
      <c r="R7" s="89"/>
      <c r="S7" s="89"/>
      <c r="T7" s="89" t="s">
        <v>382</v>
      </c>
      <c r="U7" s="94" t="s">
        <v>401</v>
      </c>
      <c r="V7" s="94" t="s">
        <v>401</v>
      </c>
      <c r="W7" s="92">
        <v>43838.92590277778</v>
      </c>
      <c r="X7" s="98">
        <v>43838</v>
      </c>
      <c r="Y7" s="101" t="s">
        <v>442</v>
      </c>
      <c r="Z7" s="94" t="s">
        <v>512</v>
      </c>
      <c r="AA7" s="89"/>
      <c r="AB7" s="89"/>
      <c r="AC7" s="101" t="s">
        <v>579</v>
      </c>
      <c r="AD7" s="89"/>
      <c r="AE7" s="89" t="b">
        <v>0</v>
      </c>
      <c r="AF7" s="89">
        <v>0</v>
      </c>
      <c r="AG7" s="101" t="s">
        <v>650</v>
      </c>
      <c r="AH7" s="89" t="b">
        <v>0</v>
      </c>
      <c r="AI7" s="89" t="s">
        <v>655</v>
      </c>
      <c r="AJ7" s="89"/>
      <c r="AK7" s="101" t="s">
        <v>650</v>
      </c>
      <c r="AL7" s="89" t="b">
        <v>0</v>
      </c>
      <c r="AM7" s="89">
        <v>0</v>
      </c>
      <c r="AN7" s="101" t="s">
        <v>650</v>
      </c>
      <c r="AO7" s="89" t="s">
        <v>659</v>
      </c>
      <c r="AP7" s="89" t="b">
        <v>0</v>
      </c>
      <c r="AQ7" s="101" t="s">
        <v>579</v>
      </c>
      <c r="AR7" s="89" t="s">
        <v>196</v>
      </c>
      <c r="AS7" s="89">
        <v>0</v>
      </c>
      <c r="AT7" s="89">
        <v>0</v>
      </c>
      <c r="AU7" s="89"/>
      <c r="AV7" s="89"/>
      <c r="AW7" s="89"/>
      <c r="AX7" s="89"/>
      <c r="AY7" s="89"/>
      <c r="AZ7" s="89"/>
      <c r="BA7" s="89"/>
      <c r="BB7" s="89"/>
      <c r="BC7">
        <v>1</v>
      </c>
      <c r="BD7" s="88" t="str">
        <f>REPLACE(INDEX(GroupVertices[Group],MATCH(Edges[[#This Row],[Vertex 1]],GroupVertices[Vertex],0)),1,1,"")</f>
        <v>2</v>
      </c>
      <c r="BE7" s="88" t="str">
        <f>REPLACE(INDEX(GroupVertices[Group],MATCH(Edges[[#This Row],[Vertex 2]],GroupVertices[Vertex],0)),1,1,"")</f>
        <v>2</v>
      </c>
    </row>
    <row r="8" spans="1:57" ht="15">
      <c r="A8" s="65" t="s">
        <v>234</v>
      </c>
      <c r="B8" s="65" t="s">
        <v>279</v>
      </c>
      <c r="C8" s="66" t="s">
        <v>1606</v>
      </c>
      <c r="D8" s="67">
        <v>3</v>
      </c>
      <c r="E8" s="68" t="s">
        <v>132</v>
      </c>
      <c r="F8" s="69">
        <v>32</v>
      </c>
      <c r="G8" s="66"/>
      <c r="H8" s="70"/>
      <c r="I8" s="71"/>
      <c r="J8" s="71"/>
      <c r="K8" s="34" t="s">
        <v>65</v>
      </c>
      <c r="L8" s="78">
        <v>8</v>
      </c>
      <c r="M8" s="78"/>
      <c r="N8" s="73"/>
      <c r="O8" s="89" t="s">
        <v>312</v>
      </c>
      <c r="P8" s="92">
        <v>43838.92590277778</v>
      </c>
      <c r="Q8" s="89" t="s">
        <v>316</v>
      </c>
      <c r="R8" s="89"/>
      <c r="S8" s="89"/>
      <c r="T8" s="89" t="s">
        <v>382</v>
      </c>
      <c r="U8" s="94" t="s">
        <v>401</v>
      </c>
      <c r="V8" s="94" t="s">
        <v>401</v>
      </c>
      <c r="W8" s="92">
        <v>43838.92590277778</v>
      </c>
      <c r="X8" s="98">
        <v>43838</v>
      </c>
      <c r="Y8" s="101" t="s">
        <v>442</v>
      </c>
      <c r="Z8" s="94" t="s">
        <v>512</v>
      </c>
      <c r="AA8" s="89"/>
      <c r="AB8" s="89"/>
      <c r="AC8" s="101" t="s">
        <v>579</v>
      </c>
      <c r="AD8" s="89"/>
      <c r="AE8" s="89" t="b">
        <v>0</v>
      </c>
      <c r="AF8" s="89">
        <v>0</v>
      </c>
      <c r="AG8" s="101" t="s">
        <v>650</v>
      </c>
      <c r="AH8" s="89" t="b">
        <v>0</v>
      </c>
      <c r="AI8" s="89" t="s">
        <v>655</v>
      </c>
      <c r="AJ8" s="89"/>
      <c r="AK8" s="101" t="s">
        <v>650</v>
      </c>
      <c r="AL8" s="89" t="b">
        <v>0</v>
      </c>
      <c r="AM8" s="89">
        <v>0</v>
      </c>
      <c r="AN8" s="101" t="s">
        <v>650</v>
      </c>
      <c r="AO8" s="89" t="s">
        <v>659</v>
      </c>
      <c r="AP8" s="89" t="b">
        <v>0</v>
      </c>
      <c r="AQ8" s="101" t="s">
        <v>579</v>
      </c>
      <c r="AR8" s="89" t="s">
        <v>196</v>
      </c>
      <c r="AS8" s="89">
        <v>0</v>
      </c>
      <c r="AT8" s="89">
        <v>0</v>
      </c>
      <c r="AU8" s="89"/>
      <c r="AV8" s="89"/>
      <c r="AW8" s="89"/>
      <c r="AX8" s="89"/>
      <c r="AY8" s="89"/>
      <c r="AZ8" s="89"/>
      <c r="BA8" s="89"/>
      <c r="BB8" s="89"/>
      <c r="BC8">
        <v>1</v>
      </c>
      <c r="BD8" s="88" t="str">
        <f>REPLACE(INDEX(GroupVertices[Group],MATCH(Edges[[#This Row],[Vertex 1]],GroupVertices[Vertex],0)),1,1,"")</f>
        <v>2</v>
      </c>
      <c r="BE8" s="88" t="str">
        <f>REPLACE(INDEX(GroupVertices[Group],MATCH(Edges[[#This Row],[Vertex 2]],GroupVertices[Vertex],0)),1,1,"")</f>
        <v>2</v>
      </c>
    </row>
    <row r="9" spans="1:57" ht="15">
      <c r="A9" s="65" t="s">
        <v>234</v>
      </c>
      <c r="B9" s="65" t="s">
        <v>280</v>
      </c>
      <c r="C9" s="66" t="s">
        <v>1606</v>
      </c>
      <c r="D9" s="67">
        <v>3</v>
      </c>
      <c r="E9" s="68" t="s">
        <v>132</v>
      </c>
      <c r="F9" s="69">
        <v>32</v>
      </c>
      <c r="G9" s="66"/>
      <c r="H9" s="70"/>
      <c r="I9" s="71"/>
      <c r="J9" s="71"/>
      <c r="K9" s="34" t="s">
        <v>65</v>
      </c>
      <c r="L9" s="78">
        <v>9</v>
      </c>
      <c r="M9" s="78"/>
      <c r="N9" s="73"/>
      <c r="O9" s="89" t="s">
        <v>312</v>
      </c>
      <c r="P9" s="92">
        <v>43838.92590277778</v>
      </c>
      <c r="Q9" s="89" t="s">
        <v>316</v>
      </c>
      <c r="R9" s="89"/>
      <c r="S9" s="89"/>
      <c r="T9" s="89" t="s">
        <v>382</v>
      </c>
      <c r="U9" s="94" t="s">
        <v>401</v>
      </c>
      <c r="V9" s="94" t="s">
        <v>401</v>
      </c>
      <c r="W9" s="92">
        <v>43838.92590277778</v>
      </c>
      <c r="X9" s="98">
        <v>43838</v>
      </c>
      <c r="Y9" s="101" t="s">
        <v>442</v>
      </c>
      <c r="Z9" s="94" t="s">
        <v>512</v>
      </c>
      <c r="AA9" s="89"/>
      <c r="AB9" s="89"/>
      <c r="AC9" s="101" t="s">
        <v>579</v>
      </c>
      <c r="AD9" s="89"/>
      <c r="AE9" s="89" t="b">
        <v>0</v>
      </c>
      <c r="AF9" s="89">
        <v>0</v>
      </c>
      <c r="AG9" s="101" t="s">
        <v>650</v>
      </c>
      <c r="AH9" s="89" t="b">
        <v>0</v>
      </c>
      <c r="AI9" s="89" t="s">
        <v>655</v>
      </c>
      <c r="AJ9" s="89"/>
      <c r="AK9" s="101" t="s">
        <v>650</v>
      </c>
      <c r="AL9" s="89" t="b">
        <v>0</v>
      </c>
      <c r="AM9" s="89">
        <v>0</v>
      </c>
      <c r="AN9" s="101" t="s">
        <v>650</v>
      </c>
      <c r="AO9" s="89" t="s">
        <v>659</v>
      </c>
      <c r="AP9" s="89" t="b">
        <v>0</v>
      </c>
      <c r="AQ9" s="101" t="s">
        <v>579</v>
      </c>
      <c r="AR9" s="89" t="s">
        <v>196</v>
      </c>
      <c r="AS9" s="89">
        <v>0</v>
      </c>
      <c r="AT9" s="89">
        <v>0</v>
      </c>
      <c r="AU9" s="89"/>
      <c r="AV9" s="89"/>
      <c r="AW9" s="89"/>
      <c r="AX9" s="89"/>
      <c r="AY9" s="89"/>
      <c r="AZ9" s="89"/>
      <c r="BA9" s="89"/>
      <c r="BB9" s="89"/>
      <c r="BC9">
        <v>1</v>
      </c>
      <c r="BD9" s="88" t="str">
        <f>REPLACE(INDEX(GroupVertices[Group],MATCH(Edges[[#This Row],[Vertex 1]],GroupVertices[Vertex],0)),1,1,"")</f>
        <v>2</v>
      </c>
      <c r="BE9" s="88" t="str">
        <f>REPLACE(INDEX(GroupVertices[Group],MATCH(Edges[[#This Row],[Vertex 2]],GroupVertices[Vertex],0)),1,1,"")</f>
        <v>2</v>
      </c>
    </row>
    <row r="10" spans="1:57" ht="15">
      <c r="A10" s="65" t="s">
        <v>234</v>
      </c>
      <c r="B10" s="65" t="s">
        <v>281</v>
      </c>
      <c r="C10" s="66" t="s">
        <v>1606</v>
      </c>
      <c r="D10" s="67">
        <v>3</v>
      </c>
      <c r="E10" s="68" t="s">
        <v>132</v>
      </c>
      <c r="F10" s="69">
        <v>32</v>
      </c>
      <c r="G10" s="66"/>
      <c r="H10" s="70"/>
      <c r="I10" s="71"/>
      <c r="J10" s="71"/>
      <c r="K10" s="34" t="s">
        <v>65</v>
      </c>
      <c r="L10" s="78">
        <v>10</v>
      </c>
      <c r="M10" s="78"/>
      <c r="N10" s="73"/>
      <c r="O10" s="89" t="s">
        <v>312</v>
      </c>
      <c r="P10" s="92">
        <v>43838.92590277778</v>
      </c>
      <c r="Q10" s="89" t="s">
        <v>316</v>
      </c>
      <c r="R10" s="89"/>
      <c r="S10" s="89"/>
      <c r="T10" s="89" t="s">
        <v>382</v>
      </c>
      <c r="U10" s="94" t="s">
        <v>401</v>
      </c>
      <c r="V10" s="94" t="s">
        <v>401</v>
      </c>
      <c r="W10" s="92">
        <v>43838.92590277778</v>
      </c>
      <c r="X10" s="98">
        <v>43838</v>
      </c>
      <c r="Y10" s="101" t="s">
        <v>442</v>
      </c>
      <c r="Z10" s="94" t="s">
        <v>512</v>
      </c>
      <c r="AA10" s="89"/>
      <c r="AB10" s="89"/>
      <c r="AC10" s="101" t="s">
        <v>579</v>
      </c>
      <c r="AD10" s="89"/>
      <c r="AE10" s="89" t="b">
        <v>0</v>
      </c>
      <c r="AF10" s="89">
        <v>0</v>
      </c>
      <c r="AG10" s="101" t="s">
        <v>650</v>
      </c>
      <c r="AH10" s="89" t="b">
        <v>0</v>
      </c>
      <c r="AI10" s="89" t="s">
        <v>655</v>
      </c>
      <c r="AJ10" s="89"/>
      <c r="AK10" s="101" t="s">
        <v>650</v>
      </c>
      <c r="AL10" s="89" t="b">
        <v>0</v>
      </c>
      <c r="AM10" s="89">
        <v>0</v>
      </c>
      <c r="AN10" s="101" t="s">
        <v>650</v>
      </c>
      <c r="AO10" s="89" t="s">
        <v>659</v>
      </c>
      <c r="AP10" s="89" t="b">
        <v>0</v>
      </c>
      <c r="AQ10" s="101" t="s">
        <v>579</v>
      </c>
      <c r="AR10" s="89" t="s">
        <v>196</v>
      </c>
      <c r="AS10" s="89">
        <v>0</v>
      </c>
      <c r="AT10" s="89">
        <v>0</v>
      </c>
      <c r="AU10" s="89"/>
      <c r="AV10" s="89"/>
      <c r="AW10" s="89"/>
      <c r="AX10" s="89"/>
      <c r="AY10" s="89"/>
      <c r="AZ10" s="89"/>
      <c r="BA10" s="89"/>
      <c r="BB10" s="89"/>
      <c r="BC10">
        <v>1</v>
      </c>
      <c r="BD10" s="88" t="str">
        <f>REPLACE(INDEX(GroupVertices[Group],MATCH(Edges[[#This Row],[Vertex 1]],GroupVertices[Vertex],0)),1,1,"")</f>
        <v>2</v>
      </c>
      <c r="BE10" s="88" t="str">
        <f>REPLACE(INDEX(GroupVertices[Group],MATCH(Edges[[#This Row],[Vertex 2]],GroupVertices[Vertex],0)),1,1,"")</f>
        <v>2</v>
      </c>
    </row>
    <row r="11" spans="1:57" ht="15">
      <c r="A11" s="65" t="s">
        <v>234</v>
      </c>
      <c r="B11" s="65" t="s">
        <v>282</v>
      </c>
      <c r="C11" s="66" t="s">
        <v>1606</v>
      </c>
      <c r="D11" s="67">
        <v>3</v>
      </c>
      <c r="E11" s="68" t="s">
        <v>132</v>
      </c>
      <c r="F11" s="69">
        <v>32</v>
      </c>
      <c r="G11" s="66"/>
      <c r="H11" s="70"/>
      <c r="I11" s="71"/>
      <c r="J11" s="71"/>
      <c r="K11" s="34" t="s">
        <v>65</v>
      </c>
      <c r="L11" s="78">
        <v>11</v>
      </c>
      <c r="M11" s="78"/>
      <c r="N11" s="73"/>
      <c r="O11" s="89" t="s">
        <v>312</v>
      </c>
      <c r="P11" s="92">
        <v>43838.92590277778</v>
      </c>
      <c r="Q11" s="89" t="s">
        <v>316</v>
      </c>
      <c r="R11" s="89"/>
      <c r="S11" s="89"/>
      <c r="T11" s="89" t="s">
        <v>382</v>
      </c>
      <c r="U11" s="94" t="s">
        <v>401</v>
      </c>
      <c r="V11" s="94" t="s">
        <v>401</v>
      </c>
      <c r="W11" s="92">
        <v>43838.92590277778</v>
      </c>
      <c r="X11" s="98">
        <v>43838</v>
      </c>
      <c r="Y11" s="101" t="s">
        <v>442</v>
      </c>
      <c r="Z11" s="94" t="s">
        <v>512</v>
      </c>
      <c r="AA11" s="89"/>
      <c r="AB11" s="89"/>
      <c r="AC11" s="101" t="s">
        <v>579</v>
      </c>
      <c r="AD11" s="89"/>
      <c r="AE11" s="89" t="b">
        <v>0</v>
      </c>
      <c r="AF11" s="89">
        <v>0</v>
      </c>
      <c r="AG11" s="101" t="s">
        <v>650</v>
      </c>
      <c r="AH11" s="89" t="b">
        <v>0</v>
      </c>
      <c r="AI11" s="89" t="s">
        <v>655</v>
      </c>
      <c r="AJ11" s="89"/>
      <c r="AK11" s="101" t="s">
        <v>650</v>
      </c>
      <c r="AL11" s="89" t="b">
        <v>0</v>
      </c>
      <c r="AM11" s="89">
        <v>0</v>
      </c>
      <c r="AN11" s="101" t="s">
        <v>650</v>
      </c>
      <c r="AO11" s="89" t="s">
        <v>659</v>
      </c>
      <c r="AP11" s="89" t="b">
        <v>0</v>
      </c>
      <c r="AQ11" s="101" t="s">
        <v>579</v>
      </c>
      <c r="AR11" s="89" t="s">
        <v>196</v>
      </c>
      <c r="AS11" s="89">
        <v>0</v>
      </c>
      <c r="AT11" s="89">
        <v>0</v>
      </c>
      <c r="AU11" s="89"/>
      <c r="AV11" s="89"/>
      <c r="AW11" s="89"/>
      <c r="AX11" s="89"/>
      <c r="AY11" s="89"/>
      <c r="AZ11" s="89"/>
      <c r="BA11" s="89"/>
      <c r="BB11" s="89"/>
      <c r="BC11">
        <v>1</v>
      </c>
      <c r="BD11" s="88" t="str">
        <f>REPLACE(INDEX(GroupVertices[Group],MATCH(Edges[[#This Row],[Vertex 1]],GroupVertices[Vertex],0)),1,1,"")</f>
        <v>2</v>
      </c>
      <c r="BE11" s="88" t="str">
        <f>REPLACE(INDEX(GroupVertices[Group],MATCH(Edges[[#This Row],[Vertex 2]],GroupVertices[Vertex],0)),1,1,"")</f>
        <v>2</v>
      </c>
    </row>
    <row r="12" spans="1:57" ht="15">
      <c r="A12" s="65" t="s">
        <v>234</v>
      </c>
      <c r="B12" s="65" t="s">
        <v>283</v>
      </c>
      <c r="C12" s="66" t="s">
        <v>1606</v>
      </c>
      <c r="D12" s="67">
        <v>3</v>
      </c>
      <c r="E12" s="68" t="s">
        <v>132</v>
      </c>
      <c r="F12" s="69">
        <v>32</v>
      </c>
      <c r="G12" s="66"/>
      <c r="H12" s="70"/>
      <c r="I12" s="71"/>
      <c r="J12" s="71"/>
      <c r="K12" s="34" t="s">
        <v>65</v>
      </c>
      <c r="L12" s="78">
        <v>12</v>
      </c>
      <c r="M12" s="78"/>
      <c r="N12" s="73"/>
      <c r="O12" s="89" t="s">
        <v>312</v>
      </c>
      <c r="P12" s="92">
        <v>43838.92590277778</v>
      </c>
      <c r="Q12" s="89" t="s">
        <v>316</v>
      </c>
      <c r="R12" s="89"/>
      <c r="S12" s="89"/>
      <c r="T12" s="89" t="s">
        <v>382</v>
      </c>
      <c r="U12" s="94" t="s">
        <v>401</v>
      </c>
      <c r="V12" s="94" t="s">
        <v>401</v>
      </c>
      <c r="W12" s="92">
        <v>43838.92590277778</v>
      </c>
      <c r="X12" s="98">
        <v>43838</v>
      </c>
      <c r="Y12" s="101" t="s">
        <v>442</v>
      </c>
      <c r="Z12" s="94" t="s">
        <v>512</v>
      </c>
      <c r="AA12" s="89"/>
      <c r="AB12" s="89"/>
      <c r="AC12" s="101" t="s">
        <v>579</v>
      </c>
      <c r="AD12" s="89"/>
      <c r="AE12" s="89" t="b">
        <v>0</v>
      </c>
      <c r="AF12" s="89">
        <v>0</v>
      </c>
      <c r="AG12" s="101" t="s">
        <v>650</v>
      </c>
      <c r="AH12" s="89" t="b">
        <v>0</v>
      </c>
      <c r="AI12" s="89" t="s">
        <v>655</v>
      </c>
      <c r="AJ12" s="89"/>
      <c r="AK12" s="101" t="s">
        <v>650</v>
      </c>
      <c r="AL12" s="89" t="b">
        <v>0</v>
      </c>
      <c r="AM12" s="89">
        <v>0</v>
      </c>
      <c r="AN12" s="101" t="s">
        <v>650</v>
      </c>
      <c r="AO12" s="89" t="s">
        <v>659</v>
      </c>
      <c r="AP12" s="89" t="b">
        <v>0</v>
      </c>
      <c r="AQ12" s="101" t="s">
        <v>579</v>
      </c>
      <c r="AR12" s="89" t="s">
        <v>196</v>
      </c>
      <c r="AS12" s="89">
        <v>0</v>
      </c>
      <c r="AT12" s="89">
        <v>0</v>
      </c>
      <c r="AU12" s="89"/>
      <c r="AV12" s="89"/>
      <c r="AW12" s="89"/>
      <c r="AX12" s="89"/>
      <c r="AY12" s="89"/>
      <c r="AZ12" s="89"/>
      <c r="BA12" s="89"/>
      <c r="BB12" s="89"/>
      <c r="BC12">
        <v>1</v>
      </c>
      <c r="BD12" s="88" t="str">
        <f>REPLACE(INDEX(GroupVertices[Group],MATCH(Edges[[#This Row],[Vertex 1]],GroupVertices[Vertex],0)),1,1,"")</f>
        <v>2</v>
      </c>
      <c r="BE12" s="88" t="str">
        <f>REPLACE(INDEX(GroupVertices[Group],MATCH(Edges[[#This Row],[Vertex 2]],GroupVertices[Vertex],0)),1,1,"")</f>
        <v>2</v>
      </c>
    </row>
    <row r="13" spans="1:57" ht="15">
      <c r="A13" s="65" t="s">
        <v>234</v>
      </c>
      <c r="B13" s="65" t="s">
        <v>284</v>
      </c>
      <c r="C13" s="66" t="s">
        <v>1606</v>
      </c>
      <c r="D13" s="67">
        <v>3</v>
      </c>
      <c r="E13" s="68" t="s">
        <v>132</v>
      </c>
      <c r="F13" s="69">
        <v>32</v>
      </c>
      <c r="G13" s="66"/>
      <c r="H13" s="70"/>
      <c r="I13" s="71"/>
      <c r="J13" s="71"/>
      <c r="K13" s="34" t="s">
        <v>65</v>
      </c>
      <c r="L13" s="78">
        <v>13</v>
      </c>
      <c r="M13" s="78"/>
      <c r="N13" s="73"/>
      <c r="O13" s="89" t="s">
        <v>312</v>
      </c>
      <c r="P13" s="92">
        <v>43838.92590277778</v>
      </c>
      <c r="Q13" s="89" t="s">
        <v>316</v>
      </c>
      <c r="R13" s="89"/>
      <c r="S13" s="89"/>
      <c r="T13" s="89" t="s">
        <v>382</v>
      </c>
      <c r="U13" s="94" t="s">
        <v>401</v>
      </c>
      <c r="V13" s="94" t="s">
        <v>401</v>
      </c>
      <c r="W13" s="92">
        <v>43838.92590277778</v>
      </c>
      <c r="X13" s="98">
        <v>43838</v>
      </c>
      <c r="Y13" s="101" t="s">
        <v>442</v>
      </c>
      <c r="Z13" s="94" t="s">
        <v>512</v>
      </c>
      <c r="AA13" s="89"/>
      <c r="AB13" s="89"/>
      <c r="AC13" s="101" t="s">
        <v>579</v>
      </c>
      <c r="AD13" s="89"/>
      <c r="AE13" s="89" t="b">
        <v>0</v>
      </c>
      <c r="AF13" s="89">
        <v>0</v>
      </c>
      <c r="AG13" s="101" t="s">
        <v>650</v>
      </c>
      <c r="AH13" s="89" t="b">
        <v>0</v>
      </c>
      <c r="AI13" s="89" t="s">
        <v>655</v>
      </c>
      <c r="AJ13" s="89"/>
      <c r="AK13" s="101" t="s">
        <v>650</v>
      </c>
      <c r="AL13" s="89" t="b">
        <v>0</v>
      </c>
      <c r="AM13" s="89">
        <v>0</v>
      </c>
      <c r="AN13" s="101" t="s">
        <v>650</v>
      </c>
      <c r="AO13" s="89" t="s">
        <v>659</v>
      </c>
      <c r="AP13" s="89" t="b">
        <v>0</v>
      </c>
      <c r="AQ13" s="101" t="s">
        <v>579</v>
      </c>
      <c r="AR13" s="89" t="s">
        <v>196</v>
      </c>
      <c r="AS13" s="89">
        <v>0</v>
      </c>
      <c r="AT13" s="89">
        <v>0</v>
      </c>
      <c r="AU13" s="89"/>
      <c r="AV13" s="89"/>
      <c r="AW13" s="89"/>
      <c r="AX13" s="89"/>
      <c r="AY13" s="89"/>
      <c r="AZ13" s="89"/>
      <c r="BA13" s="89"/>
      <c r="BB13" s="89"/>
      <c r="BC13">
        <v>1</v>
      </c>
      <c r="BD13" s="88" t="str">
        <f>REPLACE(INDEX(GroupVertices[Group],MATCH(Edges[[#This Row],[Vertex 1]],GroupVertices[Vertex],0)),1,1,"")</f>
        <v>2</v>
      </c>
      <c r="BE13" s="88" t="str">
        <f>REPLACE(INDEX(GroupVertices[Group],MATCH(Edges[[#This Row],[Vertex 2]],GroupVertices[Vertex],0)),1,1,"")</f>
        <v>2</v>
      </c>
    </row>
    <row r="14" spans="1:57" ht="15">
      <c r="A14" s="65" t="s">
        <v>234</v>
      </c>
      <c r="B14" s="65" t="s">
        <v>285</v>
      </c>
      <c r="C14" s="66" t="s">
        <v>1606</v>
      </c>
      <c r="D14" s="67">
        <v>3</v>
      </c>
      <c r="E14" s="68" t="s">
        <v>132</v>
      </c>
      <c r="F14" s="69">
        <v>32</v>
      </c>
      <c r="G14" s="66"/>
      <c r="H14" s="70"/>
      <c r="I14" s="71"/>
      <c r="J14" s="71"/>
      <c r="K14" s="34" t="s">
        <v>65</v>
      </c>
      <c r="L14" s="78">
        <v>14</v>
      </c>
      <c r="M14" s="78"/>
      <c r="N14" s="73"/>
      <c r="O14" s="89" t="s">
        <v>312</v>
      </c>
      <c r="P14" s="92">
        <v>43838.92590277778</v>
      </c>
      <c r="Q14" s="89" t="s">
        <v>316</v>
      </c>
      <c r="R14" s="89"/>
      <c r="S14" s="89"/>
      <c r="T14" s="89" t="s">
        <v>382</v>
      </c>
      <c r="U14" s="94" t="s">
        <v>401</v>
      </c>
      <c r="V14" s="94" t="s">
        <v>401</v>
      </c>
      <c r="W14" s="92">
        <v>43838.92590277778</v>
      </c>
      <c r="X14" s="98">
        <v>43838</v>
      </c>
      <c r="Y14" s="101" t="s">
        <v>442</v>
      </c>
      <c r="Z14" s="94" t="s">
        <v>512</v>
      </c>
      <c r="AA14" s="89"/>
      <c r="AB14" s="89"/>
      <c r="AC14" s="101" t="s">
        <v>579</v>
      </c>
      <c r="AD14" s="89"/>
      <c r="AE14" s="89" t="b">
        <v>0</v>
      </c>
      <c r="AF14" s="89">
        <v>0</v>
      </c>
      <c r="AG14" s="101" t="s">
        <v>650</v>
      </c>
      <c r="AH14" s="89" t="b">
        <v>0</v>
      </c>
      <c r="AI14" s="89" t="s">
        <v>655</v>
      </c>
      <c r="AJ14" s="89"/>
      <c r="AK14" s="101" t="s">
        <v>650</v>
      </c>
      <c r="AL14" s="89" t="b">
        <v>0</v>
      </c>
      <c r="AM14" s="89">
        <v>0</v>
      </c>
      <c r="AN14" s="101" t="s">
        <v>650</v>
      </c>
      <c r="AO14" s="89" t="s">
        <v>659</v>
      </c>
      <c r="AP14" s="89" t="b">
        <v>0</v>
      </c>
      <c r="AQ14" s="101" t="s">
        <v>579</v>
      </c>
      <c r="AR14" s="89" t="s">
        <v>196</v>
      </c>
      <c r="AS14" s="89">
        <v>0</v>
      </c>
      <c r="AT14" s="89">
        <v>0</v>
      </c>
      <c r="AU14" s="89"/>
      <c r="AV14" s="89"/>
      <c r="AW14" s="89"/>
      <c r="AX14" s="89"/>
      <c r="AY14" s="89"/>
      <c r="AZ14" s="89"/>
      <c r="BA14" s="89"/>
      <c r="BB14" s="89"/>
      <c r="BC14">
        <v>1</v>
      </c>
      <c r="BD14" s="88" t="str">
        <f>REPLACE(INDEX(GroupVertices[Group],MATCH(Edges[[#This Row],[Vertex 1]],GroupVertices[Vertex],0)),1,1,"")</f>
        <v>2</v>
      </c>
      <c r="BE14" s="88" t="str">
        <f>REPLACE(INDEX(GroupVertices[Group],MATCH(Edges[[#This Row],[Vertex 2]],GroupVertices[Vertex],0)),1,1,"")</f>
        <v>2</v>
      </c>
    </row>
    <row r="15" spans="1:57" ht="15">
      <c r="A15" s="65" t="s">
        <v>234</v>
      </c>
      <c r="B15" s="65" t="s">
        <v>286</v>
      </c>
      <c r="C15" s="66" t="s">
        <v>1606</v>
      </c>
      <c r="D15" s="67">
        <v>3</v>
      </c>
      <c r="E15" s="68" t="s">
        <v>132</v>
      </c>
      <c r="F15" s="69">
        <v>32</v>
      </c>
      <c r="G15" s="66"/>
      <c r="H15" s="70"/>
      <c r="I15" s="71"/>
      <c r="J15" s="71"/>
      <c r="K15" s="34" t="s">
        <v>65</v>
      </c>
      <c r="L15" s="78">
        <v>15</v>
      </c>
      <c r="M15" s="78"/>
      <c r="N15" s="73"/>
      <c r="O15" s="89" t="s">
        <v>312</v>
      </c>
      <c r="P15" s="92">
        <v>43838.92590277778</v>
      </c>
      <c r="Q15" s="89" t="s">
        <v>316</v>
      </c>
      <c r="R15" s="89"/>
      <c r="S15" s="89"/>
      <c r="T15" s="89" t="s">
        <v>382</v>
      </c>
      <c r="U15" s="94" t="s">
        <v>401</v>
      </c>
      <c r="V15" s="94" t="s">
        <v>401</v>
      </c>
      <c r="W15" s="92">
        <v>43838.92590277778</v>
      </c>
      <c r="X15" s="98">
        <v>43838</v>
      </c>
      <c r="Y15" s="101" t="s">
        <v>442</v>
      </c>
      <c r="Z15" s="94" t="s">
        <v>512</v>
      </c>
      <c r="AA15" s="89"/>
      <c r="AB15" s="89"/>
      <c r="AC15" s="101" t="s">
        <v>579</v>
      </c>
      <c r="AD15" s="89"/>
      <c r="AE15" s="89" t="b">
        <v>0</v>
      </c>
      <c r="AF15" s="89">
        <v>0</v>
      </c>
      <c r="AG15" s="101" t="s">
        <v>650</v>
      </c>
      <c r="AH15" s="89" t="b">
        <v>0</v>
      </c>
      <c r="AI15" s="89" t="s">
        <v>655</v>
      </c>
      <c r="AJ15" s="89"/>
      <c r="AK15" s="101" t="s">
        <v>650</v>
      </c>
      <c r="AL15" s="89" t="b">
        <v>0</v>
      </c>
      <c r="AM15" s="89">
        <v>0</v>
      </c>
      <c r="AN15" s="101" t="s">
        <v>650</v>
      </c>
      <c r="AO15" s="89" t="s">
        <v>659</v>
      </c>
      <c r="AP15" s="89" t="b">
        <v>0</v>
      </c>
      <c r="AQ15" s="101" t="s">
        <v>579</v>
      </c>
      <c r="AR15" s="89" t="s">
        <v>196</v>
      </c>
      <c r="AS15" s="89">
        <v>0</v>
      </c>
      <c r="AT15" s="89">
        <v>0</v>
      </c>
      <c r="AU15" s="89"/>
      <c r="AV15" s="89"/>
      <c r="AW15" s="89"/>
      <c r="AX15" s="89"/>
      <c r="AY15" s="89"/>
      <c r="AZ15" s="89"/>
      <c r="BA15" s="89"/>
      <c r="BB15" s="89"/>
      <c r="BC15">
        <v>1</v>
      </c>
      <c r="BD15" s="88" t="str">
        <f>REPLACE(INDEX(GroupVertices[Group],MATCH(Edges[[#This Row],[Vertex 1]],GroupVertices[Vertex],0)),1,1,"")</f>
        <v>2</v>
      </c>
      <c r="BE15" s="88" t="str">
        <f>REPLACE(INDEX(GroupVertices[Group],MATCH(Edges[[#This Row],[Vertex 2]],GroupVertices[Vertex],0)),1,1,"")</f>
        <v>2</v>
      </c>
    </row>
    <row r="16" spans="1:57" ht="15">
      <c r="A16" s="65" t="s">
        <v>234</v>
      </c>
      <c r="B16" s="65" t="s">
        <v>287</v>
      </c>
      <c r="C16" s="66" t="s">
        <v>1606</v>
      </c>
      <c r="D16" s="67">
        <v>3</v>
      </c>
      <c r="E16" s="68" t="s">
        <v>132</v>
      </c>
      <c r="F16" s="69">
        <v>32</v>
      </c>
      <c r="G16" s="66"/>
      <c r="H16" s="70"/>
      <c r="I16" s="71"/>
      <c r="J16" s="71"/>
      <c r="K16" s="34" t="s">
        <v>65</v>
      </c>
      <c r="L16" s="78">
        <v>16</v>
      </c>
      <c r="M16" s="78"/>
      <c r="N16" s="73"/>
      <c r="O16" s="89" t="s">
        <v>312</v>
      </c>
      <c r="P16" s="92">
        <v>43838.92590277778</v>
      </c>
      <c r="Q16" s="89" t="s">
        <v>316</v>
      </c>
      <c r="R16" s="89"/>
      <c r="S16" s="89"/>
      <c r="T16" s="89" t="s">
        <v>382</v>
      </c>
      <c r="U16" s="94" t="s">
        <v>401</v>
      </c>
      <c r="V16" s="94" t="s">
        <v>401</v>
      </c>
      <c r="W16" s="92">
        <v>43838.92590277778</v>
      </c>
      <c r="X16" s="98">
        <v>43838</v>
      </c>
      <c r="Y16" s="101" t="s">
        <v>442</v>
      </c>
      <c r="Z16" s="94" t="s">
        <v>512</v>
      </c>
      <c r="AA16" s="89"/>
      <c r="AB16" s="89"/>
      <c r="AC16" s="101" t="s">
        <v>579</v>
      </c>
      <c r="AD16" s="89"/>
      <c r="AE16" s="89" t="b">
        <v>0</v>
      </c>
      <c r="AF16" s="89">
        <v>0</v>
      </c>
      <c r="AG16" s="101" t="s">
        <v>650</v>
      </c>
      <c r="AH16" s="89" t="b">
        <v>0</v>
      </c>
      <c r="AI16" s="89" t="s">
        <v>655</v>
      </c>
      <c r="AJ16" s="89"/>
      <c r="AK16" s="101" t="s">
        <v>650</v>
      </c>
      <c r="AL16" s="89" t="b">
        <v>0</v>
      </c>
      <c r="AM16" s="89">
        <v>0</v>
      </c>
      <c r="AN16" s="101" t="s">
        <v>650</v>
      </c>
      <c r="AO16" s="89" t="s">
        <v>659</v>
      </c>
      <c r="AP16" s="89" t="b">
        <v>0</v>
      </c>
      <c r="AQ16" s="101" t="s">
        <v>579</v>
      </c>
      <c r="AR16" s="89" t="s">
        <v>196</v>
      </c>
      <c r="AS16" s="89">
        <v>0</v>
      </c>
      <c r="AT16" s="89">
        <v>0</v>
      </c>
      <c r="AU16" s="89"/>
      <c r="AV16" s="89"/>
      <c r="AW16" s="89"/>
      <c r="AX16" s="89"/>
      <c r="AY16" s="89"/>
      <c r="AZ16" s="89"/>
      <c r="BA16" s="89"/>
      <c r="BB16" s="89"/>
      <c r="BC16">
        <v>1</v>
      </c>
      <c r="BD16" s="88" t="str">
        <f>REPLACE(INDEX(GroupVertices[Group],MATCH(Edges[[#This Row],[Vertex 1]],GroupVertices[Vertex],0)),1,1,"")</f>
        <v>2</v>
      </c>
      <c r="BE16" s="88" t="str">
        <f>REPLACE(INDEX(GroupVertices[Group],MATCH(Edges[[#This Row],[Vertex 2]],GroupVertices[Vertex],0)),1,1,"")</f>
        <v>2</v>
      </c>
    </row>
    <row r="17" spans="1:57" ht="15">
      <c r="A17" s="65" t="s">
        <v>234</v>
      </c>
      <c r="B17" s="65" t="s">
        <v>288</v>
      </c>
      <c r="C17" s="66" t="s">
        <v>1606</v>
      </c>
      <c r="D17" s="67">
        <v>3</v>
      </c>
      <c r="E17" s="68" t="s">
        <v>132</v>
      </c>
      <c r="F17" s="69">
        <v>32</v>
      </c>
      <c r="G17" s="66"/>
      <c r="H17" s="70"/>
      <c r="I17" s="71"/>
      <c r="J17" s="71"/>
      <c r="K17" s="34" t="s">
        <v>65</v>
      </c>
      <c r="L17" s="78">
        <v>17</v>
      </c>
      <c r="M17" s="78"/>
      <c r="N17" s="73"/>
      <c r="O17" s="89" t="s">
        <v>312</v>
      </c>
      <c r="P17" s="92">
        <v>43838.92590277778</v>
      </c>
      <c r="Q17" s="89" t="s">
        <v>316</v>
      </c>
      <c r="R17" s="89"/>
      <c r="S17" s="89"/>
      <c r="T17" s="89" t="s">
        <v>382</v>
      </c>
      <c r="U17" s="94" t="s">
        <v>401</v>
      </c>
      <c r="V17" s="94" t="s">
        <v>401</v>
      </c>
      <c r="W17" s="92">
        <v>43838.92590277778</v>
      </c>
      <c r="X17" s="98">
        <v>43838</v>
      </c>
      <c r="Y17" s="101" t="s">
        <v>442</v>
      </c>
      <c r="Z17" s="94" t="s">
        <v>512</v>
      </c>
      <c r="AA17" s="89"/>
      <c r="AB17" s="89"/>
      <c r="AC17" s="101" t="s">
        <v>579</v>
      </c>
      <c r="AD17" s="89"/>
      <c r="AE17" s="89" t="b">
        <v>0</v>
      </c>
      <c r="AF17" s="89">
        <v>0</v>
      </c>
      <c r="AG17" s="101" t="s">
        <v>650</v>
      </c>
      <c r="AH17" s="89" t="b">
        <v>0</v>
      </c>
      <c r="AI17" s="89" t="s">
        <v>655</v>
      </c>
      <c r="AJ17" s="89"/>
      <c r="AK17" s="101" t="s">
        <v>650</v>
      </c>
      <c r="AL17" s="89" t="b">
        <v>0</v>
      </c>
      <c r="AM17" s="89">
        <v>0</v>
      </c>
      <c r="AN17" s="101" t="s">
        <v>650</v>
      </c>
      <c r="AO17" s="89" t="s">
        <v>659</v>
      </c>
      <c r="AP17" s="89" t="b">
        <v>0</v>
      </c>
      <c r="AQ17" s="101" t="s">
        <v>579</v>
      </c>
      <c r="AR17" s="89" t="s">
        <v>196</v>
      </c>
      <c r="AS17" s="89">
        <v>0</v>
      </c>
      <c r="AT17" s="89">
        <v>0</v>
      </c>
      <c r="AU17" s="89"/>
      <c r="AV17" s="89"/>
      <c r="AW17" s="89"/>
      <c r="AX17" s="89"/>
      <c r="AY17" s="89"/>
      <c r="AZ17" s="89"/>
      <c r="BA17" s="89"/>
      <c r="BB17" s="89"/>
      <c r="BC17">
        <v>1</v>
      </c>
      <c r="BD17" s="88" t="str">
        <f>REPLACE(INDEX(GroupVertices[Group],MATCH(Edges[[#This Row],[Vertex 1]],GroupVertices[Vertex],0)),1,1,"")</f>
        <v>2</v>
      </c>
      <c r="BE17" s="88" t="str">
        <f>REPLACE(INDEX(GroupVertices[Group],MATCH(Edges[[#This Row],[Vertex 2]],GroupVertices[Vertex],0)),1,1,"")</f>
        <v>2</v>
      </c>
    </row>
    <row r="18" spans="1:57" ht="15">
      <c r="A18" s="65" t="s">
        <v>234</v>
      </c>
      <c r="B18" s="65" t="s">
        <v>289</v>
      </c>
      <c r="C18" s="66" t="s">
        <v>1606</v>
      </c>
      <c r="D18" s="67">
        <v>3</v>
      </c>
      <c r="E18" s="68" t="s">
        <v>132</v>
      </c>
      <c r="F18" s="69">
        <v>32</v>
      </c>
      <c r="G18" s="66"/>
      <c r="H18" s="70"/>
      <c r="I18" s="71"/>
      <c r="J18" s="71"/>
      <c r="K18" s="34" t="s">
        <v>65</v>
      </c>
      <c r="L18" s="78">
        <v>18</v>
      </c>
      <c r="M18" s="78"/>
      <c r="N18" s="73"/>
      <c r="O18" s="89" t="s">
        <v>312</v>
      </c>
      <c r="P18" s="92">
        <v>43838.92590277778</v>
      </c>
      <c r="Q18" s="89" t="s">
        <v>316</v>
      </c>
      <c r="R18" s="89"/>
      <c r="S18" s="89"/>
      <c r="T18" s="89" t="s">
        <v>382</v>
      </c>
      <c r="U18" s="94" t="s">
        <v>401</v>
      </c>
      <c r="V18" s="94" t="s">
        <v>401</v>
      </c>
      <c r="W18" s="92">
        <v>43838.92590277778</v>
      </c>
      <c r="X18" s="98">
        <v>43838</v>
      </c>
      <c r="Y18" s="101" t="s">
        <v>442</v>
      </c>
      <c r="Z18" s="94" t="s">
        <v>512</v>
      </c>
      <c r="AA18" s="89"/>
      <c r="AB18" s="89"/>
      <c r="AC18" s="101" t="s">
        <v>579</v>
      </c>
      <c r="AD18" s="89"/>
      <c r="AE18" s="89" t="b">
        <v>0</v>
      </c>
      <c r="AF18" s="89">
        <v>0</v>
      </c>
      <c r="AG18" s="101" t="s">
        <v>650</v>
      </c>
      <c r="AH18" s="89" t="b">
        <v>0</v>
      </c>
      <c r="AI18" s="89" t="s">
        <v>655</v>
      </c>
      <c r="AJ18" s="89"/>
      <c r="AK18" s="101" t="s">
        <v>650</v>
      </c>
      <c r="AL18" s="89" t="b">
        <v>0</v>
      </c>
      <c r="AM18" s="89">
        <v>0</v>
      </c>
      <c r="AN18" s="101" t="s">
        <v>650</v>
      </c>
      <c r="AO18" s="89" t="s">
        <v>659</v>
      </c>
      <c r="AP18" s="89" t="b">
        <v>0</v>
      </c>
      <c r="AQ18" s="101" t="s">
        <v>579</v>
      </c>
      <c r="AR18" s="89" t="s">
        <v>196</v>
      </c>
      <c r="AS18" s="89">
        <v>0</v>
      </c>
      <c r="AT18" s="89">
        <v>0</v>
      </c>
      <c r="AU18" s="89"/>
      <c r="AV18" s="89"/>
      <c r="AW18" s="89"/>
      <c r="AX18" s="89"/>
      <c r="AY18" s="89"/>
      <c r="AZ18" s="89"/>
      <c r="BA18" s="89"/>
      <c r="BB18" s="89"/>
      <c r="BC18">
        <v>1</v>
      </c>
      <c r="BD18" s="88" t="str">
        <f>REPLACE(INDEX(GroupVertices[Group],MATCH(Edges[[#This Row],[Vertex 1]],GroupVertices[Vertex],0)),1,1,"")</f>
        <v>2</v>
      </c>
      <c r="BE18" s="88" t="str">
        <f>REPLACE(INDEX(GroupVertices[Group],MATCH(Edges[[#This Row],[Vertex 2]],GroupVertices[Vertex],0)),1,1,"")</f>
        <v>2</v>
      </c>
    </row>
    <row r="19" spans="1:57" ht="15">
      <c r="A19" s="65" t="s">
        <v>234</v>
      </c>
      <c r="B19" s="65" t="s">
        <v>266</v>
      </c>
      <c r="C19" s="66" t="s">
        <v>1606</v>
      </c>
      <c r="D19" s="67">
        <v>3</v>
      </c>
      <c r="E19" s="68" t="s">
        <v>132</v>
      </c>
      <c r="F19" s="69">
        <v>32</v>
      </c>
      <c r="G19" s="66"/>
      <c r="H19" s="70"/>
      <c r="I19" s="71"/>
      <c r="J19" s="71"/>
      <c r="K19" s="34" t="s">
        <v>65</v>
      </c>
      <c r="L19" s="78">
        <v>19</v>
      </c>
      <c r="M19" s="78"/>
      <c r="N19" s="73"/>
      <c r="O19" s="89" t="s">
        <v>312</v>
      </c>
      <c r="P19" s="92">
        <v>43838.92590277778</v>
      </c>
      <c r="Q19" s="89" t="s">
        <v>316</v>
      </c>
      <c r="R19" s="89"/>
      <c r="S19" s="89"/>
      <c r="T19" s="89" t="s">
        <v>382</v>
      </c>
      <c r="U19" s="94" t="s">
        <v>401</v>
      </c>
      <c r="V19" s="94" t="s">
        <v>401</v>
      </c>
      <c r="W19" s="92">
        <v>43838.92590277778</v>
      </c>
      <c r="X19" s="98">
        <v>43838</v>
      </c>
      <c r="Y19" s="101" t="s">
        <v>442</v>
      </c>
      <c r="Z19" s="94" t="s">
        <v>512</v>
      </c>
      <c r="AA19" s="89"/>
      <c r="AB19" s="89"/>
      <c r="AC19" s="101" t="s">
        <v>579</v>
      </c>
      <c r="AD19" s="89"/>
      <c r="AE19" s="89" t="b">
        <v>0</v>
      </c>
      <c r="AF19" s="89">
        <v>0</v>
      </c>
      <c r="AG19" s="101" t="s">
        <v>650</v>
      </c>
      <c r="AH19" s="89" t="b">
        <v>0</v>
      </c>
      <c r="AI19" s="89" t="s">
        <v>655</v>
      </c>
      <c r="AJ19" s="89"/>
      <c r="AK19" s="101" t="s">
        <v>650</v>
      </c>
      <c r="AL19" s="89" t="b">
        <v>0</v>
      </c>
      <c r="AM19" s="89">
        <v>0</v>
      </c>
      <c r="AN19" s="101" t="s">
        <v>650</v>
      </c>
      <c r="AO19" s="89" t="s">
        <v>659</v>
      </c>
      <c r="AP19" s="89" t="b">
        <v>0</v>
      </c>
      <c r="AQ19" s="101" t="s">
        <v>579</v>
      </c>
      <c r="AR19" s="89" t="s">
        <v>196</v>
      </c>
      <c r="AS19" s="89">
        <v>0</v>
      </c>
      <c r="AT19" s="89">
        <v>0</v>
      </c>
      <c r="AU19" s="89"/>
      <c r="AV19" s="89"/>
      <c r="AW19" s="89"/>
      <c r="AX19" s="89"/>
      <c r="AY19" s="89"/>
      <c r="AZ19" s="89"/>
      <c r="BA19" s="89"/>
      <c r="BB19" s="89"/>
      <c r="BC19">
        <v>1</v>
      </c>
      <c r="BD19" s="88" t="str">
        <f>REPLACE(INDEX(GroupVertices[Group],MATCH(Edges[[#This Row],[Vertex 1]],GroupVertices[Vertex],0)),1,1,"")</f>
        <v>2</v>
      </c>
      <c r="BE19" s="88" t="str">
        <f>REPLACE(INDEX(GroupVertices[Group],MATCH(Edges[[#This Row],[Vertex 2]],GroupVertices[Vertex],0)),1,1,"")</f>
        <v>1</v>
      </c>
    </row>
    <row r="20" spans="1:57" ht="15">
      <c r="A20" s="65" t="s">
        <v>234</v>
      </c>
      <c r="B20" s="65" t="s">
        <v>290</v>
      </c>
      <c r="C20" s="66" t="s">
        <v>1606</v>
      </c>
      <c r="D20" s="67">
        <v>3</v>
      </c>
      <c r="E20" s="68" t="s">
        <v>132</v>
      </c>
      <c r="F20" s="69">
        <v>32</v>
      </c>
      <c r="G20" s="66"/>
      <c r="H20" s="70"/>
      <c r="I20" s="71"/>
      <c r="J20" s="71"/>
      <c r="K20" s="34" t="s">
        <v>65</v>
      </c>
      <c r="L20" s="78">
        <v>20</v>
      </c>
      <c r="M20" s="78"/>
      <c r="N20" s="73"/>
      <c r="O20" s="89" t="s">
        <v>312</v>
      </c>
      <c r="P20" s="92">
        <v>43838.92590277778</v>
      </c>
      <c r="Q20" s="89" t="s">
        <v>316</v>
      </c>
      <c r="R20" s="89"/>
      <c r="S20" s="89"/>
      <c r="T20" s="89" t="s">
        <v>382</v>
      </c>
      <c r="U20" s="94" t="s">
        <v>401</v>
      </c>
      <c r="V20" s="94" t="s">
        <v>401</v>
      </c>
      <c r="W20" s="92">
        <v>43838.92590277778</v>
      </c>
      <c r="X20" s="98">
        <v>43838</v>
      </c>
      <c r="Y20" s="101" t="s">
        <v>442</v>
      </c>
      <c r="Z20" s="94" t="s">
        <v>512</v>
      </c>
      <c r="AA20" s="89"/>
      <c r="AB20" s="89"/>
      <c r="AC20" s="101" t="s">
        <v>579</v>
      </c>
      <c r="AD20" s="89"/>
      <c r="AE20" s="89" t="b">
        <v>0</v>
      </c>
      <c r="AF20" s="89">
        <v>0</v>
      </c>
      <c r="AG20" s="101" t="s">
        <v>650</v>
      </c>
      <c r="AH20" s="89" t="b">
        <v>0</v>
      </c>
      <c r="AI20" s="89" t="s">
        <v>655</v>
      </c>
      <c r="AJ20" s="89"/>
      <c r="AK20" s="101" t="s">
        <v>650</v>
      </c>
      <c r="AL20" s="89" t="b">
        <v>0</v>
      </c>
      <c r="AM20" s="89">
        <v>0</v>
      </c>
      <c r="AN20" s="101" t="s">
        <v>650</v>
      </c>
      <c r="AO20" s="89" t="s">
        <v>659</v>
      </c>
      <c r="AP20" s="89" t="b">
        <v>0</v>
      </c>
      <c r="AQ20" s="101" t="s">
        <v>579</v>
      </c>
      <c r="AR20" s="89" t="s">
        <v>196</v>
      </c>
      <c r="AS20" s="89">
        <v>0</v>
      </c>
      <c r="AT20" s="89">
        <v>0</v>
      </c>
      <c r="AU20" s="89"/>
      <c r="AV20" s="89"/>
      <c r="AW20" s="89"/>
      <c r="AX20" s="89"/>
      <c r="AY20" s="89"/>
      <c r="AZ20" s="89"/>
      <c r="BA20" s="89"/>
      <c r="BB20" s="89"/>
      <c r="BC20">
        <v>1</v>
      </c>
      <c r="BD20" s="88" t="str">
        <f>REPLACE(INDEX(GroupVertices[Group],MATCH(Edges[[#This Row],[Vertex 1]],GroupVertices[Vertex],0)),1,1,"")</f>
        <v>2</v>
      </c>
      <c r="BE20" s="88" t="str">
        <f>REPLACE(INDEX(GroupVertices[Group],MATCH(Edges[[#This Row],[Vertex 2]],GroupVertices[Vertex],0)),1,1,"")</f>
        <v>1</v>
      </c>
    </row>
    <row r="21" spans="1:57" ht="15">
      <c r="A21" s="65" t="s">
        <v>235</v>
      </c>
      <c r="B21" s="65" t="s">
        <v>266</v>
      </c>
      <c r="C21" s="66" t="s">
        <v>1606</v>
      </c>
      <c r="D21" s="67">
        <v>3</v>
      </c>
      <c r="E21" s="68" t="s">
        <v>132</v>
      </c>
      <c r="F21" s="69">
        <v>32</v>
      </c>
      <c r="G21" s="66"/>
      <c r="H21" s="70"/>
      <c r="I21" s="71"/>
      <c r="J21" s="71"/>
      <c r="K21" s="34" t="s">
        <v>65</v>
      </c>
      <c r="L21" s="78">
        <v>21</v>
      </c>
      <c r="M21" s="78"/>
      <c r="N21" s="73"/>
      <c r="O21" s="89" t="s">
        <v>312</v>
      </c>
      <c r="P21" s="92">
        <v>43838.93314814815</v>
      </c>
      <c r="Q21" s="89" t="s">
        <v>317</v>
      </c>
      <c r="R21" s="94" t="s">
        <v>351</v>
      </c>
      <c r="S21" s="89" t="s">
        <v>371</v>
      </c>
      <c r="T21" s="89" t="s">
        <v>383</v>
      </c>
      <c r="U21" s="89"/>
      <c r="V21" s="94" t="s">
        <v>410</v>
      </c>
      <c r="W21" s="92">
        <v>43838.93314814815</v>
      </c>
      <c r="X21" s="98">
        <v>43838</v>
      </c>
      <c r="Y21" s="101" t="s">
        <v>443</v>
      </c>
      <c r="Z21" s="94" t="s">
        <v>513</v>
      </c>
      <c r="AA21" s="89"/>
      <c r="AB21" s="89"/>
      <c r="AC21" s="101" t="s">
        <v>580</v>
      </c>
      <c r="AD21" s="89"/>
      <c r="AE21" s="89" t="b">
        <v>0</v>
      </c>
      <c r="AF21" s="89">
        <v>4</v>
      </c>
      <c r="AG21" s="101" t="s">
        <v>650</v>
      </c>
      <c r="AH21" s="89" t="b">
        <v>1</v>
      </c>
      <c r="AI21" s="89" t="s">
        <v>655</v>
      </c>
      <c r="AJ21" s="89"/>
      <c r="AK21" s="101" t="s">
        <v>658</v>
      </c>
      <c r="AL21" s="89" t="b">
        <v>0</v>
      </c>
      <c r="AM21" s="89">
        <v>2</v>
      </c>
      <c r="AN21" s="101" t="s">
        <v>650</v>
      </c>
      <c r="AO21" s="89" t="s">
        <v>659</v>
      </c>
      <c r="AP21" s="89" t="b">
        <v>0</v>
      </c>
      <c r="AQ21" s="101" t="s">
        <v>580</v>
      </c>
      <c r="AR21" s="89" t="s">
        <v>196</v>
      </c>
      <c r="AS21" s="89">
        <v>0</v>
      </c>
      <c r="AT21" s="89">
        <v>0</v>
      </c>
      <c r="AU21" s="89"/>
      <c r="AV21" s="89"/>
      <c r="AW21" s="89"/>
      <c r="AX21" s="89"/>
      <c r="AY21" s="89"/>
      <c r="AZ21" s="89"/>
      <c r="BA21" s="89"/>
      <c r="BB21" s="89"/>
      <c r="BC21">
        <v>1</v>
      </c>
      <c r="BD21" s="88" t="str">
        <f>REPLACE(INDEX(GroupVertices[Group],MATCH(Edges[[#This Row],[Vertex 1]],GroupVertices[Vertex],0)),1,1,"")</f>
        <v>5</v>
      </c>
      <c r="BE21" s="88" t="str">
        <f>REPLACE(INDEX(GroupVertices[Group],MATCH(Edges[[#This Row],[Vertex 2]],GroupVertices[Vertex],0)),1,1,"")</f>
        <v>1</v>
      </c>
    </row>
    <row r="22" spans="1:57" ht="15">
      <c r="A22" s="65" t="s">
        <v>235</v>
      </c>
      <c r="B22" s="65" t="s">
        <v>291</v>
      </c>
      <c r="C22" s="66" t="s">
        <v>1606</v>
      </c>
      <c r="D22" s="67">
        <v>3</v>
      </c>
      <c r="E22" s="68" t="s">
        <v>132</v>
      </c>
      <c r="F22" s="69">
        <v>32</v>
      </c>
      <c r="G22" s="66"/>
      <c r="H22" s="70"/>
      <c r="I22" s="71"/>
      <c r="J22" s="71"/>
      <c r="K22" s="34" t="s">
        <v>65</v>
      </c>
      <c r="L22" s="78">
        <v>22</v>
      </c>
      <c r="M22" s="78"/>
      <c r="N22" s="73"/>
      <c r="O22" s="89" t="s">
        <v>312</v>
      </c>
      <c r="P22" s="92">
        <v>43838.93314814815</v>
      </c>
      <c r="Q22" s="89" t="s">
        <v>317</v>
      </c>
      <c r="R22" s="94" t="s">
        <v>351</v>
      </c>
      <c r="S22" s="89" t="s">
        <v>371</v>
      </c>
      <c r="T22" s="89" t="s">
        <v>383</v>
      </c>
      <c r="U22" s="89"/>
      <c r="V22" s="94" t="s">
        <v>410</v>
      </c>
      <c r="W22" s="92">
        <v>43838.93314814815</v>
      </c>
      <c r="X22" s="98">
        <v>43838</v>
      </c>
      <c r="Y22" s="101" t="s">
        <v>443</v>
      </c>
      <c r="Z22" s="94" t="s">
        <v>513</v>
      </c>
      <c r="AA22" s="89"/>
      <c r="AB22" s="89"/>
      <c r="AC22" s="101" t="s">
        <v>580</v>
      </c>
      <c r="AD22" s="89"/>
      <c r="AE22" s="89" t="b">
        <v>0</v>
      </c>
      <c r="AF22" s="89">
        <v>4</v>
      </c>
      <c r="AG22" s="101" t="s">
        <v>650</v>
      </c>
      <c r="AH22" s="89" t="b">
        <v>1</v>
      </c>
      <c r="AI22" s="89" t="s">
        <v>655</v>
      </c>
      <c r="AJ22" s="89"/>
      <c r="AK22" s="101" t="s">
        <v>658</v>
      </c>
      <c r="AL22" s="89" t="b">
        <v>0</v>
      </c>
      <c r="AM22" s="89">
        <v>2</v>
      </c>
      <c r="AN22" s="101" t="s">
        <v>650</v>
      </c>
      <c r="AO22" s="89" t="s">
        <v>659</v>
      </c>
      <c r="AP22" s="89" t="b">
        <v>0</v>
      </c>
      <c r="AQ22" s="101" t="s">
        <v>580</v>
      </c>
      <c r="AR22" s="89" t="s">
        <v>196</v>
      </c>
      <c r="AS22" s="89">
        <v>0</v>
      </c>
      <c r="AT22" s="89">
        <v>0</v>
      </c>
      <c r="AU22" s="89"/>
      <c r="AV22" s="89"/>
      <c r="AW22" s="89"/>
      <c r="AX22" s="89"/>
      <c r="AY22" s="89"/>
      <c r="AZ22" s="89"/>
      <c r="BA22" s="89"/>
      <c r="BB22" s="89"/>
      <c r="BC22">
        <v>1</v>
      </c>
      <c r="BD22" s="88" t="str">
        <f>REPLACE(INDEX(GroupVertices[Group],MATCH(Edges[[#This Row],[Vertex 1]],GroupVertices[Vertex],0)),1,1,"")</f>
        <v>5</v>
      </c>
      <c r="BE22" s="88" t="str">
        <f>REPLACE(INDEX(GroupVertices[Group],MATCH(Edges[[#This Row],[Vertex 2]],GroupVertices[Vertex],0)),1,1,"")</f>
        <v>5</v>
      </c>
    </row>
    <row r="23" spans="1:57" ht="15">
      <c r="A23" s="65" t="s">
        <v>235</v>
      </c>
      <c r="B23" s="65" t="s">
        <v>292</v>
      </c>
      <c r="C23" s="66" t="s">
        <v>1606</v>
      </c>
      <c r="D23" s="67">
        <v>3</v>
      </c>
      <c r="E23" s="68" t="s">
        <v>132</v>
      </c>
      <c r="F23" s="69">
        <v>32</v>
      </c>
      <c r="G23" s="66"/>
      <c r="H23" s="70"/>
      <c r="I23" s="71"/>
      <c r="J23" s="71"/>
      <c r="K23" s="34" t="s">
        <v>65</v>
      </c>
      <c r="L23" s="78">
        <v>23</v>
      </c>
      <c r="M23" s="78"/>
      <c r="N23" s="73"/>
      <c r="O23" s="89" t="s">
        <v>312</v>
      </c>
      <c r="P23" s="92">
        <v>43838.93314814815</v>
      </c>
      <c r="Q23" s="89" t="s">
        <v>317</v>
      </c>
      <c r="R23" s="94" t="s">
        <v>351</v>
      </c>
      <c r="S23" s="89" t="s">
        <v>371</v>
      </c>
      <c r="T23" s="89" t="s">
        <v>383</v>
      </c>
      <c r="U23" s="89"/>
      <c r="V23" s="94" t="s">
        <v>410</v>
      </c>
      <c r="W23" s="92">
        <v>43838.93314814815</v>
      </c>
      <c r="X23" s="98">
        <v>43838</v>
      </c>
      <c r="Y23" s="101" t="s">
        <v>443</v>
      </c>
      <c r="Z23" s="94" t="s">
        <v>513</v>
      </c>
      <c r="AA23" s="89"/>
      <c r="AB23" s="89"/>
      <c r="AC23" s="101" t="s">
        <v>580</v>
      </c>
      <c r="AD23" s="89"/>
      <c r="AE23" s="89" t="b">
        <v>0</v>
      </c>
      <c r="AF23" s="89">
        <v>4</v>
      </c>
      <c r="AG23" s="101" t="s">
        <v>650</v>
      </c>
      <c r="AH23" s="89" t="b">
        <v>1</v>
      </c>
      <c r="AI23" s="89" t="s">
        <v>655</v>
      </c>
      <c r="AJ23" s="89"/>
      <c r="AK23" s="101" t="s">
        <v>658</v>
      </c>
      <c r="AL23" s="89" t="b">
        <v>0</v>
      </c>
      <c r="AM23" s="89">
        <v>2</v>
      </c>
      <c r="AN23" s="101" t="s">
        <v>650</v>
      </c>
      <c r="AO23" s="89" t="s">
        <v>659</v>
      </c>
      <c r="AP23" s="89" t="b">
        <v>0</v>
      </c>
      <c r="AQ23" s="101" t="s">
        <v>580</v>
      </c>
      <c r="AR23" s="89" t="s">
        <v>196</v>
      </c>
      <c r="AS23" s="89">
        <v>0</v>
      </c>
      <c r="AT23" s="89">
        <v>0</v>
      </c>
      <c r="AU23" s="89"/>
      <c r="AV23" s="89"/>
      <c r="AW23" s="89"/>
      <c r="AX23" s="89"/>
      <c r="AY23" s="89"/>
      <c r="AZ23" s="89"/>
      <c r="BA23" s="89"/>
      <c r="BB23" s="89"/>
      <c r="BC23">
        <v>1</v>
      </c>
      <c r="BD23" s="88" t="str">
        <f>REPLACE(INDEX(GroupVertices[Group],MATCH(Edges[[#This Row],[Vertex 1]],GroupVertices[Vertex],0)),1,1,"")</f>
        <v>5</v>
      </c>
      <c r="BE23" s="88" t="str">
        <f>REPLACE(INDEX(GroupVertices[Group],MATCH(Edges[[#This Row],[Vertex 2]],GroupVertices[Vertex],0)),1,1,"")</f>
        <v>5</v>
      </c>
    </row>
    <row r="24" spans="1:57" ht="15">
      <c r="A24" s="65" t="s">
        <v>235</v>
      </c>
      <c r="B24" s="65" t="s">
        <v>293</v>
      </c>
      <c r="C24" s="66" t="s">
        <v>1606</v>
      </c>
      <c r="D24" s="67">
        <v>3</v>
      </c>
      <c r="E24" s="68" t="s">
        <v>132</v>
      </c>
      <c r="F24" s="69">
        <v>32</v>
      </c>
      <c r="G24" s="66"/>
      <c r="H24" s="70"/>
      <c r="I24" s="71"/>
      <c r="J24" s="71"/>
      <c r="K24" s="34" t="s">
        <v>65</v>
      </c>
      <c r="L24" s="78">
        <v>24</v>
      </c>
      <c r="M24" s="78"/>
      <c r="N24" s="73"/>
      <c r="O24" s="89" t="s">
        <v>312</v>
      </c>
      <c r="P24" s="92">
        <v>43838.93314814815</v>
      </c>
      <c r="Q24" s="89" t="s">
        <v>317</v>
      </c>
      <c r="R24" s="94" t="s">
        <v>351</v>
      </c>
      <c r="S24" s="89" t="s">
        <v>371</v>
      </c>
      <c r="T24" s="89" t="s">
        <v>383</v>
      </c>
      <c r="U24" s="89"/>
      <c r="V24" s="94" t="s">
        <v>410</v>
      </c>
      <c r="W24" s="92">
        <v>43838.93314814815</v>
      </c>
      <c r="X24" s="98">
        <v>43838</v>
      </c>
      <c r="Y24" s="101" t="s">
        <v>443</v>
      </c>
      <c r="Z24" s="94" t="s">
        <v>513</v>
      </c>
      <c r="AA24" s="89"/>
      <c r="AB24" s="89"/>
      <c r="AC24" s="101" t="s">
        <v>580</v>
      </c>
      <c r="AD24" s="89"/>
      <c r="AE24" s="89" t="b">
        <v>0</v>
      </c>
      <c r="AF24" s="89">
        <v>4</v>
      </c>
      <c r="AG24" s="101" t="s">
        <v>650</v>
      </c>
      <c r="AH24" s="89" t="b">
        <v>1</v>
      </c>
      <c r="AI24" s="89" t="s">
        <v>655</v>
      </c>
      <c r="AJ24" s="89"/>
      <c r="AK24" s="101" t="s">
        <v>658</v>
      </c>
      <c r="AL24" s="89" t="b">
        <v>0</v>
      </c>
      <c r="AM24" s="89">
        <v>2</v>
      </c>
      <c r="AN24" s="101" t="s">
        <v>650</v>
      </c>
      <c r="AO24" s="89" t="s">
        <v>659</v>
      </c>
      <c r="AP24" s="89" t="b">
        <v>0</v>
      </c>
      <c r="AQ24" s="101" t="s">
        <v>580</v>
      </c>
      <c r="AR24" s="89" t="s">
        <v>196</v>
      </c>
      <c r="AS24" s="89">
        <v>0</v>
      </c>
      <c r="AT24" s="89">
        <v>0</v>
      </c>
      <c r="AU24" s="89"/>
      <c r="AV24" s="89"/>
      <c r="AW24" s="89"/>
      <c r="AX24" s="89"/>
      <c r="AY24" s="89"/>
      <c r="AZ24" s="89"/>
      <c r="BA24" s="89"/>
      <c r="BB24" s="89"/>
      <c r="BC24">
        <v>1</v>
      </c>
      <c r="BD24" s="88" t="str">
        <f>REPLACE(INDEX(GroupVertices[Group],MATCH(Edges[[#This Row],[Vertex 1]],GroupVertices[Vertex],0)),1,1,"")</f>
        <v>5</v>
      </c>
      <c r="BE24" s="88" t="str">
        <f>REPLACE(INDEX(GroupVertices[Group],MATCH(Edges[[#This Row],[Vertex 2]],GroupVertices[Vertex],0)),1,1,"")</f>
        <v>5</v>
      </c>
    </row>
    <row r="25" spans="1:57" ht="15">
      <c r="A25" s="65" t="s">
        <v>235</v>
      </c>
      <c r="B25" s="65" t="s">
        <v>294</v>
      </c>
      <c r="C25" s="66" t="s">
        <v>1606</v>
      </c>
      <c r="D25" s="67">
        <v>3</v>
      </c>
      <c r="E25" s="68" t="s">
        <v>132</v>
      </c>
      <c r="F25" s="69">
        <v>32</v>
      </c>
      <c r="G25" s="66"/>
      <c r="H25" s="70"/>
      <c r="I25" s="71"/>
      <c r="J25" s="71"/>
      <c r="K25" s="34" t="s">
        <v>65</v>
      </c>
      <c r="L25" s="78">
        <v>25</v>
      </c>
      <c r="M25" s="78"/>
      <c r="N25" s="73"/>
      <c r="O25" s="89" t="s">
        <v>312</v>
      </c>
      <c r="P25" s="92">
        <v>43838.93314814815</v>
      </c>
      <c r="Q25" s="89" t="s">
        <v>317</v>
      </c>
      <c r="R25" s="94" t="s">
        <v>351</v>
      </c>
      <c r="S25" s="89" t="s">
        <v>371</v>
      </c>
      <c r="T25" s="89" t="s">
        <v>383</v>
      </c>
      <c r="U25" s="89"/>
      <c r="V25" s="94" t="s">
        <v>410</v>
      </c>
      <c r="W25" s="92">
        <v>43838.93314814815</v>
      </c>
      <c r="X25" s="98">
        <v>43838</v>
      </c>
      <c r="Y25" s="101" t="s">
        <v>443</v>
      </c>
      <c r="Z25" s="94" t="s">
        <v>513</v>
      </c>
      <c r="AA25" s="89"/>
      <c r="AB25" s="89"/>
      <c r="AC25" s="101" t="s">
        <v>580</v>
      </c>
      <c r="AD25" s="89"/>
      <c r="AE25" s="89" t="b">
        <v>0</v>
      </c>
      <c r="AF25" s="89">
        <v>4</v>
      </c>
      <c r="AG25" s="101" t="s">
        <v>650</v>
      </c>
      <c r="AH25" s="89" t="b">
        <v>1</v>
      </c>
      <c r="AI25" s="89" t="s">
        <v>655</v>
      </c>
      <c r="AJ25" s="89"/>
      <c r="AK25" s="101" t="s">
        <v>658</v>
      </c>
      <c r="AL25" s="89" t="b">
        <v>0</v>
      </c>
      <c r="AM25" s="89">
        <v>2</v>
      </c>
      <c r="AN25" s="101" t="s">
        <v>650</v>
      </c>
      <c r="AO25" s="89" t="s">
        <v>659</v>
      </c>
      <c r="AP25" s="89" t="b">
        <v>0</v>
      </c>
      <c r="AQ25" s="101" t="s">
        <v>580</v>
      </c>
      <c r="AR25" s="89" t="s">
        <v>196</v>
      </c>
      <c r="AS25" s="89">
        <v>0</v>
      </c>
      <c r="AT25" s="89">
        <v>0</v>
      </c>
      <c r="AU25" s="89"/>
      <c r="AV25" s="89"/>
      <c r="AW25" s="89"/>
      <c r="AX25" s="89"/>
      <c r="AY25" s="89"/>
      <c r="AZ25" s="89"/>
      <c r="BA25" s="89"/>
      <c r="BB25" s="89"/>
      <c r="BC25">
        <v>1</v>
      </c>
      <c r="BD25" s="88" t="str">
        <f>REPLACE(INDEX(GroupVertices[Group],MATCH(Edges[[#This Row],[Vertex 1]],GroupVertices[Vertex],0)),1,1,"")</f>
        <v>5</v>
      </c>
      <c r="BE25" s="88" t="str">
        <f>REPLACE(INDEX(GroupVertices[Group],MATCH(Edges[[#This Row],[Vertex 2]],GroupVertices[Vertex],0)),1,1,"")</f>
        <v>5</v>
      </c>
    </row>
    <row r="26" spans="1:57" ht="15">
      <c r="A26" s="65" t="s">
        <v>235</v>
      </c>
      <c r="B26" s="65" t="s">
        <v>295</v>
      </c>
      <c r="C26" s="66" t="s">
        <v>1606</v>
      </c>
      <c r="D26" s="67">
        <v>3</v>
      </c>
      <c r="E26" s="68" t="s">
        <v>132</v>
      </c>
      <c r="F26" s="69">
        <v>32</v>
      </c>
      <c r="G26" s="66"/>
      <c r="H26" s="70"/>
      <c r="I26" s="71"/>
      <c r="J26" s="71"/>
      <c r="K26" s="34" t="s">
        <v>65</v>
      </c>
      <c r="L26" s="78">
        <v>26</v>
      </c>
      <c r="M26" s="78"/>
      <c r="N26" s="73"/>
      <c r="O26" s="89" t="s">
        <v>312</v>
      </c>
      <c r="P26" s="92">
        <v>43838.93314814815</v>
      </c>
      <c r="Q26" s="89" t="s">
        <v>317</v>
      </c>
      <c r="R26" s="94" t="s">
        <v>351</v>
      </c>
      <c r="S26" s="89" t="s">
        <v>371</v>
      </c>
      <c r="T26" s="89" t="s">
        <v>383</v>
      </c>
      <c r="U26" s="89"/>
      <c r="V26" s="94" t="s">
        <v>410</v>
      </c>
      <c r="W26" s="92">
        <v>43838.93314814815</v>
      </c>
      <c r="X26" s="98">
        <v>43838</v>
      </c>
      <c r="Y26" s="101" t="s">
        <v>443</v>
      </c>
      <c r="Z26" s="94" t="s">
        <v>513</v>
      </c>
      <c r="AA26" s="89"/>
      <c r="AB26" s="89"/>
      <c r="AC26" s="101" t="s">
        <v>580</v>
      </c>
      <c r="AD26" s="89"/>
      <c r="AE26" s="89" t="b">
        <v>0</v>
      </c>
      <c r="AF26" s="89">
        <v>4</v>
      </c>
      <c r="AG26" s="101" t="s">
        <v>650</v>
      </c>
      <c r="AH26" s="89" t="b">
        <v>1</v>
      </c>
      <c r="AI26" s="89" t="s">
        <v>655</v>
      </c>
      <c r="AJ26" s="89"/>
      <c r="AK26" s="101" t="s">
        <v>658</v>
      </c>
      <c r="AL26" s="89" t="b">
        <v>0</v>
      </c>
      <c r="AM26" s="89">
        <v>2</v>
      </c>
      <c r="AN26" s="101" t="s">
        <v>650</v>
      </c>
      <c r="AO26" s="89" t="s">
        <v>659</v>
      </c>
      <c r="AP26" s="89" t="b">
        <v>0</v>
      </c>
      <c r="AQ26" s="101" t="s">
        <v>580</v>
      </c>
      <c r="AR26" s="89" t="s">
        <v>196</v>
      </c>
      <c r="AS26" s="89">
        <v>0</v>
      </c>
      <c r="AT26" s="89">
        <v>0</v>
      </c>
      <c r="AU26" s="89"/>
      <c r="AV26" s="89"/>
      <c r="AW26" s="89"/>
      <c r="AX26" s="89"/>
      <c r="AY26" s="89"/>
      <c r="AZ26" s="89"/>
      <c r="BA26" s="89"/>
      <c r="BB26" s="89"/>
      <c r="BC26">
        <v>1</v>
      </c>
      <c r="BD26" s="88" t="str">
        <f>REPLACE(INDEX(GroupVertices[Group],MATCH(Edges[[#This Row],[Vertex 1]],GroupVertices[Vertex],0)),1,1,"")</f>
        <v>5</v>
      </c>
      <c r="BE26" s="88" t="str">
        <f>REPLACE(INDEX(GroupVertices[Group],MATCH(Edges[[#This Row],[Vertex 2]],GroupVertices[Vertex],0)),1,1,"")</f>
        <v>5</v>
      </c>
    </row>
    <row r="27" spans="1:57" ht="15">
      <c r="A27" s="65" t="s">
        <v>236</v>
      </c>
      <c r="B27" s="65" t="s">
        <v>291</v>
      </c>
      <c r="C27" s="66" t="s">
        <v>1606</v>
      </c>
      <c r="D27" s="67">
        <v>3</v>
      </c>
      <c r="E27" s="68" t="s">
        <v>132</v>
      </c>
      <c r="F27" s="69">
        <v>32</v>
      </c>
      <c r="G27" s="66"/>
      <c r="H27" s="70"/>
      <c r="I27" s="71"/>
      <c r="J27" s="71"/>
      <c r="K27" s="34" t="s">
        <v>65</v>
      </c>
      <c r="L27" s="78">
        <v>27</v>
      </c>
      <c r="M27" s="78"/>
      <c r="N27" s="73"/>
      <c r="O27" s="89" t="s">
        <v>313</v>
      </c>
      <c r="P27" s="92">
        <v>43840.00324074074</v>
      </c>
      <c r="Q27" s="89" t="s">
        <v>317</v>
      </c>
      <c r="R27" s="89"/>
      <c r="S27" s="89"/>
      <c r="T27" s="89"/>
      <c r="U27" s="89"/>
      <c r="V27" s="94" t="s">
        <v>411</v>
      </c>
      <c r="W27" s="92">
        <v>43840.00324074074</v>
      </c>
      <c r="X27" s="98">
        <v>43840</v>
      </c>
      <c r="Y27" s="101" t="s">
        <v>444</v>
      </c>
      <c r="Z27" s="94" t="s">
        <v>514</v>
      </c>
      <c r="AA27" s="89"/>
      <c r="AB27" s="89"/>
      <c r="AC27" s="101" t="s">
        <v>581</v>
      </c>
      <c r="AD27" s="89"/>
      <c r="AE27" s="89" t="b">
        <v>0</v>
      </c>
      <c r="AF27" s="89">
        <v>0</v>
      </c>
      <c r="AG27" s="101" t="s">
        <v>650</v>
      </c>
      <c r="AH27" s="89" t="b">
        <v>1</v>
      </c>
      <c r="AI27" s="89" t="s">
        <v>655</v>
      </c>
      <c r="AJ27" s="89"/>
      <c r="AK27" s="101" t="s">
        <v>658</v>
      </c>
      <c r="AL27" s="89" t="b">
        <v>0</v>
      </c>
      <c r="AM27" s="89">
        <v>2</v>
      </c>
      <c r="AN27" s="101" t="s">
        <v>580</v>
      </c>
      <c r="AO27" s="89" t="s">
        <v>660</v>
      </c>
      <c r="AP27" s="89" t="b">
        <v>0</v>
      </c>
      <c r="AQ27" s="101" t="s">
        <v>580</v>
      </c>
      <c r="AR27" s="89" t="s">
        <v>196</v>
      </c>
      <c r="AS27" s="89">
        <v>0</v>
      </c>
      <c r="AT27" s="89">
        <v>0</v>
      </c>
      <c r="AU27" s="89"/>
      <c r="AV27" s="89"/>
      <c r="AW27" s="89"/>
      <c r="AX27" s="89"/>
      <c r="AY27" s="89"/>
      <c r="AZ27" s="89"/>
      <c r="BA27" s="89"/>
      <c r="BB27" s="89"/>
      <c r="BC27">
        <v>1</v>
      </c>
      <c r="BD27" s="88" t="str">
        <f>REPLACE(INDEX(GroupVertices[Group],MATCH(Edges[[#This Row],[Vertex 1]],GroupVertices[Vertex],0)),1,1,"")</f>
        <v>5</v>
      </c>
      <c r="BE27" s="88" t="str">
        <f>REPLACE(INDEX(GroupVertices[Group],MATCH(Edges[[#This Row],[Vertex 2]],GroupVertices[Vertex],0)),1,1,"")</f>
        <v>5</v>
      </c>
    </row>
    <row r="28" spans="1:57" ht="15">
      <c r="A28" s="65" t="s">
        <v>236</v>
      </c>
      <c r="B28" s="65" t="s">
        <v>292</v>
      </c>
      <c r="C28" s="66" t="s">
        <v>1606</v>
      </c>
      <c r="D28" s="67">
        <v>3</v>
      </c>
      <c r="E28" s="68" t="s">
        <v>132</v>
      </c>
      <c r="F28" s="69">
        <v>32</v>
      </c>
      <c r="G28" s="66"/>
      <c r="H28" s="70"/>
      <c r="I28" s="71"/>
      <c r="J28" s="71"/>
      <c r="K28" s="34" t="s">
        <v>65</v>
      </c>
      <c r="L28" s="78">
        <v>28</v>
      </c>
      <c r="M28" s="78"/>
      <c r="N28" s="73"/>
      <c r="O28" s="89" t="s">
        <v>313</v>
      </c>
      <c r="P28" s="92">
        <v>43840.00324074074</v>
      </c>
      <c r="Q28" s="89" t="s">
        <v>317</v>
      </c>
      <c r="R28" s="89"/>
      <c r="S28" s="89"/>
      <c r="T28" s="89"/>
      <c r="U28" s="89"/>
      <c r="V28" s="94" t="s">
        <v>411</v>
      </c>
      <c r="W28" s="92">
        <v>43840.00324074074</v>
      </c>
      <c r="X28" s="98">
        <v>43840</v>
      </c>
      <c r="Y28" s="101" t="s">
        <v>444</v>
      </c>
      <c r="Z28" s="94" t="s">
        <v>514</v>
      </c>
      <c r="AA28" s="89"/>
      <c r="AB28" s="89"/>
      <c r="AC28" s="101" t="s">
        <v>581</v>
      </c>
      <c r="AD28" s="89"/>
      <c r="AE28" s="89" t="b">
        <v>0</v>
      </c>
      <c r="AF28" s="89">
        <v>0</v>
      </c>
      <c r="AG28" s="101" t="s">
        <v>650</v>
      </c>
      <c r="AH28" s="89" t="b">
        <v>1</v>
      </c>
      <c r="AI28" s="89" t="s">
        <v>655</v>
      </c>
      <c r="AJ28" s="89"/>
      <c r="AK28" s="101" t="s">
        <v>658</v>
      </c>
      <c r="AL28" s="89" t="b">
        <v>0</v>
      </c>
      <c r="AM28" s="89">
        <v>2</v>
      </c>
      <c r="AN28" s="101" t="s">
        <v>580</v>
      </c>
      <c r="AO28" s="89" t="s">
        <v>660</v>
      </c>
      <c r="AP28" s="89" t="b">
        <v>0</v>
      </c>
      <c r="AQ28" s="101" t="s">
        <v>580</v>
      </c>
      <c r="AR28" s="89" t="s">
        <v>196</v>
      </c>
      <c r="AS28" s="89">
        <v>0</v>
      </c>
      <c r="AT28" s="89">
        <v>0</v>
      </c>
      <c r="AU28" s="89"/>
      <c r="AV28" s="89"/>
      <c r="AW28" s="89"/>
      <c r="AX28" s="89"/>
      <c r="AY28" s="89"/>
      <c r="AZ28" s="89"/>
      <c r="BA28" s="89"/>
      <c r="BB28" s="89"/>
      <c r="BC28">
        <v>1</v>
      </c>
      <c r="BD28" s="88" t="str">
        <f>REPLACE(INDEX(GroupVertices[Group],MATCH(Edges[[#This Row],[Vertex 1]],GroupVertices[Vertex],0)),1,1,"")</f>
        <v>5</v>
      </c>
      <c r="BE28" s="88" t="str">
        <f>REPLACE(INDEX(GroupVertices[Group],MATCH(Edges[[#This Row],[Vertex 2]],GroupVertices[Vertex],0)),1,1,"")</f>
        <v>5</v>
      </c>
    </row>
    <row r="29" spans="1:57" ht="15">
      <c r="A29" s="65" t="s">
        <v>236</v>
      </c>
      <c r="B29" s="65" t="s">
        <v>293</v>
      </c>
      <c r="C29" s="66" t="s">
        <v>1606</v>
      </c>
      <c r="D29" s="67">
        <v>3</v>
      </c>
      <c r="E29" s="68" t="s">
        <v>132</v>
      </c>
      <c r="F29" s="69">
        <v>32</v>
      </c>
      <c r="G29" s="66"/>
      <c r="H29" s="70"/>
      <c r="I29" s="71"/>
      <c r="J29" s="71"/>
      <c r="K29" s="34" t="s">
        <v>65</v>
      </c>
      <c r="L29" s="78">
        <v>29</v>
      </c>
      <c r="M29" s="78"/>
      <c r="N29" s="73"/>
      <c r="O29" s="89" t="s">
        <v>313</v>
      </c>
      <c r="P29" s="92">
        <v>43840.00324074074</v>
      </c>
      <c r="Q29" s="89" t="s">
        <v>317</v>
      </c>
      <c r="R29" s="89"/>
      <c r="S29" s="89"/>
      <c r="T29" s="89"/>
      <c r="U29" s="89"/>
      <c r="V29" s="94" t="s">
        <v>411</v>
      </c>
      <c r="W29" s="92">
        <v>43840.00324074074</v>
      </c>
      <c r="X29" s="98">
        <v>43840</v>
      </c>
      <c r="Y29" s="101" t="s">
        <v>444</v>
      </c>
      <c r="Z29" s="94" t="s">
        <v>514</v>
      </c>
      <c r="AA29" s="89"/>
      <c r="AB29" s="89"/>
      <c r="AC29" s="101" t="s">
        <v>581</v>
      </c>
      <c r="AD29" s="89"/>
      <c r="AE29" s="89" t="b">
        <v>0</v>
      </c>
      <c r="AF29" s="89">
        <v>0</v>
      </c>
      <c r="AG29" s="101" t="s">
        <v>650</v>
      </c>
      <c r="AH29" s="89" t="b">
        <v>1</v>
      </c>
      <c r="AI29" s="89" t="s">
        <v>655</v>
      </c>
      <c r="AJ29" s="89"/>
      <c r="AK29" s="101" t="s">
        <v>658</v>
      </c>
      <c r="AL29" s="89" t="b">
        <v>0</v>
      </c>
      <c r="AM29" s="89">
        <v>2</v>
      </c>
      <c r="AN29" s="101" t="s">
        <v>580</v>
      </c>
      <c r="AO29" s="89" t="s">
        <v>660</v>
      </c>
      <c r="AP29" s="89" t="b">
        <v>0</v>
      </c>
      <c r="AQ29" s="101" t="s">
        <v>580</v>
      </c>
      <c r="AR29" s="89" t="s">
        <v>196</v>
      </c>
      <c r="AS29" s="89">
        <v>0</v>
      </c>
      <c r="AT29" s="89">
        <v>0</v>
      </c>
      <c r="AU29" s="89"/>
      <c r="AV29" s="89"/>
      <c r="AW29" s="89"/>
      <c r="AX29" s="89"/>
      <c r="AY29" s="89"/>
      <c r="AZ29" s="89"/>
      <c r="BA29" s="89"/>
      <c r="BB29" s="89"/>
      <c r="BC29">
        <v>1</v>
      </c>
      <c r="BD29" s="88" t="str">
        <f>REPLACE(INDEX(GroupVertices[Group],MATCH(Edges[[#This Row],[Vertex 1]],GroupVertices[Vertex],0)),1,1,"")</f>
        <v>5</v>
      </c>
      <c r="BE29" s="88" t="str">
        <f>REPLACE(INDEX(GroupVertices[Group],MATCH(Edges[[#This Row],[Vertex 2]],GroupVertices[Vertex],0)),1,1,"")</f>
        <v>5</v>
      </c>
    </row>
    <row r="30" spans="1:57" ht="15">
      <c r="A30" s="65" t="s">
        <v>236</v>
      </c>
      <c r="B30" s="65" t="s">
        <v>294</v>
      </c>
      <c r="C30" s="66" t="s">
        <v>1606</v>
      </c>
      <c r="D30" s="67">
        <v>3</v>
      </c>
      <c r="E30" s="68" t="s">
        <v>132</v>
      </c>
      <c r="F30" s="69">
        <v>32</v>
      </c>
      <c r="G30" s="66"/>
      <c r="H30" s="70"/>
      <c r="I30" s="71"/>
      <c r="J30" s="71"/>
      <c r="K30" s="34" t="s">
        <v>65</v>
      </c>
      <c r="L30" s="78">
        <v>30</v>
      </c>
      <c r="M30" s="78"/>
      <c r="N30" s="73"/>
      <c r="O30" s="89" t="s">
        <v>313</v>
      </c>
      <c r="P30" s="92">
        <v>43840.00324074074</v>
      </c>
      <c r="Q30" s="89" t="s">
        <v>317</v>
      </c>
      <c r="R30" s="89"/>
      <c r="S30" s="89"/>
      <c r="T30" s="89"/>
      <c r="U30" s="89"/>
      <c r="V30" s="94" t="s">
        <v>411</v>
      </c>
      <c r="W30" s="92">
        <v>43840.00324074074</v>
      </c>
      <c r="X30" s="98">
        <v>43840</v>
      </c>
      <c r="Y30" s="101" t="s">
        <v>444</v>
      </c>
      <c r="Z30" s="94" t="s">
        <v>514</v>
      </c>
      <c r="AA30" s="89"/>
      <c r="AB30" s="89"/>
      <c r="AC30" s="101" t="s">
        <v>581</v>
      </c>
      <c r="AD30" s="89"/>
      <c r="AE30" s="89" t="b">
        <v>0</v>
      </c>
      <c r="AF30" s="89">
        <v>0</v>
      </c>
      <c r="AG30" s="101" t="s">
        <v>650</v>
      </c>
      <c r="AH30" s="89" t="b">
        <v>1</v>
      </c>
      <c r="AI30" s="89" t="s">
        <v>655</v>
      </c>
      <c r="AJ30" s="89"/>
      <c r="AK30" s="101" t="s">
        <v>658</v>
      </c>
      <c r="AL30" s="89" t="b">
        <v>0</v>
      </c>
      <c r="AM30" s="89">
        <v>2</v>
      </c>
      <c r="AN30" s="101" t="s">
        <v>580</v>
      </c>
      <c r="AO30" s="89" t="s">
        <v>660</v>
      </c>
      <c r="AP30" s="89" t="b">
        <v>0</v>
      </c>
      <c r="AQ30" s="101" t="s">
        <v>580</v>
      </c>
      <c r="AR30" s="89" t="s">
        <v>196</v>
      </c>
      <c r="AS30" s="89">
        <v>0</v>
      </c>
      <c r="AT30" s="89">
        <v>0</v>
      </c>
      <c r="AU30" s="89"/>
      <c r="AV30" s="89"/>
      <c r="AW30" s="89"/>
      <c r="AX30" s="89"/>
      <c r="AY30" s="89"/>
      <c r="AZ30" s="89"/>
      <c r="BA30" s="89"/>
      <c r="BB30" s="89"/>
      <c r="BC30">
        <v>1</v>
      </c>
      <c r="BD30" s="88" t="str">
        <f>REPLACE(INDEX(GroupVertices[Group],MATCH(Edges[[#This Row],[Vertex 1]],GroupVertices[Vertex],0)),1,1,"")</f>
        <v>5</v>
      </c>
      <c r="BE30" s="88" t="str">
        <f>REPLACE(INDEX(GroupVertices[Group],MATCH(Edges[[#This Row],[Vertex 2]],GroupVertices[Vertex],0)),1,1,"")</f>
        <v>5</v>
      </c>
    </row>
    <row r="31" spans="1:57" ht="15">
      <c r="A31" s="65" t="s">
        <v>236</v>
      </c>
      <c r="B31" s="65" t="s">
        <v>295</v>
      </c>
      <c r="C31" s="66" t="s">
        <v>1606</v>
      </c>
      <c r="D31" s="67">
        <v>3</v>
      </c>
      <c r="E31" s="68" t="s">
        <v>132</v>
      </c>
      <c r="F31" s="69">
        <v>32</v>
      </c>
      <c r="G31" s="66"/>
      <c r="H31" s="70"/>
      <c r="I31" s="71"/>
      <c r="J31" s="71"/>
      <c r="K31" s="34" t="s">
        <v>65</v>
      </c>
      <c r="L31" s="78">
        <v>31</v>
      </c>
      <c r="M31" s="78"/>
      <c r="N31" s="73"/>
      <c r="O31" s="89" t="s">
        <v>313</v>
      </c>
      <c r="P31" s="92">
        <v>43840.00324074074</v>
      </c>
      <c r="Q31" s="89" t="s">
        <v>317</v>
      </c>
      <c r="R31" s="89"/>
      <c r="S31" s="89"/>
      <c r="T31" s="89"/>
      <c r="U31" s="89"/>
      <c r="V31" s="94" t="s">
        <v>411</v>
      </c>
      <c r="W31" s="92">
        <v>43840.00324074074</v>
      </c>
      <c r="X31" s="98">
        <v>43840</v>
      </c>
      <c r="Y31" s="101" t="s">
        <v>444</v>
      </c>
      <c r="Z31" s="94" t="s">
        <v>514</v>
      </c>
      <c r="AA31" s="89"/>
      <c r="AB31" s="89"/>
      <c r="AC31" s="101" t="s">
        <v>581</v>
      </c>
      <c r="AD31" s="89"/>
      <c r="AE31" s="89" t="b">
        <v>0</v>
      </c>
      <c r="AF31" s="89">
        <v>0</v>
      </c>
      <c r="AG31" s="101" t="s">
        <v>650</v>
      </c>
      <c r="AH31" s="89" t="b">
        <v>1</v>
      </c>
      <c r="AI31" s="89" t="s">
        <v>655</v>
      </c>
      <c r="AJ31" s="89"/>
      <c r="AK31" s="101" t="s">
        <v>658</v>
      </c>
      <c r="AL31" s="89" t="b">
        <v>0</v>
      </c>
      <c r="AM31" s="89">
        <v>2</v>
      </c>
      <c r="AN31" s="101" t="s">
        <v>580</v>
      </c>
      <c r="AO31" s="89" t="s">
        <v>660</v>
      </c>
      <c r="AP31" s="89" t="b">
        <v>0</v>
      </c>
      <c r="AQ31" s="101" t="s">
        <v>580</v>
      </c>
      <c r="AR31" s="89" t="s">
        <v>196</v>
      </c>
      <c r="AS31" s="89">
        <v>0</v>
      </c>
      <c r="AT31" s="89">
        <v>0</v>
      </c>
      <c r="AU31" s="89"/>
      <c r="AV31" s="89"/>
      <c r="AW31" s="89"/>
      <c r="AX31" s="89"/>
      <c r="AY31" s="89"/>
      <c r="AZ31" s="89"/>
      <c r="BA31" s="89"/>
      <c r="BB31" s="89"/>
      <c r="BC31">
        <v>1</v>
      </c>
      <c r="BD31" s="88" t="str">
        <f>REPLACE(INDEX(GroupVertices[Group],MATCH(Edges[[#This Row],[Vertex 1]],GroupVertices[Vertex],0)),1,1,"")</f>
        <v>5</v>
      </c>
      <c r="BE31" s="88" t="str">
        <f>REPLACE(INDEX(GroupVertices[Group],MATCH(Edges[[#This Row],[Vertex 2]],GroupVertices[Vertex],0)),1,1,"")</f>
        <v>5</v>
      </c>
    </row>
    <row r="32" spans="1:57" ht="15">
      <c r="A32" s="65" t="s">
        <v>236</v>
      </c>
      <c r="B32" s="65" t="s">
        <v>266</v>
      </c>
      <c r="C32" s="66" t="s">
        <v>1606</v>
      </c>
      <c r="D32" s="67">
        <v>3</v>
      </c>
      <c r="E32" s="68" t="s">
        <v>132</v>
      </c>
      <c r="F32" s="69">
        <v>32</v>
      </c>
      <c r="G32" s="66"/>
      <c r="H32" s="70"/>
      <c r="I32" s="71"/>
      <c r="J32" s="71"/>
      <c r="K32" s="34" t="s">
        <v>65</v>
      </c>
      <c r="L32" s="78">
        <v>32</v>
      </c>
      <c r="M32" s="78"/>
      <c r="N32" s="73"/>
      <c r="O32" s="89" t="s">
        <v>313</v>
      </c>
      <c r="P32" s="92">
        <v>43840.00324074074</v>
      </c>
      <c r="Q32" s="89" t="s">
        <v>317</v>
      </c>
      <c r="R32" s="89"/>
      <c r="S32" s="89"/>
      <c r="T32" s="89"/>
      <c r="U32" s="89"/>
      <c r="V32" s="94" t="s">
        <v>411</v>
      </c>
      <c r="W32" s="92">
        <v>43840.00324074074</v>
      </c>
      <c r="X32" s="98">
        <v>43840</v>
      </c>
      <c r="Y32" s="101" t="s">
        <v>444</v>
      </c>
      <c r="Z32" s="94" t="s">
        <v>514</v>
      </c>
      <c r="AA32" s="89"/>
      <c r="AB32" s="89"/>
      <c r="AC32" s="101" t="s">
        <v>581</v>
      </c>
      <c r="AD32" s="89"/>
      <c r="AE32" s="89" t="b">
        <v>0</v>
      </c>
      <c r="AF32" s="89">
        <v>0</v>
      </c>
      <c r="AG32" s="101" t="s">
        <v>650</v>
      </c>
      <c r="AH32" s="89" t="b">
        <v>1</v>
      </c>
      <c r="AI32" s="89" t="s">
        <v>655</v>
      </c>
      <c r="AJ32" s="89"/>
      <c r="AK32" s="101" t="s">
        <v>658</v>
      </c>
      <c r="AL32" s="89" t="b">
        <v>0</v>
      </c>
      <c r="AM32" s="89">
        <v>2</v>
      </c>
      <c r="AN32" s="101" t="s">
        <v>580</v>
      </c>
      <c r="AO32" s="89" t="s">
        <v>660</v>
      </c>
      <c r="AP32" s="89" t="b">
        <v>0</v>
      </c>
      <c r="AQ32" s="101" t="s">
        <v>580</v>
      </c>
      <c r="AR32" s="89" t="s">
        <v>196</v>
      </c>
      <c r="AS32" s="89">
        <v>0</v>
      </c>
      <c r="AT32" s="89">
        <v>0</v>
      </c>
      <c r="AU32" s="89"/>
      <c r="AV32" s="89"/>
      <c r="AW32" s="89"/>
      <c r="AX32" s="89"/>
      <c r="AY32" s="89"/>
      <c r="AZ32" s="89"/>
      <c r="BA32" s="89"/>
      <c r="BB32" s="89"/>
      <c r="BC32">
        <v>1</v>
      </c>
      <c r="BD32" s="88" t="str">
        <f>REPLACE(INDEX(GroupVertices[Group],MATCH(Edges[[#This Row],[Vertex 1]],GroupVertices[Vertex],0)),1,1,"")</f>
        <v>5</v>
      </c>
      <c r="BE32" s="88" t="str">
        <f>REPLACE(INDEX(GroupVertices[Group],MATCH(Edges[[#This Row],[Vertex 2]],GroupVertices[Vertex],0)),1,1,"")</f>
        <v>1</v>
      </c>
    </row>
    <row r="33" spans="1:57" ht="15">
      <c r="A33" s="65" t="s">
        <v>237</v>
      </c>
      <c r="B33" s="65" t="s">
        <v>266</v>
      </c>
      <c r="C33" s="66" t="s">
        <v>1606</v>
      </c>
      <c r="D33" s="67">
        <v>3</v>
      </c>
      <c r="E33" s="68" t="s">
        <v>132</v>
      </c>
      <c r="F33" s="69">
        <v>32</v>
      </c>
      <c r="G33" s="66"/>
      <c r="H33" s="70"/>
      <c r="I33" s="71"/>
      <c r="J33" s="71"/>
      <c r="K33" s="34" t="s">
        <v>65</v>
      </c>
      <c r="L33" s="78">
        <v>33</v>
      </c>
      <c r="M33" s="78"/>
      <c r="N33" s="73"/>
      <c r="O33" s="89" t="s">
        <v>312</v>
      </c>
      <c r="P33" s="92">
        <v>43840.18204861111</v>
      </c>
      <c r="Q33" s="89" t="s">
        <v>318</v>
      </c>
      <c r="R33" s="94" t="s">
        <v>352</v>
      </c>
      <c r="S33" s="89" t="s">
        <v>372</v>
      </c>
      <c r="T33" s="89" t="s">
        <v>384</v>
      </c>
      <c r="U33" s="89"/>
      <c r="V33" s="94" t="s">
        <v>412</v>
      </c>
      <c r="W33" s="92">
        <v>43840.18204861111</v>
      </c>
      <c r="X33" s="98">
        <v>43840</v>
      </c>
      <c r="Y33" s="101" t="s">
        <v>445</v>
      </c>
      <c r="Z33" s="94" t="s">
        <v>515</v>
      </c>
      <c r="AA33" s="89"/>
      <c r="AB33" s="89"/>
      <c r="AC33" s="101" t="s">
        <v>582</v>
      </c>
      <c r="AD33" s="89"/>
      <c r="AE33" s="89" t="b">
        <v>0</v>
      </c>
      <c r="AF33" s="89">
        <v>1</v>
      </c>
      <c r="AG33" s="101" t="s">
        <v>650</v>
      </c>
      <c r="AH33" s="89" t="b">
        <v>0</v>
      </c>
      <c r="AI33" s="89" t="s">
        <v>655</v>
      </c>
      <c r="AJ33" s="89"/>
      <c r="AK33" s="101" t="s">
        <v>650</v>
      </c>
      <c r="AL33" s="89" t="b">
        <v>0</v>
      </c>
      <c r="AM33" s="89">
        <v>2</v>
      </c>
      <c r="AN33" s="101" t="s">
        <v>650</v>
      </c>
      <c r="AO33" s="89" t="s">
        <v>659</v>
      </c>
      <c r="AP33" s="89" t="b">
        <v>0</v>
      </c>
      <c r="AQ33" s="101" t="s">
        <v>582</v>
      </c>
      <c r="AR33" s="89" t="s">
        <v>196</v>
      </c>
      <c r="AS33" s="89">
        <v>0</v>
      </c>
      <c r="AT33" s="89">
        <v>0</v>
      </c>
      <c r="AU33" s="89"/>
      <c r="AV33" s="89"/>
      <c r="AW33" s="89"/>
      <c r="AX33" s="89"/>
      <c r="AY33" s="89"/>
      <c r="AZ33" s="89"/>
      <c r="BA33" s="89"/>
      <c r="BB33" s="89"/>
      <c r="BC33">
        <v>1</v>
      </c>
      <c r="BD33" s="88" t="str">
        <f>REPLACE(INDEX(GroupVertices[Group],MATCH(Edges[[#This Row],[Vertex 1]],GroupVertices[Vertex],0)),1,1,"")</f>
        <v>1</v>
      </c>
      <c r="BE33" s="88" t="str">
        <f>REPLACE(INDEX(GroupVertices[Group],MATCH(Edges[[#This Row],[Vertex 2]],GroupVertices[Vertex],0)),1,1,"")</f>
        <v>1</v>
      </c>
    </row>
    <row r="34" spans="1:57" ht="15">
      <c r="A34" s="65" t="s">
        <v>238</v>
      </c>
      <c r="B34" s="65" t="s">
        <v>266</v>
      </c>
      <c r="C34" s="66" t="s">
        <v>1606</v>
      </c>
      <c r="D34" s="67">
        <v>3</v>
      </c>
      <c r="E34" s="68" t="s">
        <v>132</v>
      </c>
      <c r="F34" s="69">
        <v>32</v>
      </c>
      <c r="G34" s="66"/>
      <c r="H34" s="70"/>
      <c r="I34" s="71"/>
      <c r="J34" s="71"/>
      <c r="K34" s="34" t="s">
        <v>65</v>
      </c>
      <c r="L34" s="78">
        <v>34</v>
      </c>
      <c r="M34" s="78"/>
      <c r="N34" s="73"/>
      <c r="O34" s="89" t="s">
        <v>313</v>
      </c>
      <c r="P34" s="92">
        <v>43840.18659722222</v>
      </c>
      <c r="Q34" s="89" t="s">
        <v>318</v>
      </c>
      <c r="R34" s="89"/>
      <c r="S34" s="89"/>
      <c r="T34" s="89" t="s">
        <v>385</v>
      </c>
      <c r="U34" s="89"/>
      <c r="V34" s="94" t="s">
        <v>413</v>
      </c>
      <c r="W34" s="92">
        <v>43840.18659722222</v>
      </c>
      <c r="X34" s="98">
        <v>43840</v>
      </c>
      <c r="Y34" s="101" t="s">
        <v>446</v>
      </c>
      <c r="Z34" s="94" t="s">
        <v>516</v>
      </c>
      <c r="AA34" s="89"/>
      <c r="AB34" s="89"/>
      <c r="AC34" s="101" t="s">
        <v>583</v>
      </c>
      <c r="AD34" s="89"/>
      <c r="AE34" s="89" t="b">
        <v>0</v>
      </c>
      <c r="AF34" s="89">
        <v>0</v>
      </c>
      <c r="AG34" s="101" t="s">
        <v>650</v>
      </c>
      <c r="AH34" s="89" t="b">
        <v>0</v>
      </c>
      <c r="AI34" s="89" t="s">
        <v>655</v>
      </c>
      <c r="AJ34" s="89"/>
      <c r="AK34" s="101" t="s">
        <v>650</v>
      </c>
      <c r="AL34" s="89" t="b">
        <v>0</v>
      </c>
      <c r="AM34" s="89">
        <v>2</v>
      </c>
      <c r="AN34" s="101" t="s">
        <v>582</v>
      </c>
      <c r="AO34" s="89" t="s">
        <v>661</v>
      </c>
      <c r="AP34" s="89" t="b">
        <v>0</v>
      </c>
      <c r="AQ34" s="101" t="s">
        <v>582</v>
      </c>
      <c r="AR34" s="89" t="s">
        <v>196</v>
      </c>
      <c r="AS34" s="89">
        <v>0</v>
      </c>
      <c r="AT34" s="89">
        <v>0</v>
      </c>
      <c r="AU34" s="89"/>
      <c r="AV34" s="89"/>
      <c r="AW34" s="89"/>
      <c r="AX34" s="89"/>
      <c r="AY34" s="89"/>
      <c r="AZ34" s="89"/>
      <c r="BA34" s="89"/>
      <c r="BB34" s="89"/>
      <c r="BC34">
        <v>1</v>
      </c>
      <c r="BD34" s="88" t="str">
        <f>REPLACE(INDEX(GroupVertices[Group],MATCH(Edges[[#This Row],[Vertex 1]],GroupVertices[Vertex],0)),1,1,"")</f>
        <v>1</v>
      </c>
      <c r="BE34" s="88" t="str">
        <f>REPLACE(INDEX(GroupVertices[Group],MATCH(Edges[[#This Row],[Vertex 2]],GroupVertices[Vertex],0)),1,1,"")</f>
        <v>1</v>
      </c>
    </row>
    <row r="35" spans="1:57" ht="15">
      <c r="A35" s="65" t="s">
        <v>239</v>
      </c>
      <c r="B35" s="65" t="s">
        <v>266</v>
      </c>
      <c r="C35" s="66" t="s">
        <v>1606</v>
      </c>
      <c r="D35" s="67">
        <v>3</v>
      </c>
      <c r="E35" s="68" t="s">
        <v>132</v>
      </c>
      <c r="F35" s="69">
        <v>32</v>
      </c>
      <c r="G35" s="66"/>
      <c r="H35" s="70"/>
      <c r="I35" s="71"/>
      <c r="J35" s="71"/>
      <c r="K35" s="34" t="s">
        <v>65</v>
      </c>
      <c r="L35" s="78">
        <v>35</v>
      </c>
      <c r="M35" s="78"/>
      <c r="N35" s="73"/>
      <c r="O35" s="89" t="s">
        <v>313</v>
      </c>
      <c r="P35" s="92">
        <v>43840.19493055555</v>
      </c>
      <c r="Q35" s="89" t="s">
        <v>318</v>
      </c>
      <c r="R35" s="89"/>
      <c r="S35" s="89"/>
      <c r="T35" s="89" t="s">
        <v>385</v>
      </c>
      <c r="U35" s="89"/>
      <c r="V35" s="94" t="s">
        <v>414</v>
      </c>
      <c r="W35" s="92">
        <v>43840.19493055555</v>
      </c>
      <c r="X35" s="98">
        <v>43840</v>
      </c>
      <c r="Y35" s="101" t="s">
        <v>447</v>
      </c>
      <c r="Z35" s="94" t="s">
        <v>517</v>
      </c>
      <c r="AA35" s="89"/>
      <c r="AB35" s="89"/>
      <c r="AC35" s="101" t="s">
        <v>584</v>
      </c>
      <c r="AD35" s="89"/>
      <c r="AE35" s="89" t="b">
        <v>0</v>
      </c>
      <c r="AF35" s="89">
        <v>0</v>
      </c>
      <c r="AG35" s="101" t="s">
        <v>650</v>
      </c>
      <c r="AH35" s="89" t="b">
        <v>0</v>
      </c>
      <c r="AI35" s="89" t="s">
        <v>655</v>
      </c>
      <c r="AJ35" s="89"/>
      <c r="AK35" s="101" t="s">
        <v>650</v>
      </c>
      <c r="AL35" s="89" t="b">
        <v>0</v>
      </c>
      <c r="AM35" s="89">
        <v>2</v>
      </c>
      <c r="AN35" s="101" t="s">
        <v>582</v>
      </c>
      <c r="AO35" s="89" t="s">
        <v>662</v>
      </c>
      <c r="AP35" s="89" t="b">
        <v>0</v>
      </c>
      <c r="AQ35" s="101" t="s">
        <v>582</v>
      </c>
      <c r="AR35" s="89" t="s">
        <v>196</v>
      </c>
      <c r="AS35" s="89">
        <v>0</v>
      </c>
      <c r="AT35" s="89">
        <v>0</v>
      </c>
      <c r="AU35" s="89"/>
      <c r="AV35" s="89"/>
      <c r="AW35" s="89"/>
      <c r="AX35" s="89"/>
      <c r="AY35" s="89"/>
      <c r="AZ35" s="89"/>
      <c r="BA35" s="89"/>
      <c r="BB35" s="89"/>
      <c r="BC35">
        <v>1</v>
      </c>
      <c r="BD35" s="88" t="str">
        <f>REPLACE(INDEX(GroupVertices[Group],MATCH(Edges[[#This Row],[Vertex 1]],GroupVertices[Vertex],0)),1,1,"")</f>
        <v>1</v>
      </c>
      <c r="BE35" s="88" t="str">
        <f>REPLACE(INDEX(GroupVertices[Group],MATCH(Edges[[#This Row],[Vertex 2]],GroupVertices[Vertex],0)),1,1,"")</f>
        <v>1</v>
      </c>
    </row>
    <row r="36" spans="1:57" ht="15">
      <c r="A36" s="65" t="s">
        <v>240</v>
      </c>
      <c r="B36" s="65" t="s">
        <v>296</v>
      </c>
      <c r="C36" s="66" t="s">
        <v>1606</v>
      </c>
      <c r="D36" s="67">
        <v>3</v>
      </c>
      <c r="E36" s="68" t="s">
        <v>132</v>
      </c>
      <c r="F36" s="69">
        <v>32</v>
      </c>
      <c r="G36" s="66"/>
      <c r="H36" s="70"/>
      <c r="I36" s="71"/>
      <c r="J36" s="71"/>
      <c r="K36" s="34" t="s">
        <v>65</v>
      </c>
      <c r="L36" s="78">
        <v>36</v>
      </c>
      <c r="M36" s="78"/>
      <c r="N36" s="73"/>
      <c r="O36" s="89" t="s">
        <v>312</v>
      </c>
      <c r="P36" s="92">
        <v>43840.42101851852</v>
      </c>
      <c r="Q36" s="89" t="s">
        <v>319</v>
      </c>
      <c r="R36" s="94" t="s">
        <v>353</v>
      </c>
      <c r="S36" s="89" t="s">
        <v>373</v>
      </c>
      <c r="T36" s="89"/>
      <c r="U36" s="89"/>
      <c r="V36" s="94" t="s">
        <v>415</v>
      </c>
      <c r="W36" s="92">
        <v>43840.42101851852</v>
      </c>
      <c r="X36" s="98">
        <v>43840</v>
      </c>
      <c r="Y36" s="101" t="s">
        <v>448</v>
      </c>
      <c r="Z36" s="94" t="s">
        <v>518</v>
      </c>
      <c r="AA36" s="89"/>
      <c r="AB36" s="89"/>
      <c r="AC36" s="101" t="s">
        <v>585</v>
      </c>
      <c r="AD36" s="89"/>
      <c r="AE36" s="89" t="b">
        <v>0</v>
      </c>
      <c r="AF36" s="89">
        <v>2</v>
      </c>
      <c r="AG36" s="101" t="s">
        <v>650</v>
      </c>
      <c r="AH36" s="89" t="b">
        <v>0</v>
      </c>
      <c r="AI36" s="89" t="s">
        <v>656</v>
      </c>
      <c r="AJ36" s="89"/>
      <c r="AK36" s="101" t="s">
        <v>650</v>
      </c>
      <c r="AL36" s="89" t="b">
        <v>0</v>
      </c>
      <c r="AM36" s="89">
        <v>0</v>
      </c>
      <c r="AN36" s="101" t="s">
        <v>650</v>
      </c>
      <c r="AO36" s="89" t="s">
        <v>659</v>
      </c>
      <c r="AP36" s="89" t="b">
        <v>0</v>
      </c>
      <c r="AQ36" s="101" t="s">
        <v>585</v>
      </c>
      <c r="AR36" s="89" t="s">
        <v>196</v>
      </c>
      <c r="AS36" s="89">
        <v>0</v>
      </c>
      <c r="AT36" s="89">
        <v>0</v>
      </c>
      <c r="AU36" s="89"/>
      <c r="AV36" s="89"/>
      <c r="AW36" s="89"/>
      <c r="AX36" s="89"/>
      <c r="AY36" s="89"/>
      <c r="AZ36" s="89"/>
      <c r="BA36" s="89"/>
      <c r="BB36" s="89"/>
      <c r="BC36">
        <v>1</v>
      </c>
      <c r="BD36" s="88" t="str">
        <f>REPLACE(INDEX(GroupVertices[Group],MATCH(Edges[[#This Row],[Vertex 1]],GroupVertices[Vertex],0)),1,1,"")</f>
        <v>6</v>
      </c>
      <c r="BE36" s="88" t="str">
        <f>REPLACE(INDEX(GroupVertices[Group],MATCH(Edges[[#This Row],[Vertex 2]],GroupVertices[Vertex],0)),1,1,"")</f>
        <v>6</v>
      </c>
    </row>
    <row r="37" spans="1:57" ht="15">
      <c r="A37" s="65" t="s">
        <v>240</v>
      </c>
      <c r="B37" s="65" t="s">
        <v>297</v>
      </c>
      <c r="C37" s="66" t="s">
        <v>1606</v>
      </c>
      <c r="D37" s="67">
        <v>3</v>
      </c>
      <c r="E37" s="68" t="s">
        <v>132</v>
      </c>
      <c r="F37" s="69">
        <v>32</v>
      </c>
      <c r="G37" s="66"/>
      <c r="H37" s="70"/>
      <c r="I37" s="71"/>
      <c r="J37" s="71"/>
      <c r="K37" s="34" t="s">
        <v>65</v>
      </c>
      <c r="L37" s="78">
        <v>37</v>
      </c>
      <c r="M37" s="78"/>
      <c r="N37" s="73"/>
      <c r="O37" s="89" t="s">
        <v>312</v>
      </c>
      <c r="P37" s="92">
        <v>43840.42101851852</v>
      </c>
      <c r="Q37" s="89" t="s">
        <v>319</v>
      </c>
      <c r="R37" s="94" t="s">
        <v>353</v>
      </c>
      <c r="S37" s="89" t="s">
        <v>373</v>
      </c>
      <c r="T37" s="89"/>
      <c r="U37" s="89"/>
      <c r="V37" s="94" t="s">
        <v>415</v>
      </c>
      <c r="W37" s="92">
        <v>43840.42101851852</v>
      </c>
      <c r="X37" s="98">
        <v>43840</v>
      </c>
      <c r="Y37" s="101" t="s">
        <v>448</v>
      </c>
      <c r="Z37" s="94" t="s">
        <v>518</v>
      </c>
      <c r="AA37" s="89"/>
      <c r="AB37" s="89"/>
      <c r="AC37" s="101" t="s">
        <v>585</v>
      </c>
      <c r="AD37" s="89"/>
      <c r="AE37" s="89" t="b">
        <v>0</v>
      </c>
      <c r="AF37" s="89">
        <v>2</v>
      </c>
      <c r="AG37" s="101" t="s">
        <v>650</v>
      </c>
      <c r="AH37" s="89" t="b">
        <v>0</v>
      </c>
      <c r="AI37" s="89" t="s">
        <v>656</v>
      </c>
      <c r="AJ37" s="89"/>
      <c r="AK37" s="101" t="s">
        <v>650</v>
      </c>
      <c r="AL37" s="89" t="b">
        <v>0</v>
      </c>
      <c r="AM37" s="89">
        <v>0</v>
      </c>
      <c r="AN37" s="101" t="s">
        <v>650</v>
      </c>
      <c r="AO37" s="89" t="s">
        <v>659</v>
      </c>
      <c r="AP37" s="89" t="b">
        <v>0</v>
      </c>
      <c r="AQ37" s="101" t="s">
        <v>585</v>
      </c>
      <c r="AR37" s="89" t="s">
        <v>196</v>
      </c>
      <c r="AS37" s="89">
        <v>0</v>
      </c>
      <c r="AT37" s="89">
        <v>0</v>
      </c>
      <c r="AU37" s="89"/>
      <c r="AV37" s="89"/>
      <c r="AW37" s="89"/>
      <c r="AX37" s="89"/>
      <c r="AY37" s="89"/>
      <c r="AZ37" s="89"/>
      <c r="BA37" s="89"/>
      <c r="BB37" s="89"/>
      <c r="BC37">
        <v>1</v>
      </c>
      <c r="BD37" s="88" t="str">
        <f>REPLACE(INDEX(GroupVertices[Group],MATCH(Edges[[#This Row],[Vertex 1]],GroupVertices[Vertex],0)),1,1,"")</f>
        <v>6</v>
      </c>
      <c r="BE37" s="88" t="str">
        <f>REPLACE(INDEX(GroupVertices[Group],MATCH(Edges[[#This Row],[Vertex 2]],GroupVertices[Vertex],0)),1,1,"")</f>
        <v>6</v>
      </c>
    </row>
    <row r="38" spans="1:57" ht="15">
      <c r="A38" s="65" t="s">
        <v>240</v>
      </c>
      <c r="B38" s="65" t="s">
        <v>266</v>
      </c>
      <c r="C38" s="66" t="s">
        <v>1607</v>
      </c>
      <c r="D38" s="67">
        <v>3</v>
      </c>
      <c r="E38" s="68" t="s">
        <v>132</v>
      </c>
      <c r="F38" s="69">
        <v>32</v>
      </c>
      <c r="G38" s="66"/>
      <c r="H38" s="70"/>
      <c r="I38" s="71"/>
      <c r="J38" s="71"/>
      <c r="K38" s="34" t="s">
        <v>65</v>
      </c>
      <c r="L38" s="78">
        <v>38</v>
      </c>
      <c r="M38" s="78"/>
      <c r="N38" s="73"/>
      <c r="O38" s="89" t="s">
        <v>312</v>
      </c>
      <c r="P38" s="92">
        <v>43840.42101851852</v>
      </c>
      <c r="Q38" s="89" t="s">
        <v>319</v>
      </c>
      <c r="R38" s="94" t="s">
        <v>353</v>
      </c>
      <c r="S38" s="89" t="s">
        <v>373</v>
      </c>
      <c r="T38" s="89"/>
      <c r="U38" s="89"/>
      <c r="V38" s="94" t="s">
        <v>415</v>
      </c>
      <c r="W38" s="92">
        <v>43840.42101851852</v>
      </c>
      <c r="X38" s="98">
        <v>43840</v>
      </c>
      <c r="Y38" s="101" t="s">
        <v>448</v>
      </c>
      <c r="Z38" s="94" t="s">
        <v>518</v>
      </c>
      <c r="AA38" s="89"/>
      <c r="AB38" s="89"/>
      <c r="AC38" s="101" t="s">
        <v>585</v>
      </c>
      <c r="AD38" s="89"/>
      <c r="AE38" s="89" t="b">
        <v>0</v>
      </c>
      <c r="AF38" s="89">
        <v>2</v>
      </c>
      <c r="AG38" s="101" t="s">
        <v>650</v>
      </c>
      <c r="AH38" s="89" t="b">
        <v>0</v>
      </c>
      <c r="AI38" s="89" t="s">
        <v>656</v>
      </c>
      <c r="AJ38" s="89"/>
      <c r="AK38" s="101" t="s">
        <v>650</v>
      </c>
      <c r="AL38" s="89" t="b">
        <v>0</v>
      </c>
      <c r="AM38" s="89">
        <v>0</v>
      </c>
      <c r="AN38" s="101" t="s">
        <v>650</v>
      </c>
      <c r="AO38" s="89" t="s">
        <v>659</v>
      </c>
      <c r="AP38" s="89" t="b">
        <v>0</v>
      </c>
      <c r="AQ38" s="101" t="s">
        <v>585</v>
      </c>
      <c r="AR38" s="89" t="s">
        <v>196</v>
      </c>
      <c r="AS38" s="89">
        <v>0</v>
      </c>
      <c r="AT38" s="89">
        <v>0</v>
      </c>
      <c r="AU38" s="89"/>
      <c r="AV38" s="89"/>
      <c r="AW38" s="89"/>
      <c r="AX38" s="89"/>
      <c r="AY38" s="89"/>
      <c r="AZ38" s="89"/>
      <c r="BA38" s="89"/>
      <c r="BB38" s="89"/>
      <c r="BC38">
        <v>2</v>
      </c>
      <c r="BD38" s="88" t="str">
        <f>REPLACE(INDEX(GroupVertices[Group],MATCH(Edges[[#This Row],[Vertex 1]],GroupVertices[Vertex],0)),1,1,"")</f>
        <v>6</v>
      </c>
      <c r="BE38" s="88" t="str">
        <f>REPLACE(INDEX(GroupVertices[Group],MATCH(Edges[[#This Row],[Vertex 2]],GroupVertices[Vertex],0)),1,1,"")</f>
        <v>1</v>
      </c>
    </row>
    <row r="39" spans="1:57" ht="15">
      <c r="A39" s="65" t="s">
        <v>240</v>
      </c>
      <c r="B39" s="65" t="s">
        <v>266</v>
      </c>
      <c r="C39" s="66" t="s">
        <v>1607</v>
      </c>
      <c r="D39" s="67">
        <v>3</v>
      </c>
      <c r="E39" s="68" t="s">
        <v>132</v>
      </c>
      <c r="F39" s="69">
        <v>32</v>
      </c>
      <c r="G39" s="66"/>
      <c r="H39" s="70"/>
      <c r="I39" s="71"/>
      <c r="J39" s="71"/>
      <c r="K39" s="34" t="s">
        <v>65</v>
      </c>
      <c r="L39" s="78">
        <v>39</v>
      </c>
      <c r="M39" s="78"/>
      <c r="N39" s="73"/>
      <c r="O39" s="89" t="s">
        <v>312</v>
      </c>
      <c r="P39" s="92">
        <v>43840.422743055555</v>
      </c>
      <c r="Q39" s="89" t="s">
        <v>320</v>
      </c>
      <c r="R39" s="89"/>
      <c r="S39" s="89"/>
      <c r="T39" s="89"/>
      <c r="U39" s="89"/>
      <c r="V39" s="94" t="s">
        <v>415</v>
      </c>
      <c r="W39" s="92">
        <v>43840.422743055555</v>
      </c>
      <c r="X39" s="98">
        <v>43840</v>
      </c>
      <c r="Y39" s="101" t="s">
        <v>449</v>
      </c>
      <c r="Z39" s="94" t="s">
        <v>519</v>
      </c>
      <c r="AA39" s="89"/>
      <c r="AB39" s="89"/>
      <c r="AC39" s="101" t="s">
        <v>586</v>
      </c>
      <c r="AD39" s="101" t="s">
        <v>607</v>
      </c>
      <c r="AE39" s="89" t="b">
        <v>0</v>
      </c>
      <c r="AF39" s="89">
        <v>2</v>
      </c>
      <c r="AG39" s="101" t="s">
        <v>651</v>
      </c>
      <c r="AH39" s="89" t="b">
        <v>0</v>
      </c>
      <c r="AI39" s="89" t="s">
        <v>655</v>
      </c>
      <c r="AJ39" s="89"/>
      <c r="AK39" s="101" t="s">
        <v>650</v>
      </c>
      <c r="AL39" s="89" t="b">
        <v>0</v>
      </c>
      <c r="AM39" s="89">
        <v>0</v>
      </c>
      <c r="AN39" s="101" t="s">
        <v>650</v>
      </c>
      <c r="AO39" s="89" t="s">
        <v>659</v>
      </c>
      <c r="AP39" s="89" t="b">
        <v>0</v>
      </c>
      <c r="AQ39" s="101" t="s">
        <v>607</v>
      </c>
      <c r="AR39" s="89" t="s">
        <v>196</v>
      </c>
      <c r="AS39" s="89">
        <v>0</v>
      </c>
      <c r="AT39" s="89">
        <v>0</v>
      </c>
      <c r="AU39" s="89"/>
      <c r="AV39" s="89"/>
      <c r="AW39" s="89"/>
      <c r="AX39" s="89"/>
      <c r="AY39" s="89"/>
      <c r="AZ39" s="89"/>
      <c r="BA39" s="89"/>
      <c r="BB39" s="89"/>
      <c r="BC39">
        <v>2</v>
      </c>
      <c r="BD39" s="88" t="str">
        <f>REPLACE(INDEX(GroupVertices[Group],MATCH(Edges[[#This Row],[Vertex 1]],GroupVertices[Vertex],0)),1,1,"")</f>
        <v>6</v>
      </c>
      <c r="BE39" s="88" t="str">
        <f>REPLACE(INDEX(GroupVertices[Group],MATCH(Edges[[#This Row],[Vertex 2]],GroupVertices[Vertex],0)),1,1,"")</f>
        <v>1</v>
      </c>
    </row>
    <row r="40" spans="1:57" ht="15">
      <c r="A40" s="65" t="s">
        <v>240</v>
      </c>
      <c r="B40" s="65" t="s">
        <v>298</v>
      </c>
      <c r="C40" s="66" t="s">
        <v>1606</v>
      </c>
      <c r="D40" s="67">
        <v>3</v>
      </c>
      <c r="E40" s="68" t="s">
        <v>132</v>
      </c>
      <c r="F40" s="69">
        <v>32</v>
      </c>
      <c r="G40" s="66"/>
      <c r="H40" s="70"/>
      <c r="I40" s="71"/>
      <c r="J40" s="71"/>
      <c r="K40" s="34" t="s">
        <v>65</v>
      </c>
      <c r="L40" s="78">
        <v>40</v>
      </c>
      <c r="M40" s="78"/>
      <c r="N40" s="73"/>
      <c r="O40" s="89" t="s">
        <v>312</v>
      </c>
      <c r="P40" s="92">
        <v>43840.422743055555</v>
      </c>
      <c r="Q40" s="89" t="s">
        <v>320</v>
      </c>
      <c r="R40" s="89"/>
      <c r="S40" s="89"/>
      <c r="T40" s="89"/>
      <c r="U40" s="89"/>
      <c r="V40" s="94" t="s">
        <v>415</v>
      </c>
      <c r="W40" s="92">
        <v>43840.422743055555</v>
      </c>
      <c r="X40" s="98">
        <v>43840</v>
      </c>
      <c r="Y40" s="101" t="s">
        <v>449</v>
      </c>
      <c r="Z40" s="94" t="s">
        <v>519</v>
      </c>
      <c r="AA40" s="89"/>
      <c r="AB40" s="89"/>
      <c r="AC40" s="101" t="s">
        <v>586</v>
      </c>
      <c r="AD40" s="101" t="s">
        <v>607</v>
      </c>
      <c r="AE40" s="89" t="b">
        <v>0</v>
      </c>
      <c r="AF40" s="89">
        <v>2</v>
      </c>
      <c r="AG40" s="101" t="s">
        <v>651</v>
      </c>
      <c r="AH40" s="89" t="b">
        <v>0</v>
      </c>
      <c r="AI40" s="89" t="s">
        <v>655</v>
      </c>
      <c r="AJ40" s="89"/>
      <c r="AK40" s="101" t="s">
        <v>650</v>
      </c>
      <c r="AL40" s="89" t="b">
        <v>0</v>
      </c>
      <c r="AM40" s="89">
        <v>0</v>
      </c>
      <c r="AN40" s="101" t="s">
        <v>650</v>
      </c>
      <c r="AO40" s="89" t="s">
        <v>659</v>
      </c>
      <c r="AP40" s="89" t="b">
        <v>0</v>
      </c>
      <c r="AQ40" s="101" t="s">
        <v>607</v>
      </c>
      <c r="AR40" s="89" t="s">
        <v>196</v>
      </c>
      <c r="AS40" s="89">
        <v>0</v>
      </c>
      <c r="AT40" s="89">
        <v>0</v>
      </c>
      <c r="AU40" s="89"/>
      <c r="AV40" s="89"/>
      <c r="AW40" s="89"/>
      <c r="AX40" s="89"/>
      <c r="AY40" s="89"/>
      <c r="AZ40" s="89"/>
      <c r="BA40" s="89"/>
      <c r="BB40" s="89"/>
      <c r="BC40">
        <v>1</v>
      </c>
      <c r="BD40" s="88" t="str">
        <f>REPLACE(INDEX(GroupVertices[Group],MATCH(Edges[[#This Row],[Vertex 1]],GroupVertices[Vertex],0)),1,1,"")</f>
        <v>6</v>
      </c>
      <c r="BE40" s="88" t="str">
        <f>REPLACE(INDEX(GroupVertices[Group],MATCH(Edges[[#This Row],[Vertex 2]],GroupVertices[Vertex],0)),1,1,"")</f>
        <v>6</v>
      </c>
    </row>
    <row r="41" spans="1:57" ht="15">
      <c r="A41" s="65" t="s">
        <v>240</v>
      </c>
      <c r="B41" s="65" t="s">
        <v>299</v>
      </c>
      <c r="C41" s="66" t="s">
        <v>1606</v>
      </c>
      <c r="D41" s="67">
        <v>3</v>
      </c>
      <c r="E41" s="68" t="s">
        <v>132</v>
      </c>
      <c r="F41" s="69">
        <v>32</v>
      </c>
      <c r="G41" s="66"/>
      <c r="H41" s="70"/>
      <c r="I41" s="71"/>
      <c r="J41" s="71"/>
      <c r="K41" s="34" t="s">
        <v>65</v>
      </c>
      <c r="L41" s="78">
        <v>41</v>
      </c>
      <c r="M41" s="78"/>
      <c r="N41" s="73"/>
      <c r="O41" s="89" t="s">
        <v>312</v>
      </c>
      <c r="P41" s="92">
        <v>43840.422743055555</v>
      </c>
      <c r="Q41" s="89" t="s">
        <v>320</v>
      </c>
      <c r="R41" s="89"/>
      <c r="S41" s="89"/>
      <c r="T41" s="89"/>
      <c r="U41" s="89"/>
      <c r="V41" s="94" t="s">
        <v>415</v>
      </c>
      <c r="W41" s="92">
        <v>43840.422743055555</v>
      </c>
      <c r="X41" s="98">
        <v>43840</v>
      </c>
      <c r="Y41" s="101" t="s">
        <v>449</v>
      </c>
      <c r="Z41" s="94" t="s">
        <v>519</v>
      </c>
      <c r="AA41" s="89"/>
      <c r="AB41" s="89"/>
      <c r="AC41" s="101" t="s">
        <v>586</v>
      </c>
      <c r="AD41" s="101" t="s">
        <v>607</v>
      </c>
      <c r="AE41" s="89" t="b">
        <v>0</v>
      </c>
      <c r="AF41" s="89">
        <v>2</v>
      </c>
      <c r="AG41" s="101" t="s">
        <v>651</v>
      </c>
      <c r="AH41" s="89" t="b">
        <v>0</v>
      </c>
      <c r="AI41" s="89" t="s">
        <v>655</v>
      </c>
      <c r="AJ41" s="89"/>
      <c r="AK41" s="101" t="s">
        <v>650</v>
      </c>
      <c r="AL41" s="89" t="b">
        <v>0</v>
      </c>
      <c r="AM41" s="89">
        <v>0</v>
      </c>
      <c r="AN41" s="101" t="s">
        <v>650</v>
      </c>
      <c r="AO41" s="89" t="s">
        <v>659</v>
      </c>
      <c r="AP41" s="89" t="b">
        <v>0</v>
      </c>
      <c r="AQ41" s="101" t="s">
        <v>607</v>
      </c>
      <c r="AR41" s="89" t="s">
        <v>196</v>
      </c>
      <c r="AS41" s="89">
        <v>0</v>
      </c>
      <c r="AT41" s="89">
        <v>0</v>
      </c>
      <c r="AU41" s="89"/>
      <c r="AV41" s="89"/>
      <c r="AW41" s="89"/>
      <c r="AX41" s="89"/>
      <c r="AY41" s="89"/>
      <c r="AZ41" s="89"/>
      <c r="BA41" s="89"/>
      <c r="BB41" s="89"/>
      <c r="BC41">
        <v>1</v>
      </c>
      <c r="BD41" s="88" t="str">
        <f>REPLACE(INDEX(GroupVertices[Group],MATCH(Edges[[#This Row],[Vertex 1]],GroupVertices[Vertex],0)),1,1,"")</f>
        <v>6</v>
      </c>
      <c r="BE41" s="88" t="str">
        <f>REPLACE(INDEX(GroupVertices[Group],MATCH(Edges[[#This Row],[Vertex 2]],GroupVertices[Vertex],0)),1,1,"")</f>
        <v>6</v>
      </c>
    </row>
    <row r="42" spans="1:57" ht="15">
      <c r="A42" s="65" t="s">
        <v>240</v>
      </c>
      <c r="B42" s="65" t="s">
        <v>258</v>
      </c>
      <c r="C42" s="66" t="s">
        <v>1606</v>
      </c>
      <c r="D42" s="67">
        <v>3</v>
      </c>
      <c r="E42" s="68" t="s">
        <v>132</v>
      </c>
      <c r="F42" s="69">
        <v>32</v>
      </c>
      <c r="G42" s="66"/>
      <c r="H42" s="70"/>
      <c r="I42" s="71"/>
      <c r="J42" s="71"/>
      <c r="K42" s="34" t="s">
        <v>65</v>
      </c>
      <c r="L42" s="78">
        <v>42</v>
      </c>
      <c r="M42" s="78"/>
      <c r="N42" s="73"/>
      <c r="O42" s="89" t="s">
        <v>314</v>
      </c>
      <c r="P42" s="92">
        <v>43840.422743055555</v>
      </c>
      <c r="Q42" s="89" t="s">
        <v>320</v>
      </c>
      <c r="R42" s="89"/>
      <c r="S42" s="89"/>
      <c r="T42" s="89"/>
      <c r="U42" s="89"/>
      <c r="V42" s="94" t="s">
        <v>415</v>
      </c>
      <c r="W42" s="92">
        <v>43840.422743055555</v>
      </c>
      <c r="X42" s="98">
        <v>43840</v>
      </c>
      <c r="Y42" s="101" t="s">
        <v>449</v>
      </c>
      <c r="Z42" s="94" t="s">
        <v>519</v>
      </c>
      <c r="AA42" s="89"/>
      <c r="AB42" s="89"/>
      <c r="AC42" s="101" t="s">
        <v>586</v>
      </c>
      <c r="AD42" s="101" t="s">
        <v>607</v>
      </c>
      <c r="AE42" s="89" t="b">
        <v>0</v>
      </c>
      <c r="AF42" s="89">
        <v>2</v>
      </c>
      <c r="AG42" s="101" t="s">
        <v>651</v>
      </c>
      <c r="AH42" s="89" t="b">
        <v>0</v>
      </c>
      <c r="AI42" s="89" t="s">
        <v>655</v>
      </c>
      <c r="AJ42" s="89"/>
      <c r="AK42" s="101" t="s">
        <v>650</v>
      </c>
      <c r="AL42" s="89" t="b">
        <v>0</v>
      </c>
      <c r="AM42" s="89">
        <v>0</v>
      </c>
      <c r="AN42" s="101" t="s">
        <v>650</v>
      </c>
      <c r="AO42" s="89" t="s">
        <v>659</v>
      </c>
      <c r="AP42" s="89" t="b">
        <v>0</v>
      </c>
      <c r="AQ42" s="101" t="s">
        <v>607</v>
      </c>
      <c r="AR42" s="89" t="s">
        <v>196</v>
      </c>
      <c r="AS42" s="89">
        <v>0</v>
      </c>
      <c r="AT42" s="89">
        <v>0</v>
      </c>
      <c r="AU42" s="89"/>
      <c r="AV42" s="89"/>
      <c r="AW42" s="89"/>
      <c r="AX42" s="89"/>
      <c r="AY42" s="89"/>
      <c r="AZ42" s="89"/>
      <c r="BA42" s="89"/>
      <c r="BB42" s="89"/>
      <c r="BC42">
        <v>1</v>
      </c>
      <c r="BD42" s="88" t="str">
        <f>REPLACE(INDEX(GroupVertices[Group],MATCH(Edges[[#This Row],[Vertex 1]],GroupVertices[Vertex],0)),1,1,"")</f>
        <v>6</v>
      </c>
      <c r="BE42" s="88" t="str">
        <f>REPLACE(INDEX(GroupVertices[Group],MATCH(Edges[[#This Row],[Vertex 2]],GroupVertices[Vertex],0)),1,1,"")</f>
        <v>6</v>
      </c>
    </row>
    <row r="43" spans="1:57" ht="15">
      <c r="A43" s="65" t="s">
        <v>241</v>
      </c>
      <c r="B43" s="65" t="s">
        <v>266</v>
      </c>
      <c r="C43" s="66" t="s">
        <v>1606</v>
      </c>
      <c r="D43" s="67">
        <v>3</v>
      </c>
      <c r="E43" s="68" t="s">
        <v>132</v>
      </c>
      <c r="F43" s="69">
        <v>32</v>
      </c>
      <c r="G43" s="66"/>
      <c r="H43" s="70"/>
      <c r="I43" s="71"/>
      <c r="J43" s="71"/>
      <c r="K43" s="34" t="s">
        <v>65</v>
      </c>
      <c r="L43" s="78">
        <v>43</v>
      </c>
      <c r="M43" s="78"/>
      <c r="N43" s="73"/>
      <c r="O43" s="89" t="s">
        <v>312</v>
      </c>
      <c r="P43" s="92">
        <v>43840.50817129629</v>
      </c>
      <c r="Q43" s="89" t="s">
        <v>321</v>
      </c>
      <c r="R43" s="94" t="s">
        <v>354</v>
      </c>
      <c r="S43" s="89" t="s">
        <v>372</v>
      </c>
      <c r="T43" s="89"/>
      <c r="U43" s="89"/>
      <c r="V43" s="94" t="s">
        <v>416</v>
      </c>
      <c r="W43" s="92">
        <v>43840.50817129629</v>
      </c>
      <c r="X43" s="98">
        <v>43840</v>
      </c>
      <c r="Y43" s="101" t="s">
        <v>450</v>
      </c>
      <c r="Z43" s="94" t="s">
        <v>520</v>
      </c>
      <c r="AA43" s="89"/>
      <c r="AB43" s="89"/>
      <c r="AC43" s="101" t="s">
        <v>587</v>
      </c>
      <c r="AD43" s="89"/>
      <c r="AE43" s="89" t="b">
        <v>0</v>
      </c>
      <c r="AF43" s="89">
        <v>0</v>
      </c>
      <c r="AG43" s="101" t="s">
        <v>650</v>
      </c>
      <c r="AH43" s="89" t="b">
        <v>0</v>
      </c>
      <c r="AI43" s="89" t="s">
        <v>655</v>
      </c>
      <c r="AJ43" s="89"/>
      <c r="AK43" s="101" t="s">
        <v>650</v>
      </c>
      <c r="AL43" s="89" t="b">
        <v>0</v>
      </c>
      <c r="AM43" s="89">
        <v>0</v>
      </c>
      <c r="AN43" s="101" t="s">
        <v>650</v>
      </c>
      <c r="AO43" s="89" t="s">
        <v>663</v>
      </c>
      <c r="AP43" s="89" t="b">
        <v>0</v>
      </c>
      <c r="AQ43" s="101" t="s">
        <v>587</v>
      </c>
      <c r="AR43" s="89" t="s">
        <v>196</v>
      </c>
      <c r="AS43" s="89">
        <v>0</v>
      </c>
      <c r="AT43" s="89">
        <v>0</v>
      </c>
      <c r="AU43" s="89"/>
      <c r="AV43" s="89"/>
      <c r="AW43" s="89"/>
      <c r="AX43" s="89"/>
      <c r="AY43" s="89"/>
      <c r="AZ43" s="89"/>
      <c r="BA43" s="89"/>
      <c r="BB43" s="89"/>
      <c r="BC43">
        <v>1</v>
      </c>
      <c r="BD43" s="88" t="str">
        <f>REPLACE(INDEX(GroupVertices[Group],MATCH(Edges[[#This Row],[Vertex 1]],GroupVertices[Vertex],0)),1,1,"")</f>
        <v>1</v>
      </c>
      <c r="BE43" s="88" t="str">
        <f>REPLACE(INDEX(GroupVertices[Group],MATCH(Edges[[#This Row],[Vertex 2]],GroupVertices[Vertex],0)),1,1,"")</f>
        <v>1</v>
      </c>
    </row>
    <row r="44" spans="1:57" ht="15">
      <c r="A44" s="65" t="s">
        <v>242</v>
      </c>
      <c r="B44" s="65" t="s">
        <v>266</v>
      </c>
      <c r="C44" s="66" t="s">
        <v>1606</v>
      </c>
      <c r="D44" s="67">
        <v>3</v>
      </c>
      <c r="E44" s="68" t="s">
        <v>132</v>
      </c>
      <c r="F44" s="69">
        <v>32</v>
      </c>
      <c r="G44" s="66"/>
      <c r="H44" s="70"/>
      <c r="I44" s="71"/>
      <c r="J44" s="71"/>
      <c r="K44" s="34" t="s">
        <v>65</v>
      </c>
      <c r="L44" s="78">
        <v>44</v>
      </c>
      <c r="M44" s="78"/>
      <c r="N44" s="73"/>
      <c r="O44" s="89" t="s">
        <v>312</v>
      </c>
      <c r="P44" s="92">
        <v>43840.885462962964</v>
      </c>
      <c r="Q44" s="89" t="s">
        <v>322</v>
      </c>
      <c r="R44" s="94" t="s">
        <v>355</v>
      </c>
      <c r="S44" s="89" t="s">
        <v>374</v>
      </c>
      <c r="T44" s="89"/>
      <c r="U44" s="94" t="s">
        <v>402</v>
      </c>
      <c r="V44" s="94" t="s">
        <v>402</v>
      </c>
      <c r="W44" s="92">
        <v>43840.885462962964</v>
      </c>
      <c r="X44" s="98">
        <v>43840</v>
      </c>
      <c r="Y44" s="101" t="s">
        <v>451</v>
      </c>
      <c r="Z44" s="94" t="s">
        <v>521</v>
      </c>
      <c r="AA44" s="89"/>
      <c r="AB44" s="89"/>
      <c r="AC44" s="101" t="s">
        <v>588</v>
      </c>
      <c r="AD44" s="89"/>
      <c r="AE44" s="89" t="b">
        <v>0</v>
      </c>
      <c r="AF44" s="89">
        <v>0</v>
      </c>
      <c r="AG44" s="101" t="s">
        <v>650</v>
      </c>
      <c r="AH44" s="89" t="b">
        <v>0</v>
      </c>
      <c r="AI44" s="89" t="s">
        <v>655</v>
      </c>
      <c r="AJ44" s="89"/>
      <c r="AK44" s="101" t="s">
        <v>650</v>
      </c>
      <c r="AL44" s="89" t="b">
        <v>0</v>
      </c>
      <c r="AM44" s="89">
        <v>0</v>
      </c>
      <c r="AN44" s="101" t="s">
        <v>650</v>
      </c>
      <c r="AO44" s="89" t="s">
        <v>664</v>
      </c>
      <c r="AP44" s="89" t="b">
        <v>0</v>
      </c>
      <c r="AQ44" s="101" t="s">
        <v>588</v>
      </c>
      <c r="AR44" s="89" t="s">
        <v>196</v>
      </c>
      <c r="AS44" s="89">
        <v>0</v>
      </c>
      <c r="AT44" s="89">
        <v>0</v>
      </c>
      <c r="AU44" s="89"/>
      <c r="AV44" s="89"/>
      <c r="AW44" s="89"/>
      <c r="AX44" s="89"/>
      <c r="AY44" s="89"/>
      <c r="AZ44" s="89"/>
      <c r="BA44" s="89"/>
      <c r="BB44" s="89"/>
      <c r="BC44">
        <v>1</v>
      </c>
      <c r="BD44" s="88" t="str">
        <f>REPLACE(INDEX(GroupVertices[Group],MATCH(Edges[[#This Row],[Vertex 1]],GroupVertices[Vertex],0)),1,1,"")</f>
        <v>1</v>
      </c>
      <c r="BE44" s="88" t="str">
        <f>REPLACE(INDEX(GroupVertices[Group],MATCH(Edges[[#This Row],[Vertex 2]],GroupVertices[Vertex],0)),1,1,"")</f>
        <v>1</v>
      </c>
    </row>
    <row r="45" spans="1:57" ht="15">
      <c r="A45" s="65" t="s">
        <v>243</v>
      </c>
      <c r="B45" s="65" t="s">
        <v>270</v>
      </c>
      <c r="C45" s="66" t="s">
        <v>1606</v>
      </c>
      <c r="D45" s="67">
        <v>3</v>
      </c>
      <c r="E45" s="68" t="s">
        <v>132</v>
      </c>
      <c r="F45" s="69">
        <v>32</v>
      </c>
      <c r="G45" s="66"/>
      <c r="H45" s="70"/>
      <c r="I45" s="71"/>
      <c r="J45" s="71"/>
      <c r="K45" s="34" t="s">
        <v>65</v>
      </c>
      <c r="L45" s="78">
        <v>45</v>
      </c>
      <c r="M45" s="78"/>
      <c r="N45" s="73"/>
      <c r="O45" s="89" t="s">
        <v>313</v>
      </c>
      <c r="P45" s="92">
        <v>43841.135717592595</v>
      </c>
      <c r="Q45" s="89" t="s">
        <v>323</v>
      </c>
      <c r="R45" s="89"/>
      <c r="S45" s="89"/>
      <c r="T45" s="89" t="s">
        <v>386</v>
      </c>
      <c r="U45" s="89"/>
      <c r="V45" s="94" t="s">
        <v>417</v>
      </c>
      <c r="W45" s="92">
        <v>43841.135717592595</v>
      </c>
      <c r="X45" s="98">
        <v>43841</v>
      </c>
      <c r="Y45" s="101" t="s">
        <v>452</v>
      </c>
      <c r="Z45" s="94" t="s">
        <v>522</v>
      </c>
      <c r="AA45" s="89"/>
      <c r="AB45" s="89"/>
      <c r="AC45" s="101" t="s">
        <v>589</v>
      </c>
      <c r="AD45" s="89"/>
      <c r="AE45" s="89" t="b">
        <v>0</v>
      </c>
      <c r="AF45" s="89">
        <v>0</v>
      </c>
      <c r="AG45" s="101" t="s">
        <v>650</v>
      </c>
      <c r="AH45" s="89" t="b">
        <v>0</v>
      </c>
      <c r="AI45" s="89" t="s">
        <v>655</v>
      </c>
      <c r="AJ45" s="89"/>
      <c r="AK45" s="101" t="s">
        <v>650</v>
      </c>
      <c r="AL45" s="89" t="b">
        <v>0</v>
      </c>
      <c r="AM45" s="89">
        <v>4</v>
      </c>
      <c r="AN45" s="101" t="s">
        <v>632</v>
      </c>
      <c r="AO45" s="89" t="s">
        <v>659</v>
      </c>
      <c r="AP45" s="89" t="b">
        <v>0</v>
      </c>
      <c r="AQ45" s="101" t="s">
        <v>632</v>
      </c>
      <c r="AR45" s="89" t="s">
        <v>196</v>
      </c>
      <c r="AS45" s="89">
        <v>0</v>
      </c>
      <c r="AT45" s="89">
        <v>0</v>
      </c>
      <c r="AU45" s="89"/>
      <c r="AV45" s="89"/>
      <c r="AW45" s="89"/>
      <c r="AX45" s="89"/>
      <c r="AY45" s="89"/>
      <c r="AZ45" s="89"/>
      <c r="BA45" s="89"/>
      <c r="BB45" s="89"/>
      <c r="BC45">
        <v>1</v>
      </c>
      <c r="BD45" s="88" t="str">
        <f>REPLACE(INDEX(GroupVertices[Group],MATCH(Edges[[#This Row],[Vertex 1]],GroupVertices[Vertex],0)),1,1,"")</f>
        <v>4</v>
      </c>
      <c r="BE45" s="88" t="str">
        <f>REPLACE(INDEX(GroupVertices[Group],MATCH(Edges[[#This Row],[Vertex 2]],GroupVertices[Vertex],0)),1,1,"")</f>
        <v>4</v>
      </c>
    </row>
    <row r="46" spans="1:57" ht="15">
      <c r="A46" s="65" t="s">
        <v>243</v>
      </c>
      <c r="B46" s="65" t="s">
        <v>300</v>
      </c>
      <c r="C46" s="66" t="s">
        <v>1606</v>
      </c>
      <c r="D46" s="67">
        <v>3</v>
      </c>
      <c r="E46" s="68" t="s">
        <v>132</v>
      </c>
      <c r="F46" s="69">
        <v>32</v>
      </c>
      <c r="G46" s="66"/>
      <c r="H46" s="70"/>
      <c r="I46" s="71"/>
      <c r="J46" s="71"/>
      <c r="K46" s="34" t="s">
        <v>65</v>
      </c>
      <c r="L46" s="78">
        <v>46</v>
      </c>
      <c r="M46" s="78"/>
      <c r="N46" s="73"/>
      <c r="O46" s="89" t="s">
        <v>313</v>
      </c>
      <c r="P46" s="92">
        <v>43841.135717592595</v>
      </c>
      <c r="Q46" s="89" t="s">
        <v>323</v>
      </c>
      <c r="R46" s="89"/>
      <c r="S46" s="89"/>
      <c r="T46" s="89" t="s">
        <v>386</v>
      </c>
      <c r="U46" s="89"/>
      <c r="V46" s="94" t="s">
        <v>417</v>
      </c>
      <c r="W46" s="92">
        <v>43841.135717592595</v>
      </c>
      <c r="X46" s="98">
        <v>43841</v>
      </c>
      <c r="Y46" s="101" t="s">
        <v>452</v>
      </c>
      <c r="Z46" s="94" t="s">
        <v>522</v>
      </c>
      <c r="AA46" s="89"/>
      <c r="AB46" s="89"/>
      <c r="AC46" s="101" t="s">
        <v>589</v>
      </c>
      <c r="AD46" s="89"/>
      <c r="AE46" s="89" t="b">
        <v>0</v>
      </c>
      <c r="AF46" s="89">
        <v>0</v>
      </c>
      <c r="AG46" s="101" t="s">
        <v>650</v>
      </c>
      <c r="AH46" s="89" t="b">
        <v>0</v>
      </c>
      <c r="AI46" s="89" t="s">
        <v>655</v>
      </c>
      <c r="AJ46" s="89"/>
      <c r="AK46" s="101" t="s">
        <v>650</v>
      </c>
      <c r="AL46" s="89" t="b">
        <v>0</v>
      </c>
      <c r="AM46" s="89">
        <v>4</v>
      </c>
      <c r="AN46" s="101" t="s">
        <v>632</v>
      </c>
      <c r="AO46" s="89" t="s">
        <v>659</v>
      </c>
      <c r="AP46" s="89" t="b">
        <v>0</v>
      </c>
      <c r="AQ46" s="101" t="s">
        <v>632</v>
      </c>
      <c r="AR46" s="89" t="s">
        <v>196</v>
      </c>
      <c r="AS46" s="89">
        <v>0</v>
      </c>
      <c r="AT46" s="89">
        <v>0</v>
      </c>
      <c r="AU46" s="89"/>
      <c r="AV46" s="89"/>
      <c r="AW46" s="89"/>
      <c r="AX46" s="89"/>
      <c r="AY46" s="89"/>
      <c r="AZ46" s="89"/>
      <c r="BA46" s="89"/>
      <c r="BB46" s="89"/>
      <c r="BC46">
        <v>1</v>
      </c>
      <c r="BD46" s="88" t="str">
        <f>REPLACE(INDEX(GroupVertices[Group],MATCH(Edges[[#This Row],[Vertex 1]],GroupVertices[Vertex],0)),1,1,"")</f>
        <v>4</v>
      </c>
      <c r="BE46" s="88" t="str">
        <f>REPLACE(INDEX(GroupVertices[Group],MATCH(Edges[[#This Row],[Vertex 2]],GroupVertices[Vertex],0)),1,1,"")</f>
        <v>4</v>
      </c>
    </row>
    <row r="47" spans="1:57" ht="15">
      <c r="A47" s="65" t="s">
        <v>244</v>
      </c>
      <c r="B47" s="65" t="s">
        <v>266</v>
      </c>
      <c r="C47" s="66" t="s">
        <v>1606</v>
      </c>
      <c r="D47" s="67">
        <v>3</v>
      </c>
      <c r="E47" s="68" t="s">
        <v>132</v>
      </c>
      <c r="F47" s="69">
        <v>32</v>
      </c>
      <c r="G47" s="66"/>
      <c r="H47" s="70"/>
      <c r="I47" s="71"/>
      <c r="J47" s="71"/>
      <c r="K47" s="34" t="s">
        <v>65</v>
      </c>
      <c r="L47" s="78">
        <v>47</v>
      </c>
      <c r="M47" s="78"/>
      <c r="N47" s="73"/>
      <c r="O47" s="89" t="s">
        <v>313</v>
      </c>
      <c r="P47" s="92">
        <v>43842.29792824074</v>
      </c>
      <c r="Q47" s="89" t="s">
        <v>324</v>
      </c>
      <c r="R47" s="89"/>
      <c r="S47" s="89"/>
      <c r="T47" s="89" t="s">
        <v>387</v>
      </c>
      <c r="U47" s="89"/>
      <c r="V47" s="94" t="s">
        <v>418</v>
      </c>
      <c r="W47" s="92">
        <v>43842.29792824074</v>
      </c>
      <c r="X47" s="98">
        <v>43842</v>
      </c>
      <c r="Y47" s="101" t="s">
        <v>453</v>
      </c>
      <c r="Z47" s="94" t="s">
        <v>523</v>
      </c>
      <c r="AA47" s="89"/>
      <c r="AB47" s="89"/>
      <c r="AC47" s="101" t="s">
        <v>590</v>
      </c>
      <c r="AD47" s="89"/>
      <c r="AE47" s="89" t="b">
        <v>0</v>
      </c>
      <c r="AF47" s="89">
        <v>0</v>
      </c>
      <c r="AG47" s="101" t="s">
        <v>650</v>
      </c>
      <c r="AH47" s="89" t="b">
        <v>0</v>
      </c>
      <c r="AI47" s="89" t="s">
        <v>655</v>
      </c>
      <c r="AJ47" s="89"/>
      <c r="AK47" s="101" t="s">
        <v>650</v>
      </c>
      <c r="AL47" s="89" t="b">
        <v>0</v>
      </c>
      <c r="AM47" s="89">
        <v>1</v>
      </c>
      <c r="AN47" s="101" t="s">
        <v>596</v>
      </c>
      <c r="AO47" s="89" t="s">
        <v>665</v>
      </c>
      <c r="AP47" s="89" t="b">
        <v>0</v>
      </c>
      <c r="AQ47" s="101" t="s">
        <v>596</v>
      </c>
      <c r="AR47" s="89" t="s">
        <v>196</v>
      </c>
      <c r="AS47" s="89">
        <v>0</v>
      </c>
      <c r="AT47" s="89">
        <v>0</v>
      </c>
      <c r="AU47" s="89"/>
      <c r="AV47" s="89"/>
      <c r="AW47" s="89"/>
      <c r="AX47" s="89"/>
      <c r="AY47" s="89"/>
      <c r="AZ47" s="89"/>
      <c r="BA47" s="89"/>
      <c r="BB47" s="89"/>
      <c r="BC47">
        <v>1</v>
      </c>
      <c r="BD47" s="88" t="str">
        <f>REPLACE(INDEX(GroupVertices[Group],MATCH(Edges[[#This Row],[Vertex 1]],GroupVertices[Vertex],0)),1,1,"")</f>
        <v>3</v>
      </c>
      <c r="BE47" s="88" t="str">
        <f>REPLACE(INDEX(GroupVertices[Group],MATCH(Edges[[#This Row],[Vertex 2]],GroupVertices[Vertex],0)),1,1,"")</f>
        <v>1</v>
      </c>
    </row>
    <row r="48" spans="1:57" ht="15">
      <c r="A48" s="65" t="s">
        <v>244</v>
      </c>
      <c r="B48" s="65" t="s">
        <v>301</v>
      </c>
      <c r="C48" s="66" t="s">
        <v>1606</v>
      </c>
      <c r="D48" s="67">
        <v>3</v>
      </c>
      <c r="E48" s="68" t="s">
        <v>132</v>
      </c>
      <c r="F48" s="69">
        <v>32</v>
      </c>
      <c r="G48" s="66"/>
      <c r="H48" s="70"/>
      <c r="I48" s="71"/>
      <c r="J48" s="71"/>
      <c r="K48" s="34" t="s">
        <v>65</v>
      </c>
      <c r="L48" s="78">
        <v>48</v>
      </c>
      <c r="M48" s="78"/>
      <c r="N48" s="73"/>
      <c r="O48" s="89" t="s">
        <v>313</v>
      </c>
      <c r="P48" s="92">
        <v>43842.29792824074</v>
      </c>
      <c r="Q48" s="89" t="s">
        <v>324</v>
      </c>
      <c r="R48" s="89"/>
      <c r="S48" s="89"/>
      <c r="T48" s="89" t="s">
        <v>387</v>
      </c>
      <c r="U48" s="89"/>
      <c r="V48" s="94" t="s">
        <v>418</v>
      </c>
      <c r="W48" s="92">
        <v>43842.29792824074</v>
      </c>
      <c r="X48" s="98">
        <v>43842</v>
      </c>
      <c r="Y48" s="101" t="s">
        <v>453</v>
      </c>
      <c r="Z48" s="94" t="s">
        <v>523</v>
      </c>
      <c r="AA48" s="89"/>
      <c r="AB48" s="89"/>
      <c r="AC48" s="101" t="s">
        <v>590</v>
      </c>
      <c r="AD48" s="89"/>
      <c r="AE48" s="89" t="b">
        <v>0</v>
      </c>
      <c r="AF48" s="89">
        <v>0</v>
      </c>
      <c r="AG48" s="101" t="s">
        <v>650</v>
      </c>
      <c r="AH48" s="89" t="b">
        <v>0</v>
      </c>
      <c r="AI48" s="89" t="s">
        <v>655</v>
      </c>
      <c r="AJ48" s="89"/>
      <c r="AK48" s="101" t="s">
        <v>650</v>
      </c>
      <c r="AL48" s="89" t="b">
        <v>0</v>
      </c>
      <c r="AM48" s="89">
        <v>1</v>
      </c>
      <c r="AN48" s="101" t="s">
        <v>596</v>
      </c>
      <c r="AO48" s="89" t="s">
        <v>665</v>
      </c>
      <c r="AP48" s="89" t="b">
        <v>0</v>
      </c>
      <c r="AQ48" s="101" t="s">
        <v>596</v>
      </c>
      <c r="AR48" s="89" t="s">
        <v>196</v>
      </c>
      <c r="AS48" s="89">
        <v>0</v>
      </c>
      <c r="AT48" s="89">
        <v>0</v>
      </c>
      <c r="AU48" s="89"/>
      <c r="AV48" s="89"/>
      <c r="AW48" s="89"/>
      <c r="AX48" s="89"/>
      <c r="AY48" s="89"/>
      <c r="AZ48" s="89"/>
      <c r="BA48" s="89"/>
      <c r="BB48" s="89"/>
      <c r="BC48">
        <v>1</v>
      </c>
      <c r="BD48" s="88" t="str">
        <f>REPLACE(INDEX(GroupVertices[Group],MATCH(Edges[[#This Row],[Vertex 1]],GroupVertices[Vertex],0)),1,1,"")</f>
        <v>3</v>
      </c>
      <c r="BE48" s="88" t="str">
        <f>REPLACE(INDEX(GroupVertices[Group],MATCH(Edges[[#This Row],[Vertex 2]],GroupVertices[Vertex],0)),1,1,"")</f>
        <v>3</v>
      </c>
    </row>
    <row r="49" spans="1:57" ht="15">
      <c r="A49" s="65" t="s">
        <v>244</v>
      </c>
      <c r="B49" s="65" t="s">
        <v>302</v>
      </c>
      <c r="C49" s="66" t="s">
        <v>1606</v>
      </c>
      <c r="D49" s="67">
        <v>3</v>
      </c>
      <c r="E49" s="68" t="s">
        <v>132</v>
      </c>
      <c r="F49" s="69">
        <v>32</v>
      </c>
      <c r="G49" s="66"/>
      <c r="H49" s="70"/>
      <c r="I49" s="71"/>
      <c r="J49" s="71"/>
      <c r="K49" s="34" t="s">
        <v>65</v>
      </c>
      <c r="L49" s="78">
        <v>49</v>
      </c>
      <c r="M49" s="78"/>
      <c r="N49" s="73"/>
      <c r="O49" s="89" t="s">
        <v>313</v>
      </c>
      <c r="P49" s="92">
        <v>43842.29792824074</v>
      </c>
      <c r="Q49" s="89" t="s">
        <v>324</v>
      </c>
      <c r="R49" s="89"/>
      <c r="S49" s="89"/>
      <c r="T49" s="89" t="s">
        <v>387</v>
      </c>
      <c r="U49" s="89"/>
      <c r="V49" s="94" t="s">
        <v>418</v>
      </c>
      <c r="W49" s="92">
        <v>43842.29792824074</v>
      </c>
      <c r="X49" s="98">
        <v>43842</v>
      </c>
      <c r="Y49" s="101" t="s">
        <v>453</v>
      </c>
      <c r="Z49" s="94" t="s">
        <v>523</v>
      </c>
      <c r="AA49" s="89"/>
      <c r="AB49" s="89"/>
      <c r="AC49" s="101" t="s">
        <v>590</v>
      </c>
      <c r="AD49" s="89"/>
      <c r="AE49" s="89" t="b">
        <v>0</v>
      </c>
      <c r="AF49" s="89">
        <v>0</v>
      </c>
      <c r="AG49" s="101" t="s">
        <v>650</v>
      </c>
      <c r="AH49" s="89" t="b">
        <v>0</v>
      </c>
      <c r="AI49" s="89" t="s">
        <v>655</v>
      </c>
      <c r="AJ49" s="89"/>
      <c r="AK49" s="101" t="s">
        <v>650</v>
      </c>
      <c r="AL49" s="89" t="b">
        <v>0</v>
      </c>
      <c r="AM49" s="89">
        <v>1</v>
      </c>
      <c r="AN49" s="101" t="s">
        <v>596</v>
      </c>
      <c r="AO49" s="89" t="s">
        <v>665</v>
      </c>
      <c r="AP49" s="89" t="b">
        <v>0</v>
      </c>
      <c r="AQ49" s="101" t="s">
        <v>596</v>
      </c>
      <c r="AR49" s="89" t="s">
        <v>196</v>
      </c>
      <c r="AS49" s="89">
        <v>0</v>
      </c>
      <c r="AT49" s="89">
        <v>0</v>
      </c>
      <c r="AU49" s="89"/>
      <c r="AV49" s="89"/>
      <c r="AW49" s="89"/>
      <c r="AX49" s="89"/>
      <c r="AY49" s="89"/>
      <c r="AZ49" s="89"/>
      <c r="BA49" s="89"/>
      <c r="BB49" s="89"/>
      <c r="BC49">
        <v>1</v>
      </c>
      <c r="BD49" s="88" t="str">
        <f>REPLACE(INDEX(GroupVertices[Group],MATCH(Edges[[#This Row],[Vertex 1]],GroupVertices[Vertex],0)),1,1,"")</f>
        <v>3</v>
      </c>
      <c r="BE49" s="88" t="str">
        <f>REPLACE(INDEX(GroupVertices[Group],MATCH(Edges[[#This Row],[Vertex 2]],GroupVertices[Vertex],0)),1,1,"")</f>
        <v>3</v>
      </c>
    </row>
    <row r="50" spans="1:57" ht="15">
      <c r="A50" s="65" t="s">
        <v>244</v>
      </c>
      <c r="B50" s="65" t="s">
        <v>249</v>
      </c>
      <c r="C50" s="66" t="s">
        <v>1606</v>
      </c>
      <c r="D50" s="67">
        <v>3</v>
      </c>
      <c r="E50" s="68" t="s">
        <v>132</v>
      </c>
      <c r="F50" s="69">
        <v>32</v>
      </c>
      <c r="G50" s="66"/>
      <c r="H50" s="70"/>
      <c r="I50" s="71"/>
      <c r="J50" s="71"/>
      <c r="K50" s="34" t="s">
        <v>65</v>
      </c>
      <c r="L50" s="78">
        <v>50</v>
      </c>
      <c r="M50" s="78"/>
      <c r="N50" s="73"/>
      <c r="O50" s="89" t="s">
        <v>313</v>
      </c>
      <c r="P50" s="92">
        <v>43842.29792824074</v>
      </c>
      <c r="Q50" s="89" t="s">
        <v>324</v>
      </c>
      <c r="R50" s="89"/>
      <c r="S50" s="89"/>
      <c r="T50" s="89" t="s">
        <v>387</v>
      </c>
      <c r="U50" s="89"/>
      <c r="V50" s="94" t="s">
        <v>418</v>
      </c>
      <c r="W50" s="92">
        <v>43842.29792824074</v>
      </c>
      <c r="X50" s="98">
        <v>43842</v>
      </c>
      <c r="Y50" s="101" t="s">
        <v>453</v>
      </c>
      <c r="Z50" s="94" t="s">
        <v>523</v>
      </c>
      <c r="AA50" s="89"/>
      <c r="AB50" s="89"/>
      <c r="AC50" s="101" t="s">
        <v>590</v>
      </c>
      <c r="AD50" s="89"/>
      <c r="AE50" s="89" t="b">
        <v>0</v>
      </c>
      <c r="AF50" s="89">
        <v>0</v>
      </c>
      <c r="AG50" s="101" t="s">
        <v>650</v>
      </c>
      <c r="AH50" s="89" t="b">
        <v>0</v>
      </c>
      <c r="AI50" s="89" t="s">
        <v>655</v>
      </c>
      <c r="AJ50" s="89"/>
      <c r="AK50" s="101" t="s">
        <v>650</v>
      </c>
      <c r="AL50" s="89" t="b">
        <v>0</v>
      </c>
      <c r="AM50" s="89">
        <v>1</v>
      </c>
      <c r="AN50" s="101" t="s">
        <v>596</v>
      </c>
      <c r="AO50" s="89" t="s">
        <v>665</v>
      </c>
      <c r="AP50" s="89" t="b">
        <v>0</v>
      </c>
      <c r="AQ50" s="101" t="s">
        <v>596</v>
      </c>
      <c r="AR50" s="89" t="s">
        <v>196</v>
      </c>
      <c r="AS50" s="89">
        <v>0</v>
      </c>
      <c r="AT50" s="89">
        <v>0</v>
      </c>
      <c r="AU50" s="89"/>
      <c r="AV50" s="89"/>
      <c r="AW50" s="89"/>
      <c r="AX50" s="89"/>
      <c r="AY50" s="89"/>
      <c r="AZ50" s="89"/>
      <c r="BA50" s="89"/>
      <c r="BB50" s="89"/>
      <c r="BC50">
        <v>1</v>
      </c>
      <c r="BD50" s="88" t="str">
        <f>REPLACE(INDEX(GroupVertices[Group],MATCH(Edges[[#This Row],[Vertex 1]],GroupVertices[Vertex],0)),1,1,"")</f>
        <v>3</v>
      </c>
      <c r="BE50" s="88" t="str">
        <f>REPLACE(INDEX(GroupVertices[Group],MATCH(Edges[[#This Row],[Vertex 2]],GroupVertices[Vertex],0)),1,1,"")</f>
        <v>3</v>
      </c>
    </row>
    <row r="51" spans="1:57" ht="15">
      <c r="A51" s="65" t="s">
        <v>244</v>
      </c>
      <c r="B51" s="65" t="s">
        <v>303</v>
      </c>
      <c r="C51" s="66" t="s">
        <v>1606</v>
      </c>
      <c r="D51" s="67">
        <v>3</v>
      </c>
      <c r="E51" s="68" t="s">
        <v>132</v>
      </c>
      <c r="F51" s="69">
        <v>32</v>
      </c>
      <c r="G51" s="66"/>
      <c r="H51" s="70"/>
      <c r="I51" s="71"/>
      <c r="J51" s="71"/>
      <c r="K51" s="34" t="s">
        <v>65</v>
      </c>
      <c r="L51" s="78">
        <v>51</v>
      </c>
      <c r="M51" s="78"/>
      <c r="N51" s="73"/>
      <c r="O51" s="89" t="s">
        <v>313</v>
      </c>
      <c r="P51" s="92">
        <v>43842.29792824074</v>
      </c>
      <c r="Q51" s="89" t="s">
        <v>324</v>
      </c>
      <c r="R51" s="89"/>
      <c r="S51" s="89"/>
      <c r="T51" s="89" t="s">
        <v>387</v>
      </c>
      <c r="U51" s="89"/>
      <c r="V51" s="94" t="s">
        <v>418</v>
      </c>
      <c r="W51" s="92">
        <v>43842.29792824074</v>
      </c>
      <c r="X51" s="98">
        <v>43842</v>
      </c>
      <c r="Y51" s="101" t="s">
        <v>453</v>
      </c>
      <c r="Z51" s="94" t="s">
        <v>523</v>
      </c>
      <c r="AA51" s="89"/>
      <c r="AB51" s="89"/>
      <c r="AC51" s="101" t="s">
        <v>590</v>
      </c>
      <c r="AD51" s="89"/>
      <c r="AE51" s="89" t="b">
        <v>0</v>
      </c>
      <c r="AF51" s="89">
        <v>0</v>
      </c>
      <c r="AG51" s="101" t="s">
        <v>650</v>
      </c>
      <c r="AH51" s="89" t="b">
        <v>0</v>
      </c>
      <c r="AI51" s="89" t="s">
        <v>655</v>
      </c>
      <c r="AJ51" s="89"/>
      <c r="AK51" s="101" t="s">
        <v>650</v>
      </c>
      <c r="AL51" s="89" t="b">
        <v>0</v>
      </c>
      <c r="AM51" s="89">
        <v>1</v>
      </c>
      <c r="AN51" s="101" t="s">
        <v>596</v>
      </c>
      <c r="AO51" s="89" t="s">
        <v>665</v>
      </c>
      <c r="AP51" s="89" t="b">
        <v>0</v>
      </c>
      <c r="AQ51" s="101" t="s">
        <v>596</v>
      </c>
      <c r="AR51" s="89" t="s">
        <v>196</v>
      </c>
      <c r="AS51" s="89">
        <v>0</v>
      </c>
      <c r="AT51" s="89">
        <v>0</v>
      </c>
      <c r="AU51" s="89"/>
      <c r="AV51" s="89"/>
      <c r="AW51" s="89"/>
      <c r="AX51" s="89"/>
      <c r="AY51" s="89"/>
      <c r="AZ51" s="89"/>
      <c r="BA51" s="89"/>
      <c r="BB51" s="89"/>
      <c r="BC51">
        <v>1</v>
      </c>
      <c r="BD51" s="88" t="str">
        <f>REPLACE(INDEX(GroupVertices[Group],MATCH(Edges[[#This Row],[Vertex 1]],GroupVertices[Vertex],0)),1,1,"")</f>
        <v>3</v>
      </c>
      <c r="BE51" s="88" t="str">
        <f>REPLACE(INDEX(GroupVertices[Group],MATCH(Edges[[#This Row],[Vertex 2]],GroupVertices[Vertex],0)),1,1,"")</f>
        <v>3</v>
      </c>
    </row>
    <row r="52" spans="1:57" ht="15">
      <c r="A52" s="65" t="s">
        <v>245</v>
      </c>
      <c r="B52" s="65" t="s">
        <v>266</v>
      </c>
      <c r="C52" s="66" t="s">
        <v>1606</v>
      </c>
      <c r="D52" s="67">
        <v>3</v>
      </c>
      <c r="E52" s="68" t="s">
        <v>132</v>
      </c>
      <c r="F52" s="69">
        <v>32</v>
      </c>
      <c r="G52" s="66"/>
      <c r="H52" s="70"/>
      <c r="I52" s="71"/>
      <c r="J52" s="71"/>
      <c r="K52" s="34" t="s">
        <v>65</v>
      </c>
      <c r="L52" s="78">
        <v>52</v>
      </c>
      <c r="M52" s="78"/>
      <c r="N52" s="73"/>
      <c r="O52" s="89" t="s">
        <v>315</v>
      </c>
      <c r="P52" s="92">
        <v>43842.67875</v>
      </c>
      <c r="Q52" s="89" t="s">
        <v>325</v>
      </c>
      <c r="R52" s="89"/>
      <c r="S52" s="89"/>
      <c r="T52" s="89" t="s">
        <v>388</v>
      </c>
      <c r="U52" s="89"/>
      <c r="V52" s="94" t="s">
        <v>419</v>
      </c>
      <c r="W52" s="92">
        <v>43842.67875</v>
      </c>
      <c r="X52" s="98">
        <v>43842</v>
      </c>
      <c r="Y52" s="101" t="s">
        <v>454</v>
      </c>
      <c r="Z52" s="94" t="s">
        <v>524</v>
      </c>
      <c r="AA52" s="89"/>
      <c r="AB52" s="89"/>
      <c r="AC52" s="101" t="s">
        <v>591</v>
      </c>
      <c r="AD52" s="89"/>
      <c r="AE52" s="89" t="b">
        <v>0</v>
      </c>
      <c r="AF52" s="89">
        <v>0</v>
      </c>
      <c r="AG52" s="101" t="s">
        <v>650</v>
      </c>
      <c r="AH52" s="89" t="b">
        <v>0</v>
      </c>
      <c r="AI52" s="89" t="s">
        <v>655</v>
      </c>
      <c r="AJ52" s="89"/>
      <c r="AK52" s="101" t="s">
        <v>650</v>
      </c>
      <c r="AL52" s="89" t="b">
        <v>0</v>
      </c>
      <c r="AM52" s="89">
        <v>4</v>
      </c>
      <c r="AN52" s="101" t="s">
        <v>646</v>
      </c>
      <c r="AO52" s="89" t="s">
        <v>666</v>
      </c>
      <c r="AP52" s="89" t="b">
        <v>0</v>
      </c>
      <c r="AQ52" s="101" t="s">
        <v>646</v>
      </c>
      <c r="AR52" s="89" t="s">
        <v>196</v>
      </c>
      <c r="AS52" s="89">
        <v>0</v>
      </c>
      <c r="AT52" s="89">
        <v>0</v>
      </c>
      <c r="AU52" s="89"/>
      <c r="AV52" s="89"/>
      <c r="AW52" s="89"/>
      <c r="AX52" s="89"/>
      <c r="AY52" s="89"/>
      <c r="AZ52" s="89"/>
      <c r="BA52" s="89"/>
      <c r="BB52" s="89"/>
      <c r="BC52">
        <v>1</v>
      </c>
      <c r="BD52" s="88" t="str">
        <f>REPLACE(INDEX(GroupVertices[Group],MATCH(Edges[[#This Row],[Vertex 1]],GroupVertices[Vertex],0)),1,1,"")</f>
        <v>1</v>
      </c>
      <c r="BE52" s="88" t="str">
        <f>REPLACE(INDEX(GroupVertices[Group],MATCH(Edges[[#This Row],[Vertex 2]],GroupVertices[Vertex],0)),1,1,"")</f>
        <v>1</v>
      </c>
    </row>
    <row r="53" spans="1:57" ht="15">
      <c r="A53" s="65" t="s">
        <v>246</v>
      </c>
      <c r="B53" s="65" t="s">
        <v>266</v>
      </c>
      <c r="C53" s="66" t="s">
        <v>1606</v>
      </c>
      <c r="D53" s="67">
        <v>3</v>
      </c>
      <c r="E53" s="68" t="s">
        <v>132</v>
      </c>
      <c r="F53" s="69">
        <v>32</v>
      </c>
      <c r="G53" s="66"/>
      <c r="H53" s="70"/>
      <c r="I53" s="71"/>
      <c r="J53" s="71"/>
      <c r="K53" s="34" t="s">
        <v>65</v>
      </c>
      <c r="L53" s="78">
        <v>53</v>
      </c>
      <c r="M53" s="78"/>
      <c r="N53" s="73"/>
      <c r="O53" s="89" t="s">
        <v>315</v>
      </c>
      <c r="P53" s="92">
        <v>43842.67921296296</v>
      </c>
      <c r="Q53" s="89" t="s">
        <v>325</v>
      </c>
      <c r="R53" s="89"/>
      <c r="S53" s="89"/>
      <c r="T53" s="89" t="s">
        <v>388</v>
      </c>
      <c r="U53" s="89"/>
      <c r="V53" s="94" t="s">
        <v>420</v>
      </c>
      <c r="W53" s="92">
        <v>43842.67921296296</v>
      </c>
      <c r="X53" s="98">
        <v>43842</v>
      </c>
      <c r="Y53" s="101" t="s">
        <v>455</v>
      </c>
      <c r="Z53" s="94" t="s">
        <v>525</v>
      </c>
      <c r="AA53" s="89"/>
      <c r="AB53" s="89"/>
      <c r="AC53" s="101" t="s">
        <v>592</v>
      </c>
      <c r="AD53" s="89"/>
      <c r="AE53" s="89" t="b">
        <v>0</v>
      </c>
      <c r="AF53" s="89">
        <v>0</v>
      </c>
      <c r="AG53" s="101" t="s">
        <v>650</v>
      </c>
      <c r="AH53" s="89" t="b">
        <v>0</v>
      </c>
      <c r="AI53" s="89" t="s">
        <v>655</v>
      </c>
      <c r="AJ53" s="89"/>
      <c r="AK53" s="101" t="s">
        <v>650</v>
      </c>
      <c r="AL53" s="89" t="b">
        <v>0</v>
      </c>
      <c r="AM53" s="89">
        <v>4</v>
      </c>
      <c r="AN53" s="101" t="s">
        <v>646</v>
      </c>
      <c r="AO53" s="89" t="s">
        <v>667</v>
      </c>
      <c r="AP53" s="89" t="b">
        <v>0</v>
      </c>
      <c r="AQ53" s="101" t="s">
        <v>646</v>
      </c>
      <c r="AR53" s="89" t="s">
        <v>196</v>
      </c>
      <c r="AS53" s="89">
        <v>0</v>
      </c>
      <c r="AT53" s="89">
        <v>0</v>
      </c>
      <c r="AU53" s="89"/>
      <c r="AV53" s="89"/>
      <c r="AW53" s="89"/>
      <c r="AX53" s="89"/>
      <c r="AY53" s="89"/>
      <c r="AZ53" s="89"/>
      <c r="BA53" s="89"/>
      <c r="BB53" s="89"/>
      <c r="BC53">
        <v>1</v>
      </c>
      <c r="BD53" s="88" t="str">
        <f>REPLACE(INDEX(GroupVertices[Group],MATCH(Edges[[#This Row],[Vertex 1]],GroupVertices[Vertex],0)),1,1,"")</f>
        <v>1</v>
      </c>
      <c r="BE53" s="88" t="str">
        <f>REPLACE(INDEX(GroupVertices[Group],MATCH(Edges[[#This Row],[Vertex 2]],GroupVertices[Vertex],0)),1,1,"")</f>
        <v>1</v>
      </c>
    </row>
    <row r="54" spans="1:57" ht="15">
      <c r="A54" s="65" t="s">
        <v>247</v>
      </c>
      <c r="B54" s="65" t="s">
        <v>247</v>
      </c>
      <c r="C54" s="66" t="s">
        <v>1606</v>
      </c>
      <c r="D54" s="67">
        <v>3</v>
      </c>
      <c r="E54" s="68" t="s">
        <v>132</v>
      </c>
      <c r="F54" s="69">
        <v>32</v>
      </c>
      <c r="G54" s="66"/>
      <c r="H54" s="70"/>
      <c r="I54" s="71"/>
      <c r="J54" s="71"/>
      <c r="K54" s="34" t="s">
        <v>65</v>
      </c>
      <c r="L54" s="78">
        <v>54</v>
      </c>
      <c r="M54" s="78"/>
      <c r="N54" s="73"/>
      <c r="O54" s="89" t="s">
        <v>196</v>
      </c>
      <c r="P54" s="92">
        <v>43842.811747685184</v>
      </c>
      <c r="Q54" s="89" t="s">
        <v>326</v>
      </c>
      <c r="R54" s="89" t="s">
        <v>356</v>
      </c>
      <c r="S54" s="89" t="s">
        <v>375</v>
      </c>
      <c r="T54" s="89" t="s">
        <v>389</v>
      </c>
      <c r="U54" s="94" t="s">
        <v>403</v>
      </c>
      <c r="V54" s="94" t="s">
        <v>403</v>
      </c>
      <c r="W54" s="92">
        <v>43842.811747685184</v>
      </c>
      <c r="X54" s="98">
        <v>43842</v>
      </c>
      <c r="Y54" s="101" t="s">
        <v>456</v>
      </c>
      <c r="Z54" s="94" t="s">
        <v>526</v>
      </c>
      <c r="AA54" s="89"/>
      <c r="AB54" s="89"/>
      <c r="AC54" s="101" t="s">
        <v>593</v>
      </c>
      <c r="AD54" s="89"/>
      <c r="AE54" s="89" t="b">
        <v>0</v>
      </c>
      <c r="AF54" s="89">
        <v>0</v>
      </c>
      <c r="AG54" s="101" t="s">
        <v>650</v>
      </c>
      <c r="AH54" s="89" t="b">
        <v>0</v>
      </c>
      <c r="AI54" s="89" t="s">
        <v>657</v>
      </c>
      <c r="AJ54" s="89"/>
      <c r="AK54" s="101" t="s">
        <v>650</v>
      </c>
      <c r="AL54" s="89" t="b">
        <v>0</v>
      </c>
      <c r="AM54" s="89">
        <v>0</v>
      </c>
      <c r="AN54" s="101" t="s">
        <v>650</v>
      </c>
      <c r="AO54" s="89" t="s">
        <v>659</v>
      </c>
      <c r="AP54" s="89" t="b">
        <v>0</v>
      </c>
      <c r="AQ54" s="101" t="s">
        <v>593</v>
      </c>
      <c r="AR54" s="89" t="s">
        <v>196</v>
      </c>
      <c r="AS54" s="89">
        <v>0</v>
      </c>
      <c r="AT54" s="89">
        <v>0</v>
      </c>
      <c r="AU54" s="89"/>
      <c r="AV54" s="89"/>
      <c r="AW54" s="89"/>
      <c r="AX54" s="89"/>
      <c r="AY54" s="89"/>
      <c r="AZ54" s="89"/>
      <c r="BA54" s="89"/>
      <c r="BB54" s="89"/>
      <c r="BC54">
        <v>1</v>
      </c>
      <c r="BD54" s="88" t="str">
        <f>REPLACE(INDEX(GroupVertices[Group],MATCH(Edges[[#This Row],[Vertex 1]],GroupVertices[Vertex],0)),1,1,"")</f>
        <v>8</v>
      </c>
      <c r="BE54" s="88" t="str">
        <f>REPLACE(INDEX(GroupVertices[Group],MATCH(Edges[[#This Row],[Vertex 2]],GroupVertices[Vertex],0)),1,1,"")</f>
        <v>8</v>
      </c>
    </row>
    <row r="55" spans="1:57" ht="15">
      <c r="A55" s="65" t="s">
        <v>248</v>
      </c>
      <c r="B55" s="65" t="s">
        <v>266</v>
      </c>
      <c r="C55" s="66" t="s">
        <v>1606</v>
      </c>
      <c r="D55" s="67">
        <v>3</v>
      </c>
      <c r="E55" s="68" t="s">
        <v>132</v>
      </c>
      <c r="F55" s="69">
        <v>32</v>
      </c>
      <c r="G55" s="66"/>
      <c r="H55" s="70"/>
      <c r="I55" s="71"/>
      <c r="J55" s="71"/>
      <c r="K55" s="34" t="s">
        <v>65</v>
      </c>
      <c r="L55" s="78">
        <v>55</v>
      </c>
      <c r="M55" s="78"/>
      <c r="N55" s="73"/>
      <c r="O55" s="89" t="s">
        <v>315</v>
      </c>
      <c r="P55" s="92">
        <v>43842.8715625</v>
      </c>
      <c r="Q55" s="89" t="s">
        <v>325</v>
      </c>
      <c r="R55" s="89"/>
      <c r="S55" s="89"/>
      <c r="T55" s="89" t="s">
        <v>388</v>
      </c>
      <c r="U55" s="89"/>
      <c r="V55" s="94" t="s">
        <v>421</v>
      </c>
      <c r="W55" s="92">
        <v>43842.8715625</v>
      </c>
      <c r="X55" s="98">
        <v>43842</v>
      </c>
      <c r="Y55" s="101" t="s">
        <v>457</v>
      </c>
      <c r="Z55" s="94" t="s">
        <v>527</v>
      </c>
      <c r="AA55" s="89"/>
      <c r="AB55" s="89"/>
      <c r="AC55" s="101" t="s">
        <v>594</v>
      </c>
      <c r="AD55" s="89"/>
      <c r="AE55" s="89" t="b">
        <v>0</v>
      </c>
      <c r="AF55" s="89">
        <v>0</v>
      </c>
      <c r="AG55" s="101" t="s">
        <v>650</v>
      </c>
      <c r="AH55" s="89" t="b">
        <v>0</v>
      </c>
      <c r="AI55" s="89" t="s">
        <v>655</v>
      </c>
      <c r="AJ55" s="89"/>
      <c r="AK55" s="101" t="s">
        <v>650</v>
      </c>
      <c r="AL55" s="89" t="b">
        <v>0</v>
      </c>
      <c r="AM55" s="89">
        <v>4</v>
      </c>
      <c r="AN55" s="101" t="s">
        <v>646</v>
      </c>
      <c r="AO55" s="89" t="s">
        <v>659</v>
      </c>
      <c r="AP55" s="89" t="b">
        <v>0</v>
      </c>
      <c r="AQ55" s="101" t="s">
        <v>646</v>
      </c>
      <c r="AR55" s="89" t="s">
        <v>196</v>
      </c>
      <c r="AS55" s="89">
        <v>0</v>
      </c>
      <c r="AT55" s="89">
        <v>0</v>
      </c>
      <c r="AU55" s="89"/>
      <c r="AV55" s="89"/>
      <c r="AW55" s="89"/>
      <c r="AX55" s="89"/>
      <c r="AY55" s="89"/>
      <c r="AZ55" s="89"/>
      <c r="BA55" s="89"/>
      <c r="BB55" s="89"/>
      <c r="BC55">
        <v>1</v>
      </c>
      <c r="BD55" s="88" t="str">
        <f>REPLACE(INDEX(GroupVertices[Group],MATCH(Edges[[#This Row],[Vertex 1]],GroupVertices[Vertex],0)),1,1,"")</f>
        <v>1</v>
      </c>
      <c r="BE55" s="88" t="str">
        <f>REPLACE(INDEX(GroupVertices[Group],MATCH(Edges[[#This Row],[Vertex 2]],GroupVertices[Vertex],0)),1,1,"")</f>
        <v>1</v>
      </c>
    </row>
    <row r="56" spans="1:57" ht="15">
      <c r="A56" s="65" t="s">
        <v>248</v>
      </c>
      <c r="B56" s="65" t="s">
        <v>248</v>
      </c>
      <c r="C56" s="66" t="s">
        <v>1606</v>
      </c>
      <c r="D56" s="67">
        <v>3</v>
      </c>
      <c r="E56" s="68" t="s">
        <v>132</v>
      </c>
      <c r="F56" s="69">
        <v>32</v>
      </c>
      <c r="G56" s="66"/>
      <c r="H56" s="70"/>
      <c r="I56" s="71"/>
      <c r="J56" s="71"/>
      <c r="K56" s="34" t="s">
        <v>65</v>
      </c>
      <c r="L56" s="78">
        <v>56</v>
      </c>
      <c r="M56" s="78"/>
      <c r="N56" s="73"/>
      <c r="O56" s="89" t="s">
        <v>196</v>
      </c>
      <c r="P56" s="92">
        <v>43842.95959490741</v>
      </c>
      <c r="Q56" s="89" t="s">
        <v>327</v>
      </c>
      <c r="R56" s="94" t="s">
        <v>357</v>
      </c>
      <c r="S56" s="89" t="s">
        <v>371</v>
      </c>
      <c r="T56" s="89"/>
      <c r="U56" s="89"/>
      <c r="V56" s="94" t="s">
        <v>421</v>
      </c>
      <c r="W56" s="92">
        <v>43842.95959490741</v>
      </c>
      <c r="X56" s="98">
        <v>43842</v>
      </c>
      <c r="Y56" s="101" t="s">
        <v>458</v>
      </c>
      <c r="Z56" s="94" t="s">
        <v>528</v>
      </c>
      <c r="AA56" s="89"/>
      <c r="AB56" s="89"/>
      <c r="AC56" s="101" t="s">
        <v>595</v>
      </c>
      <c r="AD56" s="89"/>
      <c r="AE56" s="89" t="b">
        <v>0</v>
      </c>
      <c r="AF56" s="89">
        <v>0</v>
      </c>
      <c r="AG56" s="101" t="s">
        <v>650</v>
      </c>
      <c r="AH56" s="89" t="b">
        <v>1</v>
      </c>
      <c r="AI56" s="89" t="s">
        <v>657</v>
      </c>
      <c r="AJ56" s="89"/>
      <c r="AK56" s="101" t="s">
        <v>646</v>
      </c>
      <c r="AL56" s="89" t="b">
        <v>0</v>
      </c>
      <c r="AM56" s="89">
        <v>0</v>
      </c>
      <c r="AN56" s="101" t="s">
        <v>650</v>
      </c>
      <c r="AO56" s="89" t="s">
        <v>659</v>
      </c>
      <c r="AP56" s="89" t="b">
        <v>0</v>
      </c>
      <c r="AQ56" s="101" t="s">
        <v>595</v>
      </c>
      <c r="AR56" s="89" t="s">
        <v>196</v>
      </c>
      <c r="AS56" s="89">
        <v>0</v>
      </c>
      <c r="AT56" s="89">
        <v>0</v>
      </c>
      <c r="AU56" s="89"/>
      <c r="AV56" s="89"/>
      <c r="AW56" s="89"/>
      <c r="AX56" s="89"/>
      <c r="AY56" s="89"/>
      <c r="AZ56" s="89"/>
      <c r="BA56" s="89"/>
      <c r="BB56" s="89"/>
      <c r="BC56">
        <v>1</v>
      </c>
      <c r="BD56" s="88" t="str">
        <f>REPLACE(INDEX(GroupVertices[Group],MATCH(Edges[[#This Row],[Vertex 1]],GroupVertices[Vertex],0)),1,1,"")</f>
        <v>1</v>
      </c>
      <c r="BE56" s="88" t="str">
        <f>REPLACE(INDEX(GroupVertices[Group],MATCH(Edges[[#This Row],[Vertex 2]],GroupVertices[Vertex],0)),1,1,"")</f>
        <v>1</v>
      </c>
    </row>
    <row r="57" spans="1:57" ht="15">
      <c r="A57" s="65" t="s">
        <v>249</v>
      </c>
      <c r="B57" s="65" t="s">
        <v>302</v>
      </c>
      <c r="C57" s="66" t="s">
        <v>1606</v>
      </c>
      <c r="D57" s="67">
        <v>3</v>
      </c>
      <c r="E57" s="68" t="s">
        <v>132</v>
      </c>
      <c r="F57" s="69">
        <v>32</v>
      </c>
      <c r="G57" s="66"/>
      <c r="H57" s="70"/>
      <c r="I57" s="71"/>
      <c r="J57" s="71"/>
      <c r="K57" s="34" t="s">
        <v>65</v>
      </c>
      <c r="L57" s="78">
        <v>57</v>
      </c>
      <c r="M57" s="78"/>
      <c r="N57" s="73"/>
      <c r="O57" s="89" t="s">
        <v>312</v>
      </c>
      <c r="P57" s="92">
        <v>43841.291863425926</v>
      </c>
      <c r="Q57" s="89" t="s">
        <v>324</v>
      </c>
      <c r="R57" s="89"/>
      <c r="S57" s="89"/>
      <c r="T57" s="89" t="s">
        <v>390</v>
      </c>
      <c r="U57" s="94" t="s">
        <v>404</v>
      </c>
      <c r="V57" s="94" t="s">
        <v>404</v>
      </c>
      <c r="W57" s="92">
        <v>43841.291863425926</v>
      </c>
      <c r="X57" s="98">
        <v>43841</v>
      </c>
      <c r="Y57" s="101" t="s">
        <v>459</v>
      </c>
      <c r="Z57" s="94" t="s">
        <v>529</v>
      </c>
      <c r="AA57" s="89"/>
      <c r="AB57" s="89"/>
      <c r="AC57" s="101" t="s">
        <v>596</v>
      </c>
      <c r="AD57" s="89"/>
      <c r="AE57" s="89" t="b">
        <v>0</v>
      </c>
      <c r="AF57" s="89">
        <v>8</v>
      </c>
      <c r="AG57" s="101" t="s">
        <v>650</v>
      </c>
      <c r="AH57" s="89" t="b">
        <v>0</v>
      </c>
      <c r="AI57" s="89" t="s">
        <v>655</v>
      </c>
      <c r="AJ57" s="89"/>
      <c r="AK57" s="101" t="s">
        <v>650</v>
      </c>
      <c r="AL57" s="89" t="b">
        <v>0</v>
      </c>
      <c r="AM57" s="89">
        <v>1</v>
      </c>
      <c r="AN57" s="101" t="s">
        <v>650</v>
      </c>
      <c r="AO57" s="89" t="s">
        <v>659</v>
      </c>
      <c r="AP57" s="89" t="b">
        <v>0</v>
      </c>
      <c r="AQ57" s="101" t="s">
        <v>596</v>
      </c>
      <c r="AR57" s="89" t="s">
        <v>196</v>
      </c>
      <c r="AS57" s="89">
        <v>0</v>
      </c>
      <c r="AT57" s="89">
        <v>0</v>
      </c>
      <c r="AU57" s="89"/>
      <c r="AV57" s="89"/>
      <c r="AW57" s="89"/>
      <c r="AX57" s="89"/>
      <c r="AY57" s="89"/>
      <c r="AZ57" s="89"/>
      <c r="BA57" s="89"/>
      <c r="BB57" s="89"/>
      <c r="BC57">
        <v>1</v>
      </c>
      <c r="BD57" s="88" t="str">
        <f>REPLACE(INDEX(GroupVertices[Group],MATCH(Edges[[#This Row],[Vertex 1]],GroupVertices[Vertex],0)),1,1,"")</f>
        <v>3</v>
      </c>
      <c r="BE57" s="88" t="str">
        <f>REPLACE(INDEX(GroupVertices[Group],MATCH(Edges[[#This Row],[Vertex 2]],GroupVertices[Vertex],0)),1,1,"")</f>
        <v>3</v>
      </c>
    </row>
    <row r="58" spans="1:57" ht="15">
      <c r="A58" s="65" t="s">
        <v>249</v>
      </c>
      <c r="B58" s="65" t="s">
        <v>303</v>
      </c>
      <c r="C58" s="66" t="s">
        <v>1606</v>
      </c>
      <c r="D58" s="67">
        <v>3</v>
      </c>
      <c r="E58" s="68" t="s">
        <v>132</v>
      </c>
      <c r="F58" s="69">
        <v>32</v>
      </c>
      <c r="G58" s="66"/>
      <c r="H58" s="70"/>
      <c r="I58" s="71"/>
      <c r="J58" s="71"/>
      <c r="K58" s="34" t="s">
        <v>65</v>
      </c>
      <c r="L58" s="78">
        <v>58</v>
      </c>
      <c r="M58" s="78"/>
      <c r="N58" s="73"/>
      <c r="O58" s="89" t="s">
        <v>312</v>
      </c>
      <c r="P58" s="92">
        <v>43841.291863425926</v>
      </c>
      <c r="Q58" s="89" t="s">
        <v>324</v>
      </c>
      <c r="R58" s="89"/>
      <c r="S58" s="89"/>
      <c r="T58" s="89" t="s">
        <v>390</v>
      </c>
      <c r="U58" s="94" t="s">
        <v>404</v>
      </c>
      <c r="V58" s="94" t="s">
        <v>404</v>
      </c>
      <c r="W58" s="92">
        <v>43841.291863425926</v>
      </c>
      <c r="X58" s="98">
        <v>43841</v>
      </c>
      <c r="Y58" s="101" t="s">
        <v>459</v>
      </c>
      <c r="Z58" s="94" t="s">
        <v>529</v>
      </c>
      <c r="AA58" s="89"/>
      <c r="AB58" s="89"/>
      <c r="AC58" s="101" t="s">
        <v>596</v>
      </c>
      <c r="AD58" s="89"/>
      <c r="AE58" s="89" t="b">
        <v>0</v>
      </c>
      <c r="AF58" s="89">
        <v>8</v>
      </c>
      <c r="AG58" s="101" t="s">
        <v>650</v>
      </c>
      <c r="AH58" s="89" t="b">
        <v>0</v>
      </c>
      <c r="AI58" s="89" t="s">
        <v>655</v>
      </c>
      <c r="AJ58" s="89"/>
      <c r="AK58" s="101" t="s">
        <v>650</v>
      </c>
      <c r="AL58" s="89" t="b">
        <v>0</v>
      </c>
      <c r="AM58" s="89">
        <v>1</v>
      </c>
      <c r="AN58" s="101" t="s">
        <v>650</v>
      </c>
      <c r="AO58" s="89" t="s">
        <v>659</v>
      </c>
      <c r="AP58" s="89" t="b">
        <v>0</v>
      </c>
      <c r="AQ58" s="101" t="s">
        <v>596</v>
      </c>
      <c r="AR58" s="89" t="s">
        <v>196</v>
      </c>
      <c r="AS58" s="89">
        <v>0</v>
      </c>
      <c r="AT58" s="89">
        <v>0</v>
      </c>
      <c r="AU58" s="89"/>
      <c r="AV58" s="89"/>
      <c r="AW58" s="89"/>
      <c r="AX58" s="89"/>
      <c r="AY58" s="89"/>
      <c r="AZ58" s="89"/>
      <c r="BA58" s="89"/>
      <c r="BB58" s="89"/>
      <c r="BC58">
        <v>1</v>
      </c>
      <c r="BD58" s="88" t="str">
        <f>REPLACE(INDEX(GroupVertices[Group],MATCH(Edges[[#This Row],[Vertex 1]],GroupVertices[Vertex],0)),1,1,"")</f>
        <v>3</v>
      </c>
      <c r="BE58" s="88" t="str">
        <f>REPLACE(INDEX(GroupVertices[Group],MATCH(Edges[[#This Row],[Vertex 2]],GroupVertices[Vertex],0)),1,1,"")</f>
        <v>3</v>
      </c>
    </row>
    <row r="59" spans="1:57" ht="15">
      <c r="A59" s="65" t="s">
        <v>249</v>
      </c>
      <c r="B59" s="65" t="s">
        <v>301</v>
      </c>
      <c r="C59" s="66" t="s">
        <v>1607</v>
      </c>
      <c r="D59" s="67">
        <v>3</v>
      </c>
      <c r="E59" s="68" t="s">
        <v>132</v>
      </c>
      <c r="F59" s="69">
        <v>32</v>
      </c>
      <c r="G59" s="66"/>
      <c r="H59" s="70"/>
      <c r="I59" s="71"/>
      <c r="J59" s="71"/>
      <c r="K59" s="34" t="s">
        <v>65</v>
      </c>
      <c r="L59" s="78">
        <v>59</v>
      </c>
      <c r="M59" s="78"/>
      <c r="N59" s="73"/>
      <c r="O59" s="89" t="s">
        <v>312</v>
      </c>
      <c r="P59" s="92">
        <v>43841.291863425926</v>
      </c>
      <c r="Q59" s="89" t="s">
        <v>324</v>
      </c>
      <c r="R59" s="89"/>
      <c r="S59" s="89"/>
      <c r="T59" s="89" t="s">
        <v>390</v>
      </c>
      <c r="U59" s="94" t="s">
        <v>404</v>
      </c>
      <c r="V59" s="94" t="s">
        <v>404</v>
      </c>
      <c r="W59" s="92">
        <v>43841.291863425926</v>
      </c>
      <c r="X59" s="98">
        <v>43841</v>
      </c>
      <c r="Y59" s="101" t="s">
        <v>459</v>
      </c>
      <c r="Z59" s="94" t="s">
        <v>529</v>
      </c>
      <c r="AA59" s="89"/>
      <c r="AB59" s="89"/>
      <c r="AC59" s="101" t="s">
        <v>596</v>
      </c>
      <c r="AD59" s="89"/>
      <c r="AE59" s="89" t="b">
        <v>0</v>
      </c>
      <c r="AF59" s="89">
        <v>8</v>
      </c>
      <c r="AG59" s="101" t="s">
        <v>650</v>
      </c>
      <c r="AH59" s="89" t="b">
        <v>0</v>
      </c>
      <c r="AI59" s="89" t="s">
        <v>655</v>
      </c>
      <c r="AJ59" s="89"/>
      <c r="AK59" s="101" t="s">
        <v>650</v>
      </c>
      <c r="AL59" s="89" t="b">
        <v>0</v>
      </c>
      <c r="AM59" s="89">
        <v>1</v>
      </c>
      <c r="AN59" s="101" t="s">
        <v>650</v>
      </c>
      <c r="AO59" s="89" t="s">
        <v>659</v>
      </c>
      <c r="AP59" s="89" t="b">
        <v>0</v>
      </c>
      <c r="AQ59" s="101" t="s">
        <v>596</v>
      </c>
      <c r="AR59" s="89" t="s">
        <v>196</v>
      </c>
      <c r="AS59" s="89">
        <v>0</v>
      </c>
      <c r="AT59" s="89">
        <v>0</v>
      </c>
      <c r="AU59" s="89"/>
      <c r="AV59" s="89"/>
      <c r="AW59" s="89"/>
      <c r="AX59" s="89"/>
      <c r="AY59" s="89"/>
      <c r="AZ59" s="89"/>
      <c r="BA59" s="89"/>
      <c r="BB59" s="89"/>
      <c r="BC59">
        <v>2</v>
      </c>
      <c r="BD59" s="88" t="str">
        <f>REPLACE(INDEX(GroupVertices[Group],MATCH(Edges[[#This Row],[Vertex 1]],GroupVertices[Vertex],0)),1,1,"")</f>
        <v>3</v>
      </c>
      <c r="BE59" s="88" t="str">
        <f>REPLACE(INDEX(GroupVertices[Group],MATCH(Edges[[#This Row],[Vertex 2]],GroupVertices[Vertex],0)),1,1,"")</f>
        <v>3</v>
      </c>
    </row>
    <row r="60" spans="1:57" ht="15">
      <c r="A60" s="65" t="s">
        <v>249</v>
      </c>
      <c r="B60" s="65" t="s">
        <v>301</v>
      </c>
      <c r="C60" s="66" t="s">
        <v>1607</v>
      </c>
      <c r="D60" s="67">
        <v>3</v>
      </c>
      <c r="E60" s="68" t="s">
        <v>132</v>
      </c>
      <c r="F60" s="69">
        <v>32</v>
      </c>
      <c r="G60" s="66"/>
      <c r="H60" s="70"/>
      <c r="I60" s="71"/>
      <c r="J60" s="71"/>
      <c r="K60" s="34" t="s">
        <v>65</v>
      </c>
      <c r="L60" s="78">
        <v>60</v>
      </c>
      <c r="M60" s="78"/>
      <c r="N60" s="73"/>
      <c r="O60" s="89" t="s">
        <v>312</v>
      </c>
      <c r="P60" s="92">
        <v>43843.22015046296</v>
      </c>
      <c r="Q60" s="89" t="s">
        <v>328</v>
      </c>
      <c r="R60" s="89"/>
      <c r="S60" s="89"/>
      <c r="T60" s="89" t="s">
        <v>390</v>
      </c>
      <c r="U60" s="94" t="s">
        <v>405</v>
      </c>
      <c r="V60" s="94" t="s">
        <v>405</v>
      </c>
      <c r="W60" s="92">
        <v>43843.22015046296</v>
      </c>
      <c r="X60" s="98">
        <v>43843</v>
      </c>
      <c r="Y60" s="101" t="s">
        <v>460</v>
      </c>
      <c r="Z60" s="94" t="s">
        <v>530</v>
      </c>
      <c r="AA60" s="89"/>
      <c r="AB60" s="89"/>
      <c r="AC60" s="101" t="s">
        <v>597</v>
      </c>
      <c r="AD60" s="89"/>
      <c r="AE60" s="89" t="b">
        <v>0</v>
      </c>
      <c r="AF60" s="89">
        <v>6</v>
      </c>
      <c r="AG60" s="101" t="s">
        <v>650</v>
      </c>
      <c r="AH60" s="89" t="b">
        <v>0</v>
      </c>
      <c r="AI60" s="89" t="s">
        <v>655</v>
      </c>
      <c r="AJ60" s="89"/>
      <c r="AK60" s="101" t="s">
        <v>650</v>
      </c>
      <c r="AL60" s="89" t="b">
        <v>0</v>
      </c>
      <c r="AM60" s="89">
        <v>0</v>
      </c>
      <c r="AN60" s="101" t="s">
        <v>650</v>
      </c>
      <c r="AO60" s="89" t="s">
        <v>659</v>
      </c>
      <c r="AP60" s="89" t="b">
        <v>0</v>
      </c>
      <c r="AQ60" s="101" t="s">
        <v>597</v>
      </c>
      <c r="AR60" s="89" t="s">
        <v>196</v>
      </c>
      <c r="AS60" s="89">
        <v>0</v>
      </c>
      <c r="AT60" s="89">
        <v>0</v>
      </c>
      <c r="AU60" s="89"/>
      <c r="AV60" s="89"/>
      <c r="AW60" s="89"/>
      <c r="AX60" s="89"/>
      <c r="AY60" s="89"/>
      <c r="AZ60" s="89"/>
      <c r="BA60" s="89"/>
      <c r="BB60" s="89"/>
      <c r="BC60">
        <v>2</v>
      </c>
      <c r="BD60" s="88" t="str">
        <f>REPLACE(INDEX(GroupVertices[Group],MATCH(Edges[[#This Row],[Vertex 1]],GroupVertices[Vertex],0)),1,1,"")</f>
        <v>3</v>
      </c>
      <c r="BE60" s="88" t="str">
        <f>REPLACE(INDEX(GroupVertices[Group],MATCH(Edges[[#This Row],[Vertex 2]],GroupVertices[Vertex],0)),1,1,"")</f>
        <v>3</v>
      </c>
    </row>
    <row r="61" spans="1:57" ht="15">
      <c r="A61" s="65" t="s">
        <v>249</v>
      </c>
      <c r="B61" s="65" t="s">
        <v>304</v>
      </c>
      <c r="C61" s="66" t="s">
        <v>1606</v>
      </c>
      <c r="D61" s="67">
        <v>3</v>
      </c>
      <c r="E61" s="68" t="s">
        <v>132</v>
      </c>
      <c r="F61" s="69">
        <v>32</v>
      </c>
      <c r="G61" s="66"/>
      <c r="H61" s="70"/>
      <c r="I61" s="71"/>
      <c r="J61" s="71"/>
      <c r="K61" s="34" t="s">
        <v>65</v>
      </c>
      <c r="L61" s="78">
        <v>61</v>
      </c>
      <c r="M61" s="78"/>
      <c r="N61" s="73"/>
      <c r="O61" s="89" t="s">
        <v>312</v>
      </c>
      <c r="P61" s="92">
        <v>43843.22015046296</v>
      </c>
      <c r="Q61" s="89" t="s">
        <v>328</v>
      </c>
      <c r="R61" s="89"/>
      <c r="S61" s="89"/>
      <c r="T61" s="89" t="s">
        <v>390</v>
      </c>
      <c r="U61" s="94" t="s">
        <v>405</v>
      </c>
      <c r="V61" s="94" t="s">
        <v>405</v>
      </c>
      <c r="W61" s="92">
        <v>43843.22015046296</v>
      </c>
      <c r="X61" s="98">
        <v>43843</v>
      </c>
      <c r="Y61" s="101" t="s">
        <v>460</v>
      </c>
      <c r="Z61" s="94" t="s">
        <v>530</v>
      </c>
      <c r="AA61" s="89"/>
      <c r="AB61" s="89"/>
      <c r="AC61" s="101" t="s">
        <v>597</v>
      </c>
      <c r="AD61" s="89"/>
      <c r="AE61" s="89" t="b">
        <v>0</v>
      </c>
      <c r="AF61" s="89">
        <v>6</v>
      </c>
      <c r="AG61" s="101" t="s">
        <v>650</v>
      </c>
      <c r="AH61" s="89" t="b">
        <v>0</v>
      </c>
      <c r="AI61" s="89" t="s">
        <v>655</v>
      </c>
      <c r="AJ61" s="89"/>
      <c r="AK61" s="101" t="s">
        <v>650</v>
      </c>
      <c r="AL61" s="89" t="b">
        <v>0</v>
      </c>
      <c r="AM61" s="89">
        <v>0</v>
      </c>
      <c r="AN61" s="101" t="s">
        <v>650</v>
      </c>
      <c r="AO61" s="89" t="s">
        <v>659</v>
      </c>
      <c r="AP61" s="89" t="b">
        <v>0</v>
      </c>
      <c r="AQ61" s="101" t="s">
        <v>597</v>
      </c>
      <c r="AR61" s="89" t="s">
        <v>196</v>
      </c>
      <c r="AS61" s="89">
        <v>0</v>
      </c>
      <c r="AT61" s="89">
        <v>0</v>
      </c>
      <c r="AU61" s="89"/>
      <c r="AV61" s="89"/>
      <c r="AW61" s="89"/>
      <c r="AX61" s="89"/>
      <c r="AY61" s="89"/>
      <c r="AZ61" s="89"/>
      <c r="BA61" s="89"/>
      <c r="BB61" s="89"/>
      <c r="BC61">
        <v>1</v>
      </c>
      <c r="BD61" s="88" t="str">
        <f>REPLACE(INDEX(GroupVertices[Group],MATCH(Edges[[#This Row],[Vertex 1]],GroupVertices[Vertex],0)),1,1,"")</f>
        <v>3</v>
      </c>
      <c r="BE61" s="88" t="str">
        <f>REPLACE(INDEX(GroupVertices[Group],MATCH(Edges[[#This Row],[Vertex 2]],GroupVertices[Vertex],0)),1,1,"")</f>
        <v>3</v>
      </c>
    </row>
    <row r="62" spans="1:57" ht="15">
      <c r="A62" s="65" t="s">
        <v>249</v>
      </c>
      <c r="B62" s="65" t="s">
        <v>305</v>
      </c>
      <c r="C62" s="66" t="s">
        <v>1606</v>
      </c>
      <c r="D62" s="67">
        <v>3</v>
      </c>
      <c r="E62" s="68" t="s">
        <v>132</v>
      </c>
      <c r="F62" s="69">
        <v>32</v>
      </c>
      <c r="G62" s="66"/>
      <c r="H62" s="70"/>
      <c r="I62" s="71"/>
      <c r="J62" s="71"/>
      <c r="K62" s="34" t="s">
        <v>65</v>
      </c>
      <c r="L62" s="78">
        <v>62</v>
      </c>
      <c r="M62" s="78"/>
      <c r="N62" s="73"/>
      <c r="O62" s="89" t="s">
        <v>312</v>
      </c>
      <c r="P62" s="92">
        <v>43843.22015046296</v>
      </c>
      <c r="Q62" s="89" t="s">
        <v>328</v>
      </c>
      <c r="R62" s="89"/>
      <c r="S62" s="89"/>
      <c r="T62" s="89" t="s">
        <v>390</v>
      </c>
      <c r="U62" s="94" t="s">
        <v>405</v>
      </c>
      <c r="V62" s="94" t="s">
        <v>405</v>
      </c>
      <c r="W62" s="92">
        <v>43843.22015046296</v>
      </c>
      <c r="X62" s="98">
        <v>43843</v>
      </c>
      <c r="Y62" s="101" t="s">
        <v>460</v>
      </c>
      <c r="Z62" s="94" t="s">
        <v>530</v>
      </c>
      <c r="AA62" s="89"/>
      <c r="AB62" s="89"/>
      <c r="AC62" s="101" t="s">
        <v>597</v>
      </c>
      <c r="AD62" s="89"/>
      <c r="AE62" s="89" t="b">
        <v>0</v>
      </c>
      <c r="AF62" s="89">
        <v>6</v>
      </c>
      <c r="AG62" s="101" t="s">
        <v>650</v>
      </c>
      <c r="AH62" s="89" t="b">
        <v>0</v>
      </c>
      <c r="AI62" s="89" t="s">
        <v>655</v>
      </c>
      <c r="AJ62" s="89"/>
      <c r="AK62" s="101" t="s">
        <v>650</v>
      </c>
      <c r="AL62" s="89" t="b">
        <v>0</v>
      </c>
      <c r="AM62" s="89">
        <v>0</v>
      </c>
      <c r="AN62" s="101" t="s">
        <v>650</v>
      </c>
      <c r="AO62" s="89" t="s">
        <v>659</v>
      </c>
      <c r="AP62" s="89" t="b">
        <v>0</v>
      </c>
      <c r="AQ62" s="101" t="s">
        <v>597</v>
      </c>
      <c r="AR62" s="89" t="s">
        <v>196</v>
      </c>
      <c r="AS62" s="89">
        <v>0</v>
      </c>
      <c r="AT62" s="89">
        <v>0</v>
      </c>
      <c r="AU62" s="89"/>
      <c r="AV62" s="89"/>
      <c r="AW62" s="89"/>
      <c r="AX62" s="89"/>
      <c r="AY62" s="89"/>
      <c r="AZ62" s="89"/>
      <c r="BA62" s="89"/>
      <c r="BB62" s="89"/>
      <c r="BC62">
        <v>1</v>
      </c>
      <c r="BD62" s="88" t="str">
        <f>REPLACE(INDEX(GroupVertices[Group],MATCH(Edges[[#This Row],[Vertex 1]],GroupVertices[Vertex],0)),1,1,"")</f>
        <v>3</v>
      </c>
      <c r="BE62" s="88" t="str">
        <f>REPLACE(INDEX(GroupVertices[Group],MATCH(Edges[[#This Row],[Vertex 2]],GroupVertices[Vertex],0)),1,1,"")</f>
        <v>3</v>
      </c>
    </row>
    <row r="63" spans="1:57" ht="15">
      <c r="A63" s="65" t="s">
        <v>249</v>
      </c>
      <c r="B63" s="65" t="s">
        <v>306</v>
      </c>
      <c r="C63" s="66" t="s">
        <v>1606</v>
      </c>
      <c r="D63" s="67">
        <v>3</v>
      </c>
      <c r="E63" s="68" t="s">
        <v>132</v>
      </c>
      <c r="F63" s="69">
        <v>32</v>
      </c>
      <c r="G63" s="66"/>
      <c r="H63" s="70"/>
      <c r="I63" s="71"/>
      <c r="J63" s="71"/>
      <c r="K63" s="34" t="s">
        <v>65</v>
      </c>
      <c r="L63" s="78">
        <v>63</v>
      </c>
      <c r="M63" s="78"/>
      <c r="N63" s="73"/>
      <c r="O63" s="89" t="s">
        <v>312</v>
      </c>
      <c r="P63" s="92">
        <v>43843.22015046296</v>
      </c>
      <c r="Q63" s="89" t="s">
        <v>328</v>
      </c>
      <c r="R63" s="89"/>
      <c r="S63" s="89"/>
      <c r="T63" s="89" t="s">
        <v>390</v>
      </c>
      <c r="U63" s="94" t="s">
        <v>405</v>
      </c>
      <c r="V63" s="94" t="s">
        <v>405</v>
      </c>
      <c r="W63" s="92">
        <v>43843.22015046296</v>
      </c>
      <c r="X63" s="98">
        <v>43843</v>
      </c>
      <c r="Y63" s="101" t="s">
        <v>460</v>
      </c>
      <c r="Z63" s="94" t="s">
        <v>530</v>
      </c>
      <c r="AA63" s="89"/>
      <c r="AB63" s="89"/>
      <c r="AC63" s="101" t="s">
        <v>597</v>
      </c>
      <c r="AD63" s="89"/>
      <c r="AE63" s="89" t="b">
        <v>0</v>
      </c>
      <c r="AF63" s="89">
        <v>6</v>
      </c>
      <c r="AG63" s="101" t="s">
        <v>650</v>
      </c>
      <c r="AH63" s="89" t="b">
        <v>0</v>
      </c>
      <c r="AI63" s="89" t="s">
        <v>655</v>
      </c>
      <c r="AJ63" s="89"/>
      <c r="AK63" s="101" t="s">
        <v>650</v>
      </c>
      <c r="AL63" s="89" t="b">
        <v>0</v>
      </c>
      <c r="AM63" s="89">
        <v>0</v>
      </c>
      <c r="AN63" s="101" t="s">
        <v>650</v>
      </c>
      <c r="AO63" s="89" t="s">
        <v>659</v>
      </c>
      <c r="AP63" s="89" t="b">
        <v>0</v>
      </c>
      <c r="AQ63" s="101" t="s">
        <v>597</v>
      </c>
      <c r="AR63" s="89" t="s">
        <v>196</v>
      </c>
      <c r="AS63" s="89">
        <v>0</v>
      </c>
      <c r="AT63" s="89">
        <v>0</v>
      </c>
      <c r="AU63" s="89"/>
      <c r="AV63" s="89"/>
      <c r="AW63" s="89"/>
      <c r="AX63" s="89"/>
      <c r="AY63" s="89"/>
      <c r="AZ63" s="89"/>
      <c r="BA63" s="89"/>
      <c r="BB63" s="89"/>
      <c r="BC63">
        <v>1</v>
      </c>
      <c r="BD63" s="88" t="str">
        <f>REPLACE(INDEX(GroupVertices[Group],MATCH(Edges[[#This Row],[Vertex 1]],GroupVertices[Vertex],0)),1,1,"")</f>
        <v>3</v>
      </c>
      <c r="BE63" s="88" t="str">
        <f>REPLACE(INDEX(GroupVertices[Group],MATCH(Edges[[#This Row],[Vertex 2]],GroupVertices[Vertex],0)),1,1,"")</f>
        <v>3</v>
      </c>
    </row>
    <row r="64" spans="1:57" ht="15">
      <c r="A64" s="65" t="s">
        <v>249</v>
      </c>
      <c r="B64" s="65" t="s">
        <v>307</v>
      </c>
      <c r="C64" s="66" t="s">
        <v>1606</v>
      </c>
      <c r="D64" s="67">
        <v>3</v>
      </c>
      <c r="E64" s="68" t="s">
        <v>132</v>
      </c>
      <c r="F64" s="69">
        <v>32</v>
      </c>
      <c r="G64" s="66"/>
      <c r="H64" s="70"/>
      <c r="I64" s="71"/>
      <c r="J64" s="71"/>
      <c r="K64" s="34" t="s">
        <v>65</v>
      </c>
      <c r="L64" s="78">
        <v>64</v>
      </c>
      <c r="M64" s="78"/>
      <c r="N64" s="73"/>
      <c r="O64" s="89" t="s">
        <v>312</v>
      </c>
      <c r="P64" s="92">
        <v>43843.22015046296</v>
      </c>
      <c r="Q64" s="89" t="s">
        <v>328</v>
      </c>
      <c r="R64" s="89"/>
      <c r="S64" s="89"/>
      <c r="T64" s="89" t="s">
        <v>390</v>
      </c>
      <c r="U64" s="94" t="s">
        <v>405</v>
      </c>
      <c r="V64" s="94" t="s">
        <v>405</v>
      </c>
      <c r="W64" s="92">
        <v>43843.22015046296</v>
      </c>
      <c r="X64" s="98">
        <v>43843</v>
      </c>
      <c r="Y64" s="101" t="s">
        <v>460</v>
      </c>
      <c r="Z64" s="94" t="s">
        <v>530</v>
      </c>
      <c r="AA64" s="89"/>
      <c r="AB64" s="89"/>
      <c r="AC64" s="101" t="s">
        <v>597</v>
      </c>
      <c r="AD64" s="89"/>
      <c r="AE64" s="89" t="b">
        <v>0</v>
      </c>
      <c r="AF64" s="89">
        <v>6</v>
      </c>
      <c r="AG64" s="101" t="s">
        <v>650</v>
      </c>
      <c r="AH64" s="89" t="b">
        <v>0</v>
      </c>
      <c r="AI64" s="89" t="s">
        <v>655</v>
      </c>
      <c r="AJ64" s="89"/>
      <c r="AK64" s="101" t="s">
        <v>650</v>
      </c>
      <c r="AL64" s="89" t="b">
        <v>0</v>
      </c>
      <c r="AM64" s="89">
        <v>0</v>
      </c>
      <c r="AN64" s="101" t="s">
        <v>650</v>
      </c>
      <c r="AO64" s="89" t="s">
        <v>659</v>
      </c>
      <c r="AP64" s="89" t="b">
        <v>0</v>
      </c>
      <c r="AQ64" s="101" t="s">
        <v>597</v>
      </c>
      <c r="AR64" s="89" t="s">
        <v>196</v>
      </c>
      <c r="AS64" s="89">
        <v>0</v>
      </c>
      <c r="AT64" s="89">
        <v>0</v>
      </c>
      <c r="AU64" s="89"/>
      <c r="AV64" s="89"/>
      <c r="AW64" s="89"/>
      <c r="AX64" s="89"/>
      <c r="AY64" s="89"/>
      <c r="AZ64" s="89"/>
      <c r="BA64" s="89"/>
      <c r="BB64" s="89"/>
      <c r="BC64">
        <v>1</v>
      </c>
      <c r="BD64" s="88" t="str">
        <f>REPLACE(INDEX(GroupVertices[Group],MATCH(Edges[[#This Row],[Vertex 1]],GroupVertices[Vertex],0)),1,1,"")</f>
        <v>3</v>
      </c>
      <c r="BE64" s="88" t="str">
        <f>REPLACE(INDEX(GroupVertices[Group],MATCH(Edges[[#This Row],[Vertex 2]],GroupVertices[Vertex],0)),1,1,"")</f>
        <v>3</v>
      </c>
    </row>
    <row r="65" spans="1:57" ht="15">
      <c r="A65" s="65" t="s">
        <v>249</v>
      </c>
      <c r="B65" s="65" t="s">
        <v>266</v>
      </c>
      <c r="C65" s="66" t="s">
        <v>1607</v>
      </c>
      <c r="D65" s="67">
        <v>3</v>
      </c>
      <c r="E65" s="68" t="s">
        <v>132</v>
      </c>
      <c r="F65" s="69">
        <v>32</v>
      </c>
      <c r="G65" s="66"/>
      <c r="H65" s="70"/>
      <c r="I65" s="71"/>
      <c r="J65" s="71"/>
      <c r="K65" s="34" t="s">
        <v>65</v>
      </c>
      <c r="L65" s="78">
        <v>65</v>
      </c>
      <c r="M65" s="78"/>
      <c r="N65" s="73"/>
      <c r="O65" s="89" t="s">
        <v>312</v>
      </c>
      <c r="P65" s="92">
        <v>43841.291863425926</v>
      </c>
      <c r="Q65" s="89" t="s">
        <v>324</v>
      </c>
      <c r="R65" s="89"/>
      <c r="S65" s="89"/>
      <c r="T65" s="89" t="s">
        <v>390</v>
      </c>
      <c r="U65" s="94" t="s">
        <v>404</v>
      </c>
      <c r="V65" s="94" t="s">
        <v>404</v>
      </c>
      <c r="W65" s="92">
        <v>43841.291863425926</v>
      </c>
      <c r="X65" s="98">
        <v>43841</v>
      </c>
      <c r="Y65" s="101" t="s">
        <v>459</v>
      </c>
      <c r="Z65" s="94" t="s">
        <v>529</v>
      </c>
      <c r="AA65" s="89"/>
      <c r="AB65" s="89"/>
      <c r="AC65" s="101" t="s">
        <v>596</v>
      </c>
      <c r="AD65" s="89"/>
      <c r="AE65" s="89" t="b">
        <v>0</v>
      </c>
      <c r="AF65" s="89">
        <v>8</v>
      </c>
      <c r="AG65" s="101" t="s">
        <v>650</v>
      </c>
      <c r="AH65" s="89" t="b">
        <v>0</v>
      </c>
      <c r="AI65" s="89" t="s">
        <v>655</v>
      </c>
      <c r="AJ65" s="89"/>
      <c r="AK65" s="101" t="s">
        <v>650</v>
      </c>
      <c r="AL65" s="89" t="b">
        <v>0</v>
      </c>
      <c r="AM65" s="89">
        <v>1</v>
      </c>
      <c r="AN65" s="101" t="s">
        <v>650</v>
      </c>
      <c r="AO65" s="89" t="s">
        <v>659</v>
      </c>
      <c r="AP65" s="89" t="b">
        <v>0</v>
      </c>
      <c r="AQ65" s="101" t="s">
        <v>596</v>
      </c>
      <c r="AR65" s="89" t="s">
        <v>196</v>
      </c>
      <c r="AS65" s="89">
        <v>0</v>
      </c>
      <c r="AT65" s="89">
        <v>0</v>
      </c>
      <c r="AU65" s="89"/>
      <c r="AV65" s="89"/>
      <c r="AW65" s="89"/>
      <c r="AX65" s="89"/>
      <c r="AY65" s="89"/>
      <c r="AZ65" s="89"/>
      <c r="BA65" s="89"/>
      <c r="BB65" s="89"/>
      <c r="BC65">
        <v>2</v>
      </c>
      <c r="BD65" s="88" t="str">
        <f>REPLACE(INDEX(GroupVertices[Group],MATCH(Edges[[#This Row],[Vertex 1]],GroupVertices[Vertex],0)),1,1,"")</f>
        <v>3</v>
      </c>
      <c r="BE65" s="88" t="str">
        <f>REPLACE(INDEX(GroupVertices[Group],MATCH(Edges[[#This Row],[Vertex 2]],GroupVertices[Vertex],0)),1,1,"")</f>
        <v>1</v>
      </c>
    </row>
    <row r="66" spans="1:57" ht="15">
      <c r="A66" s="65" t="s">
        <v>249</v>
      </c>
      <c r="B66" s="65" t="s">
        <v>266</v>
      </c>
      <c r="C66" s="66" t="s">
        <v>1607</v>
      </c>
      <c r="D66" s="67">
        <v>3</v>
      </c>
      <c r="E66" s="68" t="s">
        <v>132</v>
      </c>
      <c r="F66" s="69">
        <v>32</v>
      </c>
      <c r="G66" s="66"/>
      <c r="H66" s="70"/>
      <c r="I66" s="71"/>
      <c r="J66" s="71"/>
      <c r="K66" s="34" t="s">
        <v>65</v>
      </c>
      <c r="L66" s="78">
        <v>66</v>
      </c>
      <c r="M66" s="78"/>
      <c r="N66" s="73"/>
      <c r="O66" s="89" t="s">
        <v>312</v>
      </c>
      <c r="P66" s="92">
        <v>43843.22015046296</v>
      </c>
      <c r="Q66" s="89" t="s">
        <v>328</v>
      </c>
      <c r="R66" s="89"/>
      <c r="S66" s="89"/>
      <c r="T66" s="89" t="s">
        <v>390</v>
      </c>
      <c r="U66" s="94" t="s">
        <v>405</v>
      </c>
      <c r="V66" s="94" t="s">
        <v>405</v>
      </c>
      <c r="W66" s="92">
        <v>43843.22015046296</v>
      </c>
      <c r="X66" s="98">
        <v>43843</v>
      </c>
      <c r="Y66" s="101" t="s">
        <v>460</v>
      </c>
      <c r="Z66" s="94" t="s">
        <v>530</v>
      </c>
      <c r="AA66" s="89"/>
      <c r="AB66" s="89"/>
      <c r="AC66" s="101" t="s">
        <v>597</v>
      </c>
      <c r="AD66" s="89"/>
      <c r="AE66" s="89" t="b">
        <v>0</v>
      </c>
      <c r="AF66" s="89">
        <v>6</v>
      </c>
      <c r="AG66" s="101" t="s">
        <v>650</v>
      </c>
      <c r="AH66" s="89" t="b">
        <v>0</v>
      </c>
      <c r="AI66" s="89" t="s">
        <v>655</v>
      </c>
      <c r="AJ66" s="89"/>
      <c r="AK66" s="101" t="s">
        <v>650</v>
      </c>
      <c r="AL66" s="89" t="b">
        <v>0</v>
      </c>
      <c r="AM66" s="89">
        <v>0</v>
      </c>
      <c r="AN66" s="101" t="s">
        <v>650</v>
      </c>
      <c r="AO66" s="89" t="s">
        <v>659</v>
      </c>
      <c r="AP66" s="89" t="b">
        <v>0</v>
      </c>
      <c r="AQ66" s="101" t="s">
        <v>597</v>
      </c>
      <c r="AR66" s="89" t="s">
        <v>196</v>
      </c>
      <c r="AS66" s="89">
        <v>0</v>
      </c>
      <c r="AT66" s="89">
        <v>0</v>
      </c>
      <c r="AU66" s="89"/>
      <c r="AV66" s="89"/>
      <c r="AW66" s="89"/>
      <c r="AX66" s="89"/>
      <c r="AY66" s="89"/>
      <c r="AZ66" s="89"/>
      <c r="BA66" s="89"/>
      <c r="BB66" s="89"/>
      <c r="BC66">
        <v>2</v>
      </c>
      <c r="BD66" s="88" t="str">
        <f>REPLACE(INDEX(GroupVertices[Group],MATCH(Edges[[#This Row],[Vertex 1]],GroupVertices[Vertex],0)),1,1,"")</f>
        <v>3</v>
      </c>
      <c r="BE66" s="88" t="str">
        <f>REPLACE(INDEX(GroupVertices[Group],MATCH(Edges[[#This Row],[Vertex 2]],GroupVertices[Vertex],0)),1,1,"")</f>
        <v>1</v>
      </c>
    </row>
    <row r="67" spans="1:57" ht="15">
      <c r="A67" s="65" t="s">
        <v>250</v>
      </c>
      <c r="B67" s="65" t="s">
        <v>266</v>
      </c>
      <c r="C67" s="66" t="s">
        <v>1606</v>
      </c>
      <c r="D67" s="67">
        <v>3</v>
      </c>
      <c r="E67" s="68" t="s">
        <v>132</v>
      </c>
      <c r="F67" s="69">
        <v>32</v>
      </c>
      <c r="G67" s="66"/>
      <c r="H67" s="70"/>
      <c r="I67" s="71"/>
      <c r="J67" s="71"/>
      <c r="K67" s="34" t="s">
        <v>65</v>
      </c>
      <c r="L67" s="78">
        <v>67</v>
      </c>
      <c r="M67" s="78"/>
      <c r="N67" s="73"/>
      <c r="O67" s="89" t="s">
        <v>312</v>
      </c>
      <c r="P67" s="92">
        <v>43843.57939814815</v>
      </c>
      <c r="Q67" s="89" t="s">
        <v>329</v>
      </c>
      <c r="R67" s="94" t="s">
        <v>358</v>
      </c>
      <c r="S67" s="89" t="s">
        <v>376</v>
      </c>
      <c r="T67" s="89" t="s">
        <v>391</v>
      </c>
      <c r="U67" s="94" t="s">
        <v>406</v>
      </c>
      <c r="V67" s="94" t="s">
        <v>406</v>
      </c>
      <c r="W67" s="92">
        <v>43843.57939814815</v>
      </c>
      <c r="X67" s="98">
        <v>43843</v>
      </c>
      <c r="Y67" s="101" t="s">
        <v>461</v>
      </c>
      <c r="Z67" s="94" t="s">
        <v>531</v>
      </c>
      <c r="AA67" s="89"/>
      <c r="AB67" s="89"/>
      <c r="AC67" s="101" t="s">
        <v>598</v>
      </c>
      <c r="AD67" s="89"/>
      <c r="AE67" s="89" t="b">
        <v>0</v>
      </c>
      <c r="AF67" s="89">
        <v>5</v>
      </c>
      <c r="AG67" s="101" t="s">
        <v>650</v>
      </c>
      <c r="AH67" s="89" t="b">
        <v>0</v>
      </c>
      <c r="AI67" s="89" t="s">
        <v>655</v>
      </c>
      <c r="AJ67" s="89"/>
      <c r="AK67" s="101" t="s">
        <v>650</v>
      </c>
      <c r="AL67" s="89" t="b">
        <v>0</v>
      </c>
      <c r="AM67" s="89">
        <v>4</v>
      </c>
      <c r="AN67" s="101" t="s">
        <v>650</v>
      </c>
      <c r="AO67" s="89" t="s">
        <v>664</v>
      </c>
      <c r="AP67" s="89" t="b">
        <v>0</v>
      </c>
      <c r="AQ67" s="101" t="s">
        <v>598</v>
      </c>
      <c r="AR67" s="89" t="s">
        <v>196</v>
      </c>
      <c r="AS67" s="89">
        <v>0</v>
      </c>
      <c r="AT67" s="89">
        <v>0</v>
      </c>
      <c r="AU67" s="89"/>
      <c r="AV67" s="89"/>
      <c r="AW67" s="89"/>
      <c r="AX67" s="89"/>
      <c r="AY67" s="89"/>
      <c r="AZ67" s="89"/>
      <c r="BA67" s="89"/>
      <c r="BB67" s="89"/>
      <c r="BC67">
        <v>1</v>
      </c>
      <c r="BD67" s="88" t="str">
        <f>REPLACE(INDEX(GroupVertices[Group],MATCH(Edges[[#This Row],[Vertex 1]],GroupVertices[Vertex],0)),1,1,"")</f>
        <v>1</v>
      </c>
      <c r="BE67" s="88" t="str">
        <f>REPLACE(INDEX(GroupVertices[Group],MATCH(Edges[[#This Row],[Vertex 2]],GroupVertices[Vertex],0)),1,1,"")</f>
        <v>1</v>
      </c>
    </row>
    <row r="68" spans="1:57" ht="15">
      <c r="A68" s="65" t="s">
        <v>251</v>
      </c>
      <c r="B68" s="65" t="s">
        <v>266</v>
      </c>
      <c r="C68" s="66" t="s">
        <v>1606</v>
      </c>
      <c r="D68" s="67">
        <v>3</v>
      </c>
      <c r="E68" s="68" t="s">
        <v>132</v>
      </c>
      <c r="F68" s="69">
        <v>32</v>
      </c>
      <c r="G68" s="66"/>
      <c r="H68" s="70"/>
      <c r="I68" s="71"/>
      <c r="J68" s="71"/>
      <c r="K68" s="34" t="s">
        <v>65</v>
      </c>
      <c r="L68" s="78">
        <v>68</v>
      </c>
      <c r="M68" s="78"/>
      <c r="N68" s="73"/>
      <c r="O68" s="89" t="s">
        <v>315</v>
      </c>
      <c r="P68" s="92">
        <v>43843.7593287037</v>
      </c>
      <c r="Q68" s="89" t="s">
        <v>330</v>
      </c>
      <c r="R68" s="89"/>
      <c r="S68" s="89"/>
      <c r="T68" s="89"/>
      <c r="U68" s="89"/>
      <c r="V68" s="94" t="s">
        <v>422</v>
      </c>
      <c r="W68" s="92">
        <v>43843.7593287037</v>
      </c>
      <c r="X68" s="98">
        <v>43843</v>
      </c>
      <c r="Y68" s="101" t="s">
        <v>462</v>
      </c>
      <c r="Z68" s="94" t="s">
        <v>532</v>
      </c>
      <c r="AA68" s="89"/>
      <c r="AB68" s="89"/>
      <c r="AC68" s="101" t="s">
        <v>599</v>
      </c>
      <c r="AD68" s="89"/>
      <c r="AE68" s="89" t="b">
        <v>0</v>
      </c>
      <c r="AF68" s="89">
        <v>0</v>
      </c>
      <c r="AG68" s="101" t="s">
        <v>650</v>
      </c>
      <c r="AH68" s="89" t="b">
        <v>0</v>
      </c>
      <c r="AI68" s="89" t="s">
        <v>655</v>
      </c>
      <c r="AJ68" s="89"/>
      <c r="AK68" s="101" t="s">
        <v>650</v>
      </c>
      <c r="AL68" s="89" t="b">
        <v>0</v>
      </c>
      <c r="AM68" s="89">
        <v>9</v>
      </c>
      <c r="AN68" s="101" t="s">
        <v>647</v>
      </c>
      <c r="AO68" s="89" t="s">
        <v>668</v>
      </c>
      <c r="AP68" s="89" t="b">
        <v>0</v>
      </c>
      <c r="AQ68" s="101" t="s">
        <v>647</v>
      </c>
      <c r="AR68" s="89" t="s">
        <v>196</v>
      </c>
      <c r="AS68" s="89">
        <v>0</v>
      </c>
      <c r="AT68" s="89">
        <v>0</v>
      </c>
      <c r="AU68" s="89"/>
      <c r="AV68" s="89"/>
      <c r="AW68" s="89"/>
      <c r="AX68" s="89"/>
      <c r="AY68" s="89"/>
      <c r="AZ68" s="89"/>
      <c r="BA68" s="89"/>
      <c r="BB68" s="89"/>
      <c r="BC68">
        <v>1</v>
      </c>
      <c r="BD68" s="88" t="str">
        <f>REPLACE(INDEX(GroupVertices[Group],MATCH(Edges[[#This Row],[Vertex 1]],GroupVertices[Vertex],0)),1,1,"")</f>
        <v>1</v>
      </c>
      <c r="BE68" s="88" t="str">
        <f>REPLACE(INDEX(GroupVertices[Group],MATCH(Edges[[#This Row],[Vertex 2]],GroupVertices[Vertex],0)),1,1,"")</f>
        <v>1</v>
      </c>
    </row>
    <row r="69" spans="1:57" ht="15">
      <c r="A69" s="65" t="s">
        <v>252</v>
      </c>
      <c r="B69" s="65" t="s">
        <v>266</v>
      </c>
      <c r="C69" s="66" t="s">
        <v>1606</v>
      </c>
      <c r="D69" s="67">
        <v>3</v>
      </c>
      <c r="E69" s="68" t="s">
        <v>132</v>
      </c>
      <c r="F69" s="69">
        <v>32</v>
      </c>
      <c r="G69" s="66"/>
      <c r="H69" s="70"/>
      <c r="I69" s="71"/>
      <c r="J69" s="71"/>
      <c r="K69" s="34" t="s">
        <v>65</v>
      </c>
      <c r="L69" s="78">
        <v>69</v>
      </c>
      <c r="M69" s="78"/>
      <c r="N69" s="73"/>
      <c r="O69" s="89" t="s">
        <v>315</v>
      </c>
      <c r="P69" s="92">
        <v>43843.75922453704</v>
      </c>
      <c r="Q69" s="89" t="s">
        <v>330</v>
      </c>
      <c r="R69" s="89"/>
      <c r="S69" s="89"/>
      <c r="T69" s="89"/>
      <c r="U69" s="89"/>
      <c r="V69" s="94" t="s">
        <v>423</v>
      </c>
      <c r="W69" s="92">
        <v>43843.75922453704</v>
      </c>
      <c r="X69" s="98">
        <v>43843</v>
      </c>
      <c r="Y69" s="101" t="s">
        <v>463</v>
      </c>
      <c r="Z69" s="94" t="s">
        <v>533</v>
      </c>
      <c r="AA69" s="89"/>
      <c r="AB69" s="89"/>
      <c r="AC69" s="101" t="s">
        <v>600</v>
      </c>
      <c r="AD69" s="89"/>
      <c r="AE69" s="89" t="b">
        <v>0</v>
      </c>
      <c r="AF69" s="89">
        <v>0</v>
      </c>
      <c r="AG69" s="101" t="s">
        <v>650</v>
      </c>
      <c r="AH69" s="89" t="b">
        <v>0</v>
      </c>
      <c r="AI69" s="89" t="s">
        <v>655</v>
      </c>
      <c r="AJ69" s="89"/>
      <c r="AK69" s="101" t="s">
        <v>650</v>
      </c>
      <c r="AL69" s="89" t="b">
        <v>0</v>
      </c>
      <c r="AM69" s="89">
        <v>9</v>
      </c>
      <c r="AN69" s="101" t="s">
        <v>647</v>
      </c>
      <c r="AO69" s="89" t="s">
        <v>660</v>
      </c>
      <c r="AP69" s="89" t="b">
        <v>0</v>
      </c>
      <c r="AQ69" s="101" t="s">
        <v>647</v>
      </c>
      <c r="AR69" s="89" t="s">
        <v>196</v>
      </c>
      <c r="AS69" s="89">
        <v>0</v>
      </c>
      <c r="AT69" s="89">
        <v>0</v>
      </c>
      <c r="AU69" s="89"/>
      <c r="AV69" s="89"/>
      <c r="AW69" s="89"/>
      <c r="AX69" s="89"/>
      <c r="AY69" s="89"/>
      <c r="AZ69" s="89"/>
      <c r="BA69" s="89"/>
      <c r="BB69" s="89"/>
      <c r="BC69">
        <v>1</v>
      </c>
      <c r="BD69" s="88" t="str">
        <f>REPLACE(INDEX(GroupVertices[Group],MATCH(Edges[[#This Row],[Vertex 1]],GroupVertices[Vertex],0)),1,1,"")</f>
        <v>1</v>
      </c>
      <c r="BE69" s="88" t="str">
        <f>REPLACE(INDEX(GroupVertices[Group],MATCH(Edges[[#This Row],[Vertex 2]],GroupVertices[Vertex],0)),1,1,"")</f>
        <v>1</v>
      </c>
    </row>
    <row r="70" spans="1:57" ht="15">
      <c r="A70" s="65" t="s">
        <v>252</v>
      </c>
      <c r="B70" s="65" t="s">
        <v>308</v>
      </c>
      <c r="C70" s="66" t="s">
        <v>1606</v>
      </c>
      <c r="D70" s="67">
        <v>3</v>
      </c>
      <c r="E70" s="68" t="s">
        <v>132</v>
      </c>
      <c r="F70" s="69">
        <v>32</v>
      </c>
      <c r="G70" s="66"/>
      <c r="H70" s="70"/>
      <c r="I70" s="71"/>
      <c r="J70" s="71"/>
      <c r="K70" s="34" t="s">
        <v>65</v>
      </c>
      <c r="L70" s="78">
        <v>70</v>
      </c>
      <c r="M70" s="78"/>
      <c r="N70" s="73"/>
      <c r="O70" s="89" t="s">
        <v>313</v>
      </c>
      <c r="P70" s="92">
        <v>43843.77836805556</v>
      </c>
      <c r="Q70" s="89" t="s">
        <v>331</v>
      </c>
      <c r="R70" s="89"/>
      <c r="S70" s="89"/>
      <c r="T70" s="89"/>
      <c r="U70" s="89"/>
      <c r="V70" s="94" t="s">
        <v>423</v>
      </c>
      <c r="W70" s="92">
        <v>43843.77836805556</v>
      </c>
      <c r="X70" s="98">
        <v>43843</v>
      </c>
      <c r="Y70" s="101" t="s">
        <v>464</v>
      </c>
      <c r="Z70" s="94" t="s">
        <v>534</v>
      </c>
      <c r="AA70" s="89"/>
      <c r="AB70" s="89"/>
      <c r="AC70" s="101" t="s">
        <v>601</v>
      </c>
      <c r="AD70" s="89"/>
      <c r="AE70" s="89" t="b">
        <v>0</v>
      </c>
      <c r="AF70" s="89">
        <v>0</v>
      </c>
      <c r="AG70" s="101" t="s">
        <v>650</v>
      </c>
      <c r="AH70" s="89" t="b">
        <v>0</v>
      </c>
      <c r="AI70" s="89" t="s">
        <v>655</v>
      </c>
      <c r="AJ70" s="89"/>
      <c r="AK70" s="101" t="s">
        <v>650</v>
      </c>
      <c r="AL70" s="89" t="b">
        <v>0</v>
      </c>
      <c r="AM70" s="89">
        <v>1</v>
      </c>
      <c r="AN70" s="101" t="s">
        <v>627</v>
      </c>
      <c r="AO70" s="89" t="s">
        <v>660</v>
      </c>
      <c r="AP70" s="89" t="b">
        <v>0</v>
      </c>
      <c r="AQ70" s="101" t="s">
        <v>627</v>
      </c>
      <c r="AR70" s="89" t="s">
        <v>196</v>
      </c>
      <c r="AS70" s="89">
        <v>0</v>
      </c>
      <c r="AT70" s="89">
        <v>0</v>
      </c>
      <c r="AU70" s="89"/>
      <c r="AV70" s="89"/>
      <c r="AW70" s="89"/>
      <c r="AX70" s="89"/>
      <c r="AY70" s="89"/>
      <c r="AZ70" s="89"/>
      <c r="BA70" s="89"/>
      <c r="BB70" s="89"/>
      <c r="BC70">
        <v>1</v>
      </c>
      <c r="BD70" s="88" t="str">
        <f>REPLACE(INDEX(GroupVertices[Group],MATCH(Edges[[#This Row],[Vertex 1]],GroupVertices[Vertex],0)),1,1,"")</f>
        <v>1</v>
      </c>
      <c r="BE70" s="88" t="str">
        <f>REPLACE(INDEX(GroupVertices[Group],MATCH(Edges[[#This Row],[Vertex 2]],GroupVertices[Vertex],0)),1,1,"")</f>
        <v>1</v>
      </c>
    </row>
    <row r="71" spans="1:57" ht="15">
      <c r="A71" s="65" t="s">
        <v>252</v>
      </c>
      <c r="B71" s="65" t="s">
        <v>267</v>
      </c>
      <c r="C71" s="66" t="s">
        <v>1606</v>
      </c>
      <c r="D71" s="67">
        <v>3</v>
      </c>
      <c r="E71" s="68" t="s">
        <v>132</v>
      </c>
      <c r="F71" s="69">
        <v>32</v>
      </c>
      <c r="G71" s="66"/>
      <c r="H71" s="70"/>
      <c r="I71" s="71"/>
      <c r="J71" s="71"/>
      <c r="K71" s="34" t="s">
        <v>65</v>
      </c>
      <c r="L71" s="78">
        <v>71</v>
      </c>
      <c r="M71" s="78"/>
      <c r="N71" s="73"/>
      <c r="O71" s="89" t="s">
        <v>314</v>
      </c>
      <c r="P71" s="92">
        <v>43843.77836805556</v>
      </c>
      <c r="Q71" s="89" t="s">
        <v>331</v>
      </c>
      <c r="R71" s="89"/>
      <c r="S71" s="89"/>
      <c r="T71" s="89"/>
      <c r="U71" s="89"/>
      <c r="V71" s="94" t="s">
        <v>423</v>
      </c>
      <c r="W71" s="92">
        <v>43843.77836805556</v>
      </c>
      <c r="X71" s="98">
        <v>43843</v>
      </c>
      <c r="Y71" s="101" t="s">
        <v>464</v>
      </c>
      <c r="Z71" s="94" t="s">
        <v>534</v>
      </c>
      <c r="AA71" s="89"/>
      <c r="AB71" s="89"/>
      <c r="AC71" s="101" t="s">
        <v>601</v>
      </c>
      <c r="AD71" s="89"/>
      <c r="AE71" s="89" t="b">
        <v>0</v>
      </c>
      <c r="AF71" s="89">
        <v>0</v>
      </c>
      <c r="AG71" s="101" t="s">
        <v>650</v>
      </c>
      <c r="AH71" s="89" t="b">
        <v>0</v>
      </c>
      <c r="AI71" s="89" t="s">
        <v>655</v>
      </c>
      <c r="AJ71" s="89"/>
      <c r="AK71" s="101" t="s">
        <v>650</v>
      </c>
      <c r="AL71" s="89" t="b">
        <v>0</v>
      </c>
      <c r="AM71" s="89">
        <v>1</v>
      </c>
      <c r="AN71" s="101" t="s">
        <v>627</v>
      </c>
      <c r="AO71" s="89" t="s">
        <v>660</v>
      </c>
      <c r="AP71" s="89" t="b">
        <v>0</v>
      </c>
      <c r="AQ71" s="101" t="s">
        <v>627</v>
      </c>
      <c r="AR71" s="89" t="s">
        <v>196</v>
      </c>
      <c r="AS71" s="89">
        <v>0</v>
      </c>
      <c r="AT71" s="89">
        <v>0</v>
      </c>
      <c r="AU71" s="89"/>
      <c r="AV71" s="89"/>
      <c r="AW71" s="89"/>
      <c r="AX71" s="89"/>
      <c r="AY71" s="89"/>
      <c r="AZ71" s="89"/>
      <c r="BA71" s="89"/>
      <c r="BB71" s="89"/>
      <c r="BC71">
        <v>1</v>
      </c>
      <c r="BD71" s="88" t="str">
        <f>REPLACE(INDEX(GroupVertices[Group],MATCH(Edges[[#This Row],[Vertex 1]],GroupVertices[Vertex],0)),1,1,"")</f>
        <v>1</v>
      </c>
      <c r="BE71" s="88" t="str">
        <f>REPLACE(INDEX(GroupVertices[Group],MATCH(Edges[[#This Row],[Vertex 2]],GroupVertices[Vertex],0)),1,1,"")</f>
        <v>1</v>
      </c>
    </row>
    <row r="72" spans="1:57" ht="15">
      <c r="A72" s="65" t="s">
        <v>253</v>
      </c>
      <c r="B72" s="65" t="s">
        <v>266</v>
      </c>
      <c r="C72" s="66" t="s">
        <v>1606</v>
      </c>
      <c r="D72" s="67">
        <v>3</v>
      </c>
      <c r="E72" s="68" t="s">
        <v>132</v>
      </c>
      <c r="F72" s="69">
        <v>32</v>
      </c>
      <c r="G72" s="66"/>
      <c r="H72" s="70"/>
      <c r="I72" s="71"/>
      <c r="J72" s="71"/>
      <c r="K72" s="34" t="s">
        <v>65</v>
      </c>
      <c r="L72" s="78">
        <v>72</v>
      </c>
      <c r="M72" s="78"/>
      <c r="N72" s="73"/>
      <c r="O72" s="89" t="s">
        <v>312</v>
      </c>
      <c r="P72" s="92">
        <v>43843.79236111111</v>
      </c>
      <c r="Q72" s="89" t="s">
        <v>332</v>
      </c>
      <c r="R72" s="94" t="s">
        <v>359</v>
      </c>
      <c r="S72" s="89" t="s">
        <v>376</v>
      </c>
      <c r="T72" s="89" t="s">
        <v>392</v>
      </c>
      <c r="U72" s="89"/>
      <c r="V72" s="94" t="s">
        <v>424</v>
      </c>
      <c r="W72" s="92">
        <v>43843.79236111111</v>
      </c>
      <c r="X72" s="98">
        <v>43843</v>
      </c>
      <c r="Y72" s="101" t="s">
        <v>465</v>
      </c>
      <c r="Z72" s="94" t="s">
        <v>535</v>
      </c>
      <c r="AA72" s="89"/>
      <c r="AB72" s="89"/>
      <c r="AC72" s="101" t="s">
        <v>602</v>
      </c>
      <c r="AD72" s="89"/>
      <c r="AE72" s="89" t="b">
        <v>0</v>
      </c>
      <c r="AF72" s="89">
        <v>2</v>
      </c>
      <c r="AG72" s="101" t="s">
        <v>650</v>
      </c>
      <c r="AH72" s="89" t="b">
        <v>0</v>
      </c>
      <c r="AI72" s="89" t="s">
        <v>655</v>
      </c>
      <c r="AJ72" s="89"/>
      <c r="AK72" s="101" t="s">
        <v>650</v>
      </c>
      <c r="AL72" s="89" t="b">
        <v>0</v>
      </c>
      <c r="AM72" s="89">
        <v>2</v>
      </c>
      <c r="AN72" s="101" t="s">
        <v>650</v>
      </c>
      <c r="AO72" s="89" t="s">
        <v>668</v>
      </c>
      <c r="AP72" s="89" t="b">
        <v>0</v>
      </c>
      <c r="AQ72" s="101" t="s">
        <v>602</v>
      </c>
      <c r="AR72" s="89" t="s">
        <v>196</v>
      </c>
      <c r="AS72" s="89">
        <v>0</v>
      </c>
      <c r="AT72" s="89">
        <v>0</v>
      </c>
      <c r="AU72" s="89"/>
      <c r="AV72" s="89"/>
      <c r="AW72" s="89"/>
      <c r="AX72" s="89"/>
      <c r="AY72" s="89"/>
      <c r="AZ72" s="89"/>
      <c r="BA72" s="89"/>
      <c r="BB72" s="89"/>
      <c r="BC72">
        <v>1</v>
      </c>
      <c r="BD72" s="88" t="str">
        <f>REPLACE(INDEX(GroupVertices[Group],MATCH(Edges[[#This Row],[Vertex 1]],GroupVertices[Vertex],0)),1,1,"")</f>
        <v>1</v>
      </c>
      <c r="BE72" s="88" t="str">
        <f>REPLACE(INDEX(GroupVertices[Group],MATCH(Edges[[#This Row],[Vertex 2]],GroupVertices[Vertex],0)),1,1,"")</f>
        <v>1</v>
      </c>
    </row>
    <row r="73" spans="1:57" ht="15">
      <c r="A73" s="65" t="s">
        <v>254</v>
      </c>
      <c r="B73" s="65" t="s">
        <v>266</v>
      </c>
      <c r="C73" s="66" t="s">
        <v>1606</v>
      </c>
      <c r="D73" s="67">
        <v>3</v>
      </c>
      <c r="E73" s="68" t="s">
        <v>132</v>
      </c>
      <c r="F73" s="69">
        <v>32</v>
      </c>
      <c r="G73" s="66"/>
      <c r="H73" s="70"/>
      <c r="I73" s="71"/>
      <c r="J73" s="71"/>
      <c r="K73" s="34" t="s">
        <v>65</v>
      </c>
      <c r="L73" s="78">
        <v>73</v>
      </c>
      <c r="M73" s="78"/>
      <c r="N73" s="73"/>
      <c r="O73" s="89" t="s">
        <v>315</v>
      </c>
      <c r="P73" s="92">
        <v>43843.928194444445</v>
      </c>
      <c r="Q73" s="89" t="s">
        <v>330</v>
      </c>
      <c r="R73" s="89"/>
      <c r="S73" s="89"/>
      <c r="T73" s="89"/>
      <c r="U73" s="89"/>
      <c r="V73" s="94" t="s">
        <v>425</v>
      </c>
      <c r="W73" s="92">
        <v>43843.928194444445</v>
      </c>
      <c r="X73" s="98">
        <v>43843</v>
      </c>
      <c r="Y73" s="101" t="s">
        <v>466</v>
      </c>
      <c r="Z73" s="94" t="s">
        <v>536</v>
      </c>
      <c r="AA73" s="89"/>
      <c r="AB73" s="89"/>
      <c r="AC73" s="101" t="s">
        <v>603</v>
      </c>
      <c r="AD73" s="89"/>
      <c r="AE73" s="89" t="b">
        <v>0</v>
      </c>
      <c r="AF73" s="89">
        <v>0</v>
      </c>
      <c r="AG73" s="101" t="s">
        <v>650</v>
      </c>
      <c r="AH73" s="89" t="b">
        <v>0</v>
      </c>
      <c r="AI73" s="89" t="s">
        <v>655</v>
      </c>
      <c r="AJ73" s="89"/>
      <c r="AK73" s="101" t="s">
        <v>650</v>
      </c>
      <c r="AL73" s="89" t="b">
        <v>0</v>
      </c>
      <c r="AM73" s="89">
        <v>9</v>
      </c>
      <c r="AN73" s="101" t="s">
        <v>647</v>
      </c>
      <c r="AO73" s="89" t="s">
        <v>659</v>
      </c>
      <c r="AP73" s="89" t="b">
        <v>0</v>
      </c>
      <c r="AQ73" s="101" t="s">
        <v>647</v>
      </c>
      <c r="AR73" s="89" t="s">
        <v>196</v>
      </c>
      <c r="AS73" s="89">
        <v>0</v>
      </c>
      <c r="AT73" s="89">
        <v>0</v>
      </c>
      <c r="AU73" s="89"/>
      <c r="AV73" s="89"/>
      <c r="AW73" s="89"/>
      <c r="AX73" s="89"/>
      <c r="AY73" s="89"/>
      <c r="AZ73" s="89"/>
      <c r="BA73" s="89"/>
      <c r="BB73" s="89"/>
      <c r="BC73">
        <v>1</v>
      </c>
      <c r="BD73" s="88" t="str">
        <f>REPLACE(INDEX(GroupVertices[Group],MATCH(Edges[[#This Row],[Vertex 1]],GroupVertices[Vertex],0)),1,1,"")</f>
        <v>1</v>
      </c>
      <c r="BE73" s="88" t="str">
        <f>REPLACE(INDEX(GroupVertices[Group],MATCH(Edges[[#This Row],[Vertex 2]],GroupVertices[Vertex],0)),1,1,"")</f>
        <v>1</v>
      </c>
    </row>
    <row r="74" spans="1:57" ht="15">
      <c r="A74" s="65" t="s">
        <v>255</v>
      </c>
      <c r="B74" s="65" t="s">
        <v>266</v>
      </c>
      <c r="C74" s="66" t="s">
        <v>1606</v>
      </c>
      <c r="D74" s="67">
        <v>3</v>
      </c>
      <c r="E74" s="68" t="s">
        <v>132</v>
      </c>
      <c r="F74" s="69">
        <v>32</v>
      </c>
      <c r="G74" s="66"/>
      <c r="H74" s="70"/>
      <c r="I74" s="71"/>
      <c r="J74" s="71"/>
      <c r="K74" s="34" t="s">
        <v>65</v>
      </c>
      <c r="L74" s="78">
        <v>74</v>
      </c>
      <c r="M74" s="78"/>
      <c r="N74" s="73"/>
      <c r="O74" s="89" t="s">
        <v>312</v>
      </c>
      <c r="P74" s="92">
        <v>43843.94834490741</v>
      </c>
      <c r="Q74" s="89" t="s">
        <v>333</v>
      </c>
      <c r="R74" s="94" t="s">
        <v>360</v>
      </c>
      <c r="S74" s="89" t="s">
        <v>377</v>
      </c>
      <c r="T74" s="89"/>
      <c r="U74" s="94" t="s">
        <v>407</v>
      </c>
      <c r="V74" s="94" t="s">
        <v>407</v>
      </c>
      <c r="W74" s="92">
        <v>43843.94834490741</v>
      </c>
      <c r="X74" s="98">
        <v>43843</v>
      </c>
      <c r="Y74" s="101" t="s">
        <v>467</v>
      </c>
      <c r="Z74" s="94" t="s">
        <v>537</v>
      </c>
      <c r="AA74" s="89"/>
      <c r="AB74" s="89"/>
      <c r="AC74" s="101" t="s">
        <v>604</v>
      </c>
      <c r="AD74" s="89"/>
      <c r="AE74" s="89" t="b">
        <v>0</v>
      </c>
      <c r="AF74" s="89">
        <v>2</v>
      </c>
      <c r="AG74" s="101" t="s">
        <v>650</v>
      </c>
      <c r="AH74" s="89" t="b">
        <v>0</v>
      </c>
      <c r="AI74" s="89" t="s">
        <v>655</v>
      </c>
      <c r="AJ74" s="89"/>
      <c r="AK74" s="101" t="s">
        <v>650</v>
      </c>
      <c r="AL74" s="89" t="b">
        <v>0</v>
      </c>
      <c r="AM74" s="89">
        <v>1</v>
      </c>
      <c r="AN74" s="101" t="s">
        <v>650</v>
      </c>
      <c r="AO74" s="89" t="s">
        <v>659</v>
      </c>
      <c r="AP74" s="89" t="b">
        <v>0</v>
      </c>
      <c r="AQ74" s="101" t="s">
        <v>604</v>
      </c>
      <c r="AR74" s="89" t="s">
        <v>196</v>
      </c>
      <c r="AS74" s="89">
        <v>0</v>
      </c>
      <c r="AT74" s="89">
        <v>0</v>
      </c>
      <c r="AU74" s="89"/>
      <c r="AV74" s="89"/>
      <c r="AW74" s="89"/>
      <c r="AX74" s="89"/>
      <c r="AY74" s="89"/>
      <c r="AZ74" s="89"/>
      <c r="BA74" s="89"/>
      <c r="BB74" s="89"/>
      <c r="BC74">
        <v>1</v>
      </c>
      <c r="BD74" s="88" t="str">
        <f>REPLACE(INDEX(GroupVertices[Group],MATCH(Edges[[#This Row],[Vertex 1]],GroupVertices[Vertex],0)),1,1,"")</f>
        <v>1</v>
      </c>
      <c r="BE74" s="88" t="str">
        <f>REPLACE(INDEX(GroupVertices[Group],MATCH(Edges[[#This Row],[Vertex 2]],GroupVertices[Vertex],0)),1,1,"")</f>
        <v>1</v>
      </c>
    </row>
    <row r="75" spans="1:57" ht="15">
      <c r="A75" s="65" t="s">
        <v>256</v>
      </c>
      <c r="B75" s="65" t="s">
        <v>266</v>
      </c>
      <c r="C75" s="66" t="s">
        <v>1606</v>
      </c>
      <c r="D75" s="67">
        <v>3</v>
      </c>
      <c r="E75" s="68" t="s">
        <v>132</v>
      </c>
      <c r="F75" s="69">
        <v>32</v>
      </c>
      <c r="G75" s="66"/>
      <c r="H75" s="70"/>
      <c r="I75" s="71"/>
      <c r="J75" s="71"/>
      <c r="K75" s="34" t="s">
        <v>65</v>
      </c>
      <c r="L75" s="78">
        <v>75</v>
      </c>
      <c r="M75" s="78"/>
      <c r="N75" s="73"/>
      <c r="O75" s="89" t="s">
        <v>315</v>
      </c>
      <c r="P75" s="92">
        <v>43844.24465277778</v>
      </c>
      <c r="Q75" s="89" t="s">
        <v>330</v>
      </c>
      <c r="R75" s="89"/>
      <c r="S75" s="89"/>
      <c r="T75" s="89"/>
      <c r="U75" s="89"/>
      <c r="V75" s="94" t="s">
        <v>426</v>
      </c>
      <c r="W75" s="92">
        <v>43844.24465277778</v>
      </c>
      <c r="X75" s="98">
        <v>43844</v>
      </c>
      <c r="Y75" s="101" t="s">
        <v>468</v>
      </c>
      <c r="Z75" s="94" t="s">
        <v>538</v>
      </c>
      <c r="AA75" s="89"/>
      <c r="AB75" s="89"/>
      <c r="AC75" s="101" t="s">
        <v>605</v>
      </c>
      <c r="AD75" s="89"/>
      <c r="AE75" s="89" t="b">
        <v>0</v>
      </c>
      <c r="AF75" s="89">
        <v>0</v>
      </c>
      <c r="AG75" s="101" t="s">
        <v>650</v>
      </c>
      <c r="AH75" s="89" t="b">
        <v>0</v>
      </c>
      <c r="AI75" s="89" t="s">
        <v>655</v>
      </c>
      <c r="AJ75" s="89"/>
      <c r="AK75" s="101" t="s">
        <v>650</v>
      </c>
      <c r="AL75" s="89" t="b">
        <v>0</v>
      </c>
      <c r="AM75" s="89">
        <v>9</v>
      </c>
      <c r="AN75" s="101" t="s">
        <v>647</v>
      </c>
      <c r="AO75" s="89" t="s">
        <v>660</v>
      </c>
      <c r="AP75" s="89" t="b">
        <v>0</v>
      </c>
      <c r="AQ75" s="101" t="s">
        <v>647</v>
      </c>
      <c r="AR75" s="89" t="s">
        <v>196</v>
      </c>
      <c r="AS75" s="89">
        <v>0</v>
      </c>
      <c r="AT75" s="89">
        <v>0</v>
      </c>
      <c r="AU75" s="89"/>
      <c r="AV75" s="89"/>
      <c r="AW75" s="89"/>
      <c r="AX75" s="89"/>
      <c r="AY75" s="89"/>
      <c r="AZ75" s="89"/>
      <c r="BA75" s="89"/>
      <c r="BB75" s="89"/>
      <c r="BC75">
        <v>1</v>
      </c>
      <c r="BD75" s="88" t="str">
        <f>REPLACE(INDEX(GroupVertices[Group],MATCH(Edges[[#This Row],[Vertex 1]],GroupVertices[Vertex],0)),1,1,"")</f>
        <v>1</v>
      </c>
      <c r="BE75" s="88" t="str">
        <f>REPLACE(INDEX(GroupVertices[Group],MATCH(Edges[[#This Row],[Vertex 2]],GroupVertices[Vertex],0)),1,1,"")</f>
        <v>1</v>
      </c>
    </row>
    <row r="76" spans="1:57" ht="15">
      <c r="A76" s="65" t="s">
        <v>257</v>
      </c>
      <c r="B76" s="65" t="s">
        <v>266</v>
      </c>
      <c r="C76" s="66" t="s">
        <v>1606</v>
      </c>
      <c r="D76" s="67">
        <v>3</v>
      </c>
      <c r="E76" s="68" t="s">
        <v>132</v>
      </c>
      <c r="F76" s="69">
        <v>32</v>
      </c>
      <c r="G76" s="66"/>
      <c r="H76" s="70"/>
      <c r="I76" s="71"/>
      <c r="J76" s="71"/>
      <c r="K76" s="34" t="s">
        <v>65</v>
      </c>
      <c r="L76" s="78">
        <v>76</v>
      </c>
      <c r="M76" s="78"/>
      <c r="N76" s="73"/>
      <c r="O76" s="89" t="s">
        <v>315</v>
      </c>
      <c r="P76" s="92">
        <v>43844.24601851852</v>
      </c>
      <c r="Q76" s="89" t="s">
        <v>330</v>
      </c>
      <c r="R76" s="89"/>
      <c r="S76" s="89"/>
      <c r="T76" s="89"/>
      <c r="U76" s="89"/>
      <c r="V76" s="94" t="s">
        <v>427</v>
      </c>
      <c r="W76" s="92">
        <v>43844.24601851852</v>
      </c>
      <c r="X76" s="98">
        <v>43844</v>
      </c>
      <c r="Y76" s="101" t="s">
        <v>469</v>
      </c>
      <c r="Z76" s="94" t="s">
        <v>539</v>
      </c>
      <c r="AA76" s="89"/>
      <c r="AB76" s="89"/>
      <c r="AC76" s="101" t="s">
        <v>606</v>
      </c>
      <c r="AD76" s="89"/>
      <c r="AE76" s="89" t="b">
        <v>0</v>
      </c>
      <c r="AF76" s="89">
        <v>0</v>
      </c>
      <c r="AG76" s="101" t="s">
        <v>650</v>
      </c>
      <c r="AH76" s="89" t="b">
        <v>0</v>
      </c>
      <c r="AI76" s="89" t="s">
        <v>655</v>
      </c>
      <c r="AJ76" s="89"/>
      <c r="AK76" s="101" t="s">
        <v>650</v>
      </c>
      <c r="AL76" s="89" t="b">
        <v>0</v>
      </c>
      <c r="AM76" s="89">
        <v>9</v>
      </c>
      <c r="AN76" s="101" t="s">
        <v>647</v>
      </c>
      <c r="AO76" s="89" t="s">
        <v>669</v>
      </c>
      <c r="AP76" s="89" t="b">
        <v>0</v>
      </c>
      <c r="AQ76" s="101" t="s">
        <v>647</v>
      </c>
      <c r="AR76" s="89" t="s">
        <v>196</v>
      </c>
      <c r="AS76" s="89">
        <v>0</v>
      </c>
      <c r="AT76" s="89">
        <v>0</v>
      </c>
      <c r="AU76" s="89"/>
      <c r="AV76" s="89"/>
      <c r="AW76" s="89"/>
      <c r="AX76" s="89"/>
      <c r="AY76" s="89"/>
      <c r="AZ76" s="89"/>
      <c r="BA76" s="89"/>
      <c r="BB76" s="89"/>
      <c r="BC76">
        <v>1</v>
      </c>
      <c r="BD76" s="88" t="str">
        <f>REPLACE(INDEX(GroupVertices[Group],MATCH(Edges[[#This Row],[Vertex 1]],GroupVertices[Vertex],0)),1,1,"")</f>
        <v>1</v>
      </c>
      <c r="BE76" s="88" t="str">
        <f>REPLACE(INDEX(GroupVertices[Group],MATCH(Edges[[#This Row],[Vertex 2]],GroupVertices[Vertex],0)),1,1,"")</f>
        <v>1</v>
      </c>
    </row>
    <row r="77" spans="1:57" ht="15">
      <c r="A77" s="65" t="s">
        <v>258</v>
      </c>
      <c r="B77" s="65" t="s">
        <v>298</v>
      </c>
      <c r="C77" s="66" t="s">
        <v>1606</v>
      </c>
      <c r="D77" s="67">
        <v>3</v>
      </c>
      <c r="E77" s="68" t="s">
        <v>132</v>
      </c>
      <c r="F77" s="69">
        <v>32</v>
      </c>
      <c r="G77" s="66"/>
      <c r="H77" s="70"/>
      <c r="I77" s="71"/>
      <c r="J77" s="71"/>
      <c r="K77" s="34" t="s">
        <v>65</v>
      </c>
      <c r="L77" s="78">
        <v>77</v>
      </c>
      <c r="M77" s="78"/>
      <c r="N77" s="73"/>
      <c r="O77" s="89" t="s">
        <v>312</v>
      </c>
      <c r="P77" s="92">
        <v>43840.35261574074</v>
      </c>
      <c r="Q77" s="89" t="s">
        <v>334</v>
      </c>
      <c r="R77" s="89"/>
      <c r="S77" s="89"/>
      <c r="T77" s="89"/>
      <c r="U77" s="94" t="s">
        <v>408</v>
      </c>
      <c r="V77" s="94" t="s">
        <v>408</v>
      </c>
      <c r="W77" s="92">
        <v>43840.35261574074</v>
      </c>
      <c r="X77" s="98">
        <v>43840</v>
      </c>
      <c r="Y77" s="101" t="s">
        <v>470</v>
      </c>
      <c r="Z77" s="94" t="s">
        <v>540</v>
      </c>
      <c r="AA77" s="89"/>
      <c r="AB77" s="89"/>
      <c r="AC77" s="101" t="s">
        <v>607</v>
      </c>
      <c r="AD77" s="89"/>
      <c r="AE77" s="89" t="b">
        <v>0</v>
      </c>
      <c r="AF77" s="89">
        <v>6</v>
      </c>
      <c r="AG77" s="101" t="s">
        <v>650</v>
      </c>
      <c r="AH77" s="89" t="b">
        <v>0</v>
      </c>
      <c r="AI77" s="89" t="s">
        <v>656</v>
      </c>
      <c r="AJ77" s="89"/>
      <c r="AK77" s="101" t="s">
        <v>650</v>
      </c>
      <c r="AL77" s="89" t="b">
        <v>0</v>
      </c>
      <c r="AM77" s="89">
        <v>0</v>
      </c>
      <c r="AN77" s="101" t="s">
        <v>650</v>
      </c>
      <c r="AO77" s="89" t="s">
        <v>659</v>
      </c>
      <c r="AP77" s="89" t="b">
        <v>0</v>
      </c>
      <c r="AQ77" s="101" t="s">
        <v>607</v>
      </c>
      <c r="AR77" s="89" t="s">
        <v>196</v>
      </c>
      <c r="AS77" s="89">
        <v>0</v>
      </c>
      <c r="AT77" s="89">
        <v>0</v>
      </c>
      <c r="AU77" s="89"/>
      <c r="AV77" s="89"/>
      <c r="AW77" s="89"/>
      <c r="AX77" s="89"/>
      <c r="AY77" s="89"/>
      <c r="AZ77" s="89"/>
      <c r="BA77" s="89"/>
      <c r="BB77" s="89"/>
      <c r="BC77">
        <v>1</v>
      </c>
      <c r="BD77" s="88" t="str">
        <f>REPLACE(INDEX(GroupVertices[Group],MATCH(Edges[[#This Row],[Vertex 1]],GroupVertices[Vertex],0)),1,1,"")</f>
        <v>6</v>
      </c>
      <c r="BE77" s="88" t="str">
        <f>REPLACE(INDEX(GroupVertices[Group],MATCH(Edges[[#This Row],[Vertex 2]],GroupVertices[Vertex],0)),1,1,"")</f>
        <v>6</v>
      </c>
    </row>
    <row r="78" spans="1:57" ht="15">
      <c r="A78" s="65" t="s">
        <v>258</v>
      </c>
      <c r="B78" s="65" t="s">
        <v>299</v>
      </c>
      <c r="C78" s="66" t="s">
        <v>1606</v>
      </c>
      <c r="D78" s="67">
        <v>3</v>
      </c>
      <c r="E78" s="68" t="s">
        <v>132</v>
      </c>
      <c r="F78" s="69">
        <v>32</v>
      </c>
      <c r="G78" s="66"/>
      <c r="H78" s="70"/>
      <c r="I78" s="71"/>
      <c r="J78" s="71"/>
      <c r="K78" s="34" t="s">
        <v>65</v>
      </c>
      <c r="L78" s="78">
        <v>78</v>
      </c>
      <c r="M78" s="78"/>
      <c r="N78" s="73"/>
      <c r="O78" s="89" t="s">
        <v>312</v>
      </c>
      <c r="P78" s="92">
        <v>43840.35261574074</v>
      </c>
      <c r="Q78" s="89" t="s">
        <v>334</v>
      </c>
      <c r="R78" s="89"/>
      <c r="S78" s="89"/>
      <c r="T78" s="89"/>
      <c r="U78" s="94" t="s">
        <v>408</v>
      </c>
      <c r="V78" s="94" t="s">
        <v>408</v>
      </c>
      <c r="W78" s="92">
        <v>43840.35261574074</v>
      </c>
      <c r="X78" s="98">
        <v>43840</v>
      </c>
      <c r="Y78" s="101" t="s">
        <v>470</v>
      </c>
      <c r="Z78" s="94" t="s">
        <v>540</v>
      </c>
      <c r="AA78" s="89"/>
      <c r="AB78" s="89"/>
      <c r="AC78" s="101" t="s">
        <v>607</v>
      </c>
      <c r="AD78" s="89"/>
      <c r="AE78" s="89" t="b">
        <v>0</v>
      </c>
      <c r="AF78" s="89">
        <v>6</v>
      </c>
      <c r="AG78" s="101" t="s">
        <v>650</v>
      </c>
      <c r="AH78" s="89" t="b">
        <v>0</v>
      </c>
      <c r="AI78" s="89" t="s">
        <v>656</v>
      </c>
      <c r="AJ78" s="89"/>
      <c r="AK78" s="101" t="s">
        <v>650</v>
      </c>
      <c r="AL78" s="89" t="b">
        <v>0</v>
      </c>
      <c r="AM78" s="89">
        <v>0</v>
      </c>
      <c r="AN78" s="101" t="s">
        <v>650</v>
      </c>
      <c r="AO78" s="89" t="s">
        <v>659</v>
      </c>
      <c r="AP78" s="89" t="b">
        <v>0</v>
      </c>
      <c r="AQ78" s="101" t="s">
        <v>607</v>
      </c>
      <c r="AR78" s="89" t="s">
        <v>196</v>
      </c>
      <c r="AS78" s="89">
        <v>0</v>
      </c>
      <c r="AT78" s="89">
        <v>0</v>
      </c>
      <c r="AU78" s="89"/>
      <c r="AV78" s="89"/>
      <c r="AW78" s="89"/>
      <c r="AX78" s="89"/>
      <c r="AY78" s="89"/>
      <c r="AZ78" s="89"/>
      <c r="BA78" s="89"/>
      <c r="BB78" s="89"/>
      <c r="BC78">
        <v>1</v>
      </c>
      <c r="BD78" s="88" t="str">
        <f>REPLACE(INDEX(GroupVertices[Group],MATCH(Edges[[#This Row],[Vertex 1]],GroupVertices[Vertex],0)),1,1,"")</f>
        <v>6</v>
      </c>
      <c r="BE78" s="88" t="str">
        <f>REPLACE(INDEX(GroupVertices[Group],MATCH(Edges[[#This Row],[Vertex 2]],GroupVertices[Vertex],0)),1,1,"")</f>
        <v>6</v>
      </c>
    </row>
    <row r="79" spans="1:57" ht="15">
      <c r="A79" s="65" t="s">
        <v>258</v>
      </c>
      <c r="B79" s="65" t="s">
        <v>266</v>
      </c>
      <c r="C79" s="66" t="s">
        <v>1606</v>
      </c>
      <c r="D79" s="67">
        <v>3</v>
      </c>
      <c r="E79" s="68" t="s">
        <v>132</v>
      </c>
      <c r="F79" s="69">
        <v>32</v>
      </c>
      <c r="G79" s="66"/>
      <c r="H79" s="70"/>
      <c r="I79" s="71"/>
      <c r="J79" s="71"/>
      <c r="K79" s="34" t="s">
        <v>65</v>
      </c>
      <c r="L79" s="78">
        <v>79</v>
      </c>
      <c r="M79" s="78"/>
      <c r="N79" s="73"/>
      <c r="O79" s="89" t="s">
        <v>312</v>
      </c>
      <c r="P79" s="92">
        <v>43840.35261574074</v>
      </c>
      <c r="Q79" s="89" t="s">
        <v>334</v>
      </c>
      <c r="R79" s="89"/>
      <c r="S79" s="89"/>
      <c r="T79" s="89"/>
      <c r="U79" s="94" t="s">
        <v>408</v>
      </c>
      <c r="V79" s="94" t="s">
        <v>408</v>
      </c>
      <c r="W79" s="92">
        <v>43840.35261574074</v>
      </c>
      <c r="X79" s="98">
        <v>43840</v>
      </c>
      <c r="Y79" s="101" t="s">
        <v>470</v>
      </c>
      <c r="Z79" s="94" t="s">
        <v>540</v>
      </c>
      <c r="AA79" s="89"/>
      <c r="AB79" s="89"/>
      <c r="AC79" s="101" t="s">
        <v>607</v>
      </c>
      <c r="AD79" s="89"/>
      <c r="AE79" s="89" t="b">
        <v>0</v>
      </c>
      <c r="AF79" s="89">
        <v>6</v>
      </c>
      <c r="AG79" s="101" t="s">
        <v>650</v>
      </c>
      <c r="AH79" s="89" t="b">
        <v>0</v>
      </c>
      <c r="AI79" s="89" t="s">
        <v>656</v>
      </c>
      <c r="AJ79" s="89"/>
      <c r="AK79" s="101" t="s">
        <v>650</v>
      </c>
      <c r="AL79" s="89" t="b">
        <v>0</v>
      </c>
      <c r="AM79" s="89">
        <v>0</v>
      </c>
      <c r="AN79" s="101" t="s">
        <v>650</v>
      </c>
      <c r="AO79" s="89" t="s">
        <v>659</v>
      </c>
      <c r="AP79" s="89" t="b">
        <v>0</v>
      </c>
      <c r="AQ79" s="101" t="s">
        <v>607</v>
      </c>
      <c r="AR79" s="89" t="s">
        <v>196</v>
      </c>
      <c r="AS79" s="89">
        <v>0</v>
      </c>
      <c r="AT79" s="89">
        <v>0</v>
      </c>
      <c r="AU79" s="89"/>
      <c r="AV79" s="89"/>
      <c r="AW79" s="89"/>
      <c r="AX79" s="89"/>
      <c r="AY79" s="89"/>
      <c r="AZ79" s="89"/>
      <c r="BA79" s="89"/>
      <c r="BB79" s="89"/>
      <c r="BC79">
        <v>1</v>
      </c>
      <c r="BD79" s="88" t="str">
        <f>REPLACE(INDEX(GroupVertices[Group],MATCH(Edges[[#This Row],[Vertex 1]],GroupVertices[Vertex],0)),1,1,"")</f>
        <v>6</v>
      </c>
      <c r="BE79" s="88" t="str">
        <f>REPLACE(INDEX(GroupVertices[Group],MATCH(Edges[[#This Row],[Vertex 2]],GroupVertices[Vertex],0)),1,1,"")</f>
        <v>1</v>
      </c>
    </row>
    <row r="80" spans="1:57" ht="15">
      <c r="A80" s="65" t="s">
        <v>258</v>
      </c>
      <c r="B80" s="65" t="s">
        <v>266</v>
      </c>
      <c r="C80" s="66" t="s">
        <v>1606</v>
      </c>
      <c r="D80" s="67">
        <v>3</v>
      </c>
      <c r="E80" s="68" t="s">
        <v>132</v>
      </c>
      <c r="F80" s="69">
        <v>32</v>
      </c>
      <c r="G80" s="66"/>
      <c r="H80" s="70"/>
      <c r="I80" s="71"/>
      <c r="J80" s="71"/>
      <c r="K80" s="34" t="s">
        <v>65</v>
      </c>
      <c r="L80" s="78">
        <v>80</v>
      </c>
      <c r="M80" s="78"/>
      <c r="N80" s="73"/>
      <c r="O80" s="89" t="s">
        <v>315</v>
      </c>
      <c r="P80" s="92">
        <v>43844.34425925926</v>
      </c>
      <c r="Q80" s="89" t="s">
        <v>330</v>
      </c>
      <c r="R80" s="89"/>
      <c r="S80" s="89"/>
      <c r="T80" s="89"/>
      <c r="U80" s="89"/>
      <c r="V80" s="94" t="s">
        <v>428</v>
      </c>
      <c r="W80" s="92">
        <v>43844.34425925926</v>
      </c>
      <c r="X80" s="98">
        <v>43844</v>
      </c>
      <c r="Y80" s="101" t="s">
        <v>471</v>
      </c>
      <c r="Z80" s="94" t="s">
        <v>541</v>
      </c>
      <c r="AA80" s="89"/>
      <c r="AB80" s="89"/>
      <c r="AC80" s="101" t="s">
        <v>608</v>
      </c>
      <c r="AD80" s="89"/>
      <c r="AE80" s="89" t="b">
        <v>0</v>
      </c>
      <c r="AF80" s="89">
        <v>0</v>
      </c>
      <c r="AG80" s="101" t="s">
        <v>650</v>
      </c>
      <c r="AH80" s="89" t="b">
        <v>0</v>
      </c>
      <c r="AI80" s="89" t="s">
        <v>655</v>
      </c>
      <c r="AJ80" s="89"/>
      <c r="AK80" s="101" t="s">
        <v>650</v>
      </c>
      <c r="AL80" s="89" t="b">
        <v>0</v>
      </c>
      <c r="AM80" s="89">
        <v>9</v>
      </c>
      <c r="AN80" s="101" t="s">
        <v>647</v>
      </c>
      <c r="AO80" s="89" t="s">
        <v>659</v>
      </c>
      <c r="AP80" s="89" t="b">
        <v>0</v>
      </c>
      <c r="AQ80" s="101" t="s">
        <v>647</v>
      </c>
      <c r="AR80" s="89" t="s">
        <v>196</v>
      </c>
      <c r="AS80" s="89">
        <v>0</v>
      </c>
      <c r="AT80" s="89">
        <v>0</v>
      </c>
      <c r="AU80" s="89"/>
      <c r="AV80" s="89"/>
      <c r="AW80" s="89"/>
      <c r="AX80" s="89"/>
      <c r="AY80" s="89"/>
      <c r="AZ80" s="89"/>
      <c r="BA80" s="89"/>
      <c r="BB80" s="89"/>
      <c r="BC80">
        <v>1</v>
      </c>
      <c r="BD80" s="88" t="str">
        <f>REPLACE(INDEX(GroupVertices[Group],MATCH(Edges[[#This Row],[Vertex 1]],GroupVertices[Vertex],0)),1,1,"")</f>
        <v>6</v>
      </c>
      <c r="BE80" s="88" t="str">
        <f>REPLACE(INDEX(GroupVertices[Group],MATCH(Edges[[#This Row],[Vertex 2]],GroupVertices[Vertex],0)),1,1,"")</f>
        <v>1</v>
      </c>
    </row>
    <row r="81" spans="1:57" ht="15">
      <c r="A81" s="65" t="s">
        <v>259</v>
      </c>
      <c r="B81" s="65" t="s">
        <v>259</v>
      </c>
      <c r="C81" s="66" t="s">
        <v>1606</v>
      </c>
      <c r="D81" s="67">
        <v>3</v>
      </c>
      <c r="E81" s="68" t="s">
        <v>132</v>
      </c>
      <c r="F81" s="69">
        <v>32</v>
      </c>
      <c r="G81" s="66"/>
      <c r="H81" s="70"/>
      <c r="I81" s="71"/>
      <c r="J81" s="71"/>
      <c r="K81" s="34" t="s">
        <v>65</v>
      </c>
      <c r="L81" s="78">
        <v>81</v>
      </c>
      <c r="M81" s="78"/>
      <c r="N81" s="73"/>
      <c r="O81" s="89" t="s">
        <v>196</v>
      </c>
      <c r="P81" s="92">
        <v>43844.34599537037</v>
      </c>
      <c r="Q81" s="89" t="s">
        <v>335</v>
      </c>
      <c r="R81" s="94" t="s">
        <v>358</v>
      </c>
      <c r="S81" s="89" t="s">
        <v>376</v>
      </c>
      <c r="T81" s="89" t="s">
        <v>391</v>
      </c>
      <c r="U81" s="94" t="s">
        <v>406</v>
      </c>
      <c r="V81" s="94" t="s">
        <v>406</v>
      </c>
      <c r="W81" s="92">
        <v>43844.34599537037</v>
      </c>
      <c r="X81" s="98">
        <v>43844</v>
      </c>
      <c r="Y81" s="101" t="s">
        <v>472</v>
      </c>
      <c r="Z81" s="94" t="s">
        <v>542</v>
      </c>
      <c r="AA81" s="89"/>
      <c r="AB81" s="89"/>
      <c r="AC81" s="101" t="s">
        <v>609</v>
      </c>
      <c r="AD81" s="89"/>
      <c r="AE81" s="89" t="b">
        <v>0</v>
      </c>
      <c r="AF81" s="89">
        <v>0</v>
      </c>
      <c r="AG81" s="101" t="s">
        <v>650</v>
      </c>
      <c r="AH81" s="89" t="b">
        <v>0</v>
      </c>
      <c r="AI81" s="89" t="s">
        <v>655</v>
      </c>
      <c r="AJ81" s="89"/>
      <c r="AK81" s="101" t="s">
        <v>650</v>
      </c>
      <c r="AL81" s="89" t="b">
        <v>0</v>
      </c>
      <c r="AM81" s="89">
        <v>0</v>
      </c>
      <c r="AN81" s="101" t="s">
        <v>650</v>
      </c>
      <c r="AO81" s="89" t="s">
        <v>670</v>
      </c>
      <c r="AP81" s="89" t="b">
        <v>0</v>
      </c>
      <c r="AQ81" s="101" t="s">
        <v>609</v>
      </c>
      <c r="AR81" s="89" t="s">
        <v>196</v>
      </c>
      <c r="AS81" s="89">
        <v>0</v>
      </c>
      <c r="AT81" s="89">
        <v>0</v>
      </c>
      <c r="AU81" s="89"/>
      <c r="AV81" s="89"/>
      <c r="AW81" s="89"/>
      <c r="AX81" s="89"/>
      <c r="AY81" s="89"/>
      <c r="AZ81" s="89"/>
      <c r="BA81" s="89"/>
      <c r="BB81" s="89"/>
      <c r="BC81">
        <v>1</v>
      </c>
      <c r="BD81" s="88" t="str">
        <f>REPLACE(INDEX(GroupVertices[Group],MATCH(Edges[[#This Row],[Vertex 1]],GroupVertices[Vertex],0)),1,1,"")</f>
        <v>8</v>
      </c>
      <c r="BE81" s="88" t="str">
        <f>REPLACE(INDEX(GroupVertices[Group],MATCH(Edges[[#This Row],[Vertex 2]],GroupVertices[Vertex],0)),1,1,"")</f>
        <v>8</v>
      </c>
    </row>
    <row r="82" spans="1:57" ht="15">
      <c r="A82" s="65" t="s">
        <v>260</v>
      </c>
      <c r="B82" s="65" t="s">
        <v>266</v>
      </c>
      <c r="C82" s="66" t="s">
        <v>1606</v>
      </c>
      <c r="D82" s="67">
        <v>3</v>
      </c>
      <c r="E82" s="68" t="s">
        <v>132</v>
      </c>
      <c r="F82" s="69">
        <v>32</v>
      </c>
      <c r="G82" s="66"/>
      <c r="H82" s="70"/>
      <c r="I82" s="71"/>
      <c r="J82" s="71"/>
      <c r="K82" s="34" t="s">
        <v>65</v>
      </c>
      <c r="L82" s="78">
        <v>82</v>
      </c>
      <c r="M82" s="78"/>
      <c r="N82" s="73"/>
      <c r="O82" s="89" t="s">
        <v>313</v>
      </c>
      <c r="P82" s="92">
        <v>43844.52569444444</v>
      </c>
      <c r="Q82" s="89" t="s">
        <v>332</v>
      </c>
      <c r="R82" s="94" t="s">
        <v>359</v>
      </c>
      <c r="S82" s="89" t="s">
        <v>376</v>
      </c>
      <c r="T82" s="89" t="s">
        <v>392</v>
      </c>
      <c r="U82" s="89"/>
      <c r="V82" s="94" t="s">
        <v>429</v>
      </c>
      <c r="W82" s="92">
        <v>43844.52569444444</v>
      </c>
      <c r="X82" s="98">
        <v>43844</v>
      </c>
      <c r="Y82" s="101" t="s">
        <v>473</v>
      </c>
      <c r="Z82" s="94" t="s">
        <v>543</v>
      </c>
      <c r="AA82" s="89"/>
      <c r="AB82" s="89"/>
      <c r="AC82" s="101" t="s">
        <v>610</v>
      </c>
      <c r="AD82" s="89"/>
      <c r="AE82" s="89" t="b">
        <v>0</v>
      </c>
      <c r="AF82" s="89">
        <v>0</v>
      </c>
      <c r="AG82" s="101" t="s">
        <v>650</v>
      </c>
      <c r="AH82" s="89" t="b">
        <v>0</v>
      </c>
      <c r="AI82" s="89" t="s">
        <v>655</v>
      </c>
      <c r="AJ82" s="89"/>
      <c r="AK82" s="101" t="s">
        <v>650</v>
      </c>
      <c r="AL82" s="89" t="b">
        <v>0</v>
      </c>
      <c r="AM82" s="89">
        <v>2</v>
      </c>
      <c r="AN82" s="101" t="s">
        <v>602</v>
      </c>
      <c r="AO82" s="89" t="s">
        <v>660</v>
      </c>
      <c r="AP82" s="89" t="b">
        <v>0</v>
      </c>
      <c r="AQ82" s="101" t="s">
        <v>602</v>
      </c>
      <c r="AR82" s="89" t="s">
        <v>196</v>
      </c>
      <c r="AS82" s="89">
        <v>0</v>
      </c>
      <c r="AT82" s="89">
        <v>0</v>
      </c>
      <c r="AU82" s="89"/>
      <c r="AV82" s="89"/>
      <c r="AW82" s="89"/>
      <c r="AX82" s="89"/>
      <c r="AY82" s="89"/>
      <c r="AZ82" s="89"/>
      <c r="BA82" s="89"/>
      <c r="BB82" s="89"/>
      <c r="BC82">
        <v>1</v>
      </c>
      <c r="BD82" s="88" t="str">
        <f>REPLACE(INDEX(GroupVertices[Group],MATCH(Edges[[#This Row],[Vertex 1]],GroupVertices[Vertex],0)),1,1,"")</f>
        <v>1</v>
      </c>
      <c r="BE82" s="88" t="str">
        <f>REPLACE(INDEX(GroupVertices[Group],MATCH(Edges[[#This Row],[Vertex 2]],GroupVertices[Vertex],0)),1,1,"")</f>
        <v>1</v>
      </c>
    </row>
    <row r="83" spans="1:57" ht="15">
      <c r="A83" s="65" t="s">
        <v>261</v>
      </c>
      <c r="B83" s="65" t="s">
        <v>270</v>
      </c>
      <c r="C83" s="66" t="s">
        <v>1607</v>
      </c>
      <c r="D83" s="67">
        <v>3</v>
      </c>
      <c r="E83" s="68" t="s">
        <v>132</v>
      </c>
      <c r="F83" s="69">
        <v>32</v>
      </c>
      <c r="G83" s="66"/>
      <c r="H83" s="70"/>
      <c r="I83" s="71"/>
      <c r="J83" s="71"/>
      <c r="K83" s="34" t="s">
        <v>65</v>
      </c>
      <c r="L83" s="78">
        <v>83</v>
      </c>
      <c r="M83" s="78"/>
      <c r="N83" s="73"/>
      <c r="O83" s="89" t="s">
        <v>312</v>
      </c>
      <c r="P83" s="92">
        <v>43838.94880787037</v>
      </c>
      <c r="Q83" s="89" t="s">
        <v>336</v>
      </c>
      <c r="R83" s="94" t="s">
        <v>361</v>
      </c>
      <c r="S83" s="89" t="s">
        <v>371</v>
      </c>
      <c r="T83" s="89"/>
      <c r="U83" s="89"/>
      <c r="V83" s="94" t="s">
        <v>430</v>
      </c>
      <c r="W83" s="92">
        <v>43838.94880787037</v>
      </c>
      <c r="X83" s="98">
        <v>43838</v>
      </c>
      <c r="Y83" s="101" t="s">
        <v>474</v>
      </c>
      <c r="Z83" s="94" t="s">
        <v>544</v>
      </c>
      <c r="AA83" s="89"/>
      <c r="AB83" s="89"/>
      <c r="AC83" s="101" t="s">
        <v>611</v>
      </c>
      <c r="AD83" s="89"/>
      <c r="AE83" s="89" t="b">
        <v>0</v>
      </c>
      <c r="AF83" s="89">
        <v>1</v>
      </c>
      <c r="AG83" s="101" t="s">
        <v>650</v>
      </c>
      <c r="AH83" s="89" t="b">
        <v>1</v>
      </c>
      <c r="AI83" s="89" t="s">
        <v>655</v>
      </c>
      <c r="AJ83" s="89"/>
      <c r="AK83" s="101" t="s">
        <v>637</v>
      </c>
      <c r="AL83" s="89" t="b">
        <v>0</v>
      </c>
      <c r="AM83" s="89">
        <v>1</v>
      </c>
      <c r="AN83" s="101" t="s">
        <v>650</v>
      </c>
      <c r="AO83" s="89" t="s">
        <v>659</v>
      </c>
      <c r="AP83" s="89" t="b">
        <v>0</v>
      </c>
      <c r="AQ83" s="101" t="s">
        <v>611</v>
      </c>
      <c r="AR83" s="89" t="s">
        <v>196</v>
      </c>
      <c r="AS83" s="89">
        <v>0</v>
      </c>
      <c r="AT83" s="89">
        <v>0</v>
      </c>
      <c r="AU83" s="89"/>
      <c r="AV83" s="89"/>
      <c r="AW83" s="89"/>
      <c r="AX83" s="89"/>
      <c r="AY83" s="89"/>
      <c r="AZ83" s="89"/>
      <c r="BA83" s="89"/>
      <c r="BB83" s="89"/>
      <c r="BC83">
        <v>3</v>
      </c>
      <c r="BD83" s="88" t="str">
        <f>REPLACE(INDEX(GroupVertices[Group],MATCH(Edges[[#This Row],[Vertex 1]],GroupVertices[Vertex],0)),1,1,"")</f>
        <v>1</v>
      </c>
      <c r="BE83" s="88" t="str">
        <f>REPLACE(INDEX(GroupVertices[Group],MATCH(Edges[[#This Row],[Vertex 2]],GroupVertices[Vertex],0)),1,1,"")</f>
        <v>4</v>
      </c>
    </row>
    <row r="84" spans="1:57" ht="15">
      <c r="A84" s="65" t="s">
        <v>261</v>
      </c>
      <c r="B84" s="65" t="s">
        <v>266</v>
      </c>
      <c r="C84" s="66" t="s">
        <v>1606</v>
      </c>
      <c r="D84" s="67">
        <v>3</v>
      </c>
      <c r="E84" s="68" t="s">
        <v>132</v>
      </c>
      <c r="F84" s="69">
        <v>32</v>
      </c>
      <c r="G84" s="66"/>
      <c r="H84" s="70"/>
      <c r="I84" s="71"/>
      <c r="J84" s="71"/>
      <c r="K84" s="34" t="s">
        <v>65</v>
      </c>
      <c r="L84" s="78">
        <v>84</v>
      </c>
      <c r="M84" s="78"/>
      <c r="N84" s="73"/>
      <c r="O84" s="89" t="s">
        <v>312</v>
      </c>
      <c r="P84" s="92">
        <v>43838.94880787037</v>
      </c>
      <c r="Q84" s="89" t="s">
        <v>336</v>
      </c>
      <c r="R84" s="94" t="s">
        <v>361</v>
      </c>
      <c r="S84" s="89" t="s">
        <v>371</v>
      </c>
      <c r="T84" s="89"/>
      <c r="U84" s="89"/>
      <c r="V84" s="94" t="s">
        <v>430</v>
      </c>
      <c r="W84" s="92">
        <v>43838.94880787037</v>
      </c>
      <c r="X84" s="98">
        <v>43838</v>
      </c>
      <c r="Y84" s="101" t="s">
        <v>474</v>
      </c>
      <c r="Z84" s="94" t="s">
        <v>544</v>
      </c>
      <c r="AA84" s="89"/>
      <c r="AB84" s="89"/>
      <c r="AC84" s="101" t="s">
        <v>611</v>
      </c>
      <c r="AD84" s="89"/>
      <c r="AE84" s="89" t="b">
        <v>0</v>
      </c>
      <c r="AF84" s="89">
        <v>1</v>
      </c>
      <c r="AG84" s="101" t="s">
        <v>650</v>
      </c>
      <c r="AH84" s="89" t="b">
        <v>1</v>
      </c>
      <c r="AI84" s="89" t="s">
        <v>655</v>
      </c>
      <c r="AJ84" s="89"/>
      <c r="AK84" s="101" t="s">
        <v>637</v>
      </c>
      <c r="AL84" s="89" t="b">
        <v>0</v>
      </c>
      <c r="AM84" s="89">
        <v>1</v>
      </c>
      <c r="AN84" s="101" t="s">
        <v>650</v>
      </c>
      <c r="AO84" s="89" t="s">
        <v>659</v>
      </c>
      <c r="AP84" s="89" t="b">
        <v>0</v>
      </c>
      <c r="AQ84" s="101" t="s">
        <v>611</v>
      </c>
      <c r="AR84" s="89" t="s">
        <v>196</v>
      </c>
      <c r="AS84" s="89">
        <v>0</v>
      </c>
      <c r="AT84" s="89">
        <v>0</v>
      </c>
      <c r="AU84" s="89"/>
      <c r="AV84" s="89"/>
      <c r="AW84" s="89"/>
      <c r="AX84" s="89"/>
      <c r="AY84" s="89"/>
      <c r="AZ84" s="89"/>
      <c r="BA84" s="89"/>
      <c r="BB84" s="89"/>
      <c r="BC84">
        <v>1</v>
      </c>
      <c r="BD84" s="88" t="str">
        <f>REPLACE(INDEX(GroupVertices[Group],MATCH(Edges[[#This Row],[Vertex 1]],GroupVertices[Vertex],0)),1,1,"")</f>
        <v>1</v>
      </c>
      <c r="BE84" s="88" t="str">
        <f>REPLACE(INDEX(GroupVertices[Group],MATCH(Edges[[#This Row],[Vertex 2]],GroupVertices[Vertex],0)),1,1,"")</f>
        <v>1</v>
      </c>
    </row>
    <row r="85" spans="1:57" ht="15">
      <c r="A85" s="65" t="s">
        <v>261</v>
      </c>
      <c r="B85" s="65" t="s">
        <v>270</v>
      </c>
      <c r="C85" s="66" t="s">
        <v>1607</v>
      </c>
      <c r="D85" s="67">
        <v>3</v>
      </c>
      <c r="E85" s="68" t="s">
        <v>132</v>
      </c>
      <c r="F85" s="69">
        <v>32</v>
      </c>
      <c r="G85" s="66"/>
      <c r="H85" s="70"/>
      <c r="I85" s="71"/>
      <c r="J85" s="71"/>
      <c r="K85" s="34" t="s">
        <v>65</v>
      </c>
      <c r="L85" s="78">
        <v>85</v>
      </c>
      <c r="M85" s="78"/>
      <c r="N85" s="73"/>
      <c r="O85" s="89" t="s">
        <v>312</v>
      </c>
      <c r="P85" s="92">
        <v>43838.95040509259</v>
      </c>
      <c r="Q85" s="89" t="s">
        <v>337</v>
      </c>
      <c r="R85" s="89"/>
      <c r="S85" s="89"/>
      <c r="T85" s="89"/>
      <c r="U85" s="89"/>
      <c r="V85" s="94" t="s">
        <v>430</v>
      </c>
      <c r="W85" s="92">
        <v>43838.95040509259</v>
      </c>
      <c r="X85" s="98">
        <v>43838</v>
      </c>
      <c r="Y85" s="101" t="s">
        <v>475</v>
      </c>
      <c r="Z85" s="94" t="s">
        <v>545</v>
      </c>
      <c r="AA85" s="89"/>
      <c r="AB85" s="89"/>
      <c r="AC85" s="101" t="s">
        <v>612</v>
      </c>
      <c r="AD85" s="101" t="s">
        <v>611</v>
      </c>
      <c r="AE85" s="89" t="b">
        <v>0</v>
      </c>
      <c r="AF85" s="89">
        <v>0</v>
      </c>
      <c r="AG85" s="101" t="s">
        <v>652</v>
      </c>
      <c r="AH85" s="89" t="b">
        <v>0</v>
      </c>
      <c r="AI85" s="89" t="s">
        <v>655</v>
      </c>
      <c r="AJ85" s="89"/>
      <c r="AK85" s="101" t="s">
        <v>650</v>
      </c>
      <c r="AL85" s="89" t="b">
        <v>0</v>
      </c>
      <c r="AM85" s="89">
        <v>0</v>
      </c>
      <c r="AN85" s="101" t="s">
        <v>650</v>
      </c>
      <c r="AO85" s="89" t="s">
        <v>659</v>
      </c>
      <c r="AP85" s="89" t="b">
        <v>0</v>
      </c>
      <c r="AQ85" s="101" t="s">
        <v>611</v>
      </c>
      <c r="AR85" s="89" t="s">
        <v>196</v>
      </c>
      <c r="AS85" s="89">
        <v>0</v>
      </c>
      <c r="AT85" s="89">
        <v>0</v>
      </c>
      <c r="AU85" s="89"/>
      <c r="AV85" s="89"/>
      <c r="AW85" s="89"/>
      <c r="AX85" s="89"/>
      <c r="AY85" s="89"/>
      <c r="AZ85" s="89"/>
      <c r="BA85" s="89"/>
      <c r="BB85" s="89"/>
      <c r="BC85">
        <v>3</v>
      </c>
      <c r="BD85" s="88" t="str">
        <f>REPLACE(INDEX(GroupVertices[Group],MATCH(Edges[[#This Row],[Vertex 1]],GroupVertices[Vertex],0)),1,1,"")</f>
        <v>1</v>
      </c>
      <c r="BE85" s="88" t="str">
        <f>REPLACE(INDEX(GroupVertices[Group],MATCH(Edges[[#This Row],[Vertex 2]],GroupVertices[Vertex],0)),1,1,"")</f>
        <v>4</v>
      </c>
    </row>
    <row r="86" spans="1:57" ht="15">
      <c r="A86" s="65" t="s">
        <v>261</v>
      </c>
      <c r="B86" s="65" t="s">
        <v>266</v>
      </c>
      <c r="C86" s="66" t="s">
        <v>1607</v>
      </c>
      <c r="D86" s="67">
        <v>3</v>
      </c>
      <c r="E86" s="68" t="s">
        <v>132</v>
      </c>
      <c r="F86" s="69">
        <v>32</v>
      </c>
      <c r="G86" s="66"/>
      <c r="H86" s="70"/>
      <c r="I86" s="71"/>
      <c r="J86" s="71"/>
      <c r="K86" s="34" t="s">
        <v>65</v>
      </c>
      <c r="L86" s="78">
        <v>86</v>
      </c>
      <c r="M86" s="78"/>
      <c r="N86" s="73"/>
      <c r="O86" s="89" t="s">
        <v>314</v>
      </c>
      <c r="P86" s="92">
        <v>43838.95040509259</v>
      </c>
      <c r="Q86" s="89" t="s">
        <v>337</v>
      </c>
      <c r="R86" s="89"/>
      <c r="S86" s="89"/>
      <c r="T86" s="89"/>
      <c r="U86" s="89"/>
      <c r="V86" s="94" t="s">
        <v>430</v>
      </c>
      <c r="W86" s="92">
        <v>43838.95040509259</v>
      </c>
      <c r="X86" s="98">
        <v>43838</v>
      </c>
      <c r="Y86" s="101" t="s">
        <v>475</v>
      </c>
      <c r="Z86" s="94" t="s">
        <v>545</v>
      </c>
      <c r="AA86" s="89"/>
      <c r="AB86" s="89"/>
      <c r="AC86" s="101" t="s">
        <v>612</v>
      </c>
      <c r="AD86" s="101" t="s">
        <v>611</v>
      </c>
      <c r="AE86" s="89" t="b">
        <v>0</v>
      </c>
      <c r="AF86" s="89">
        <v>0</v>
      </c>
      <c r="AG86" s="101" t="s">
        <v>652</v>
      </c>
      <c r="AH86" s="89" t="b">
        <v>0</v>
      </c>
      <c r="AI86" s="89" t="s">
        <v>655</v>
      </c>
      <c r="AJ86" s="89"/>
      <c r="AK86" s="101" t="s">
        <v>650</v>
      </c>
      <c r="AL86" s="89" t="b">
        <v>0</v>
      </c>
      <c r="AM86" s="89">
        <v>0</v>
      </c>
      <c r="AN86" s="101" t="s">
        <v>650</v>
      </c>
      <c r="AO86" s="89" t="s">
        <v>659</v>
      </c>
      <c r="AP86" s="89" t="b">
        <v>0</v>
      </c>
      <c r="AQ86" s="101" t="s">
        <v>611</v>
      </c>
      <c r="AR86" s="89" t="s">
        <v>196</v>
      </c>
      <c r="AS86" s="89">
        <v>0</v>
      </c>
      <c r="AT86" s="89">
        <v>0</v>
      </c>
      <c r="AU86" s="89"/>
      <c r="AV86" s="89"/>
      <c r="AW86" s="89"/>
      <c r="AX86" s="89"/>
      <c r="AY86" s="89"/>
      <c r="AZ86" s="89"/>
      <c r="BA86" s="89"/>
      <c r="BB86" s="89"/>
      <c r="BC86">
        <v>2</v>
      </c>
      <c r="BD86" s="88" t="str">
        <f>REPLACE(INDEX(GroupVertices[Group],MATCH(Edges[[#This Row],[Vertex 1]],GroupVertices[Vertex],0)),1,1,"")</f>
        <v>1</v>
      </c>
      <c r="BE86" s="88" t="str">
        <f>REPLACE(INDEX(GroupVertices[Group],MATCH(Edges[[#This Row],[Vertex 2]],GroupVertices[Vertex],0)),1,1,"")</f>
        <v>1</v>
      </c>
    </row>
    <row r="87" spans="1:57" ht="15">
      <c r="A87" s="65" t="s">
        <v>261</v>
      </c>
      <c r="B87" s="65" t="s">
        <v>270</v>
      </c>
      <c r="C87" s="66" t="s">
        <v>1607</v>
      </c>
      <c r="D87" s="67">
        <v>3</v>
      </c>
      <c r="E87" s="68" t="s">
        <v>132</v>
      </c>
      <c r="F87" s="69">
        <v>32</v>
      </c>
      <c r="G87" s="66"/>
      <c r="H87" s="70"/>
      <c r="I87" s="71"/>
      <c r="J87" s="71"/>
      <c r="K87" s="34" t="s">
        <v>65</v>
      </c>
      <c r="L87" s="78">
        <v>87</v>
      </c>
      <c r="M87" s="78"/>
      <c r="N87" s="73"/>
      <c r="O87" s="89" t="s">
        <v>312</v>
      </c>
      <c r="P87" s="92">
        <v>43838.95150462963</v>
      </c>
      <c r="Q87" s="89" t="s">
        <v>338</v>
      </c>
      <c r="R87" s="89"/>
      <c r="S87" s="89"/>
      <c r="T87" s="89"/>
      <c r="U87" s="89"/>
      <c r="V87" s="94" t="s">
        <v>430</v>
      </c>
      <c r="W87" s="92">
        <v>43838.95150462963</v>
      </c>
      <c r="X87" s="98">
        <v>43838</v>
      </c>
      <c r="Y87" s="101" t="s">
        <v>476</v>
      </c>
      <c r="Z87" s="94" t="s">
        <v>546</v>
      </c>
      <c r="AA87" s="89"/>
      <c r="AB87" s="89"/>
      <c r="AC87" s="101" t="s">
        <v>613</v>
      </c>
      <c r="AD87" s="101" t="s">
        <v>612</v>
      </c>
      <c r="AE87" s="89" t="b">
        <v>0</v>
      </c>
      <c r="AF87" s="89">
        <v>0</v>
      </c>
      <c r="AG87" s="101" t="s">
        <v>652</v>
      </c>
      <c r="AH87" s="89" t="b">
        <v>0</v>
      </c>
      <c r="AI87" s="89" t="s">
        <v>655</v>
      </c>
      <c r="AJ87" s="89"/>
      <c r="AK87" s="101" t="s">
        <v>650</v>
      </c>
      <c r="AL87" s="89" t="b">
        <v>0</v>
      </c>
      <c r="AM87" s="89">
        <v>0</v>
      </c>
      <c r="AN87" s="101" t="s">
        <v>650</v>
      </c>
      <c r="AO87" s="89" t="s">
        <v>659</v>
      </c>
      <c r="AP87" s="89" t="b">
        <v>0</v>
      </c>
      <c r="AQ87" s="101" t="s">
        <v>612</v>
      </c>
      <c r="AR87" s="89" t="s">
        <v>196</v>
      </c>
      <c r="AS87" s="89">
        <v>0</v>
      </c>
      <c r="AT87" s="89">
        <v>0</v>
      </c>
      <c r="AU87" s="89"/>
      <c r="AV87" s="89"/>
      <c r="AW87" s="89"/>
      <c r="AX87" s="89"/>
      <c r="AY87" s="89"/>
      <c r="AZ87" s="89"/>
      <c r="BA87" s="89"/>
      <c r="BB87" s="89"/>
      <c r="BC87">
        <v>3</v>
      </c>
      <c r="BD87" s="88" t="str">
        <f>REPLACE(INDEX(GroupVertices[Group],MATCH(Edges[[#This Row],[Vertex 1]],GroupVertices[Vertex],0)),1,1,"")</f>
        <v>1</v>
      </c>
      <c r="BE87" s="88" t="str">
        <f>REPLACE(INDEX(GroupVertices[Group],MATCH(Edges[[#This Row],[Vertex 2]],GroupVertices[Vertex],0)),1,1,"")</f>
        <v>4</v>
      </c>
    </row>
    <row r="88" spans="1:57" ht="15">
      <c r="A88" s="65" t="s">
        <v>261</v>
      </c>
      <c r="B88" s="65" t="s">
        <v>266</v>
      </c>
      <c r="C88" s="66" t="s">
        <v>1607</v>
      </c>
      <c r="D88" s="67">
        <v>3</v>
      </c>
      <c r="E88" s="68" t="s">
        <v>132</v>
      </c>
      <c r="F88" s="69">
        <v>32</v>
      </c>
      <c r="G88" s="66"/>
      <c r="H88" s="70"/>
      <c r="I88" s="71"/>
      <c r="J88" s="71"/>
      <c r="K88" s="34" t="s">
        <v>65</v>
      </c>
      <c r="L88" s="78">
        <v>88</v>
      </c>
      <c r="M88" s="78"/>
      <c r="N88" s="73"/>
      <c r="O88" s="89" t="s">
        <v>314</v>
      </c>
      <c r="P88" s="92">
        <v>43838.95150462963</v>
      </c>
      <c r="Q88" s="89" t="s">
        <v>338</v>
      </c>
      <c r="R88" s="89"/>
      <c r="S88" s="89"/>
      <c r="T88" s="89"/>
      <c r="U88" s="89"/>
      <c r="V88" s="94" t="s">
        <v>430</v>
      </c>
      <c r="W88" s="92">
        <v>43838.95150462963</v>
      </c>
      <c r="X88" s="98">
        <v>43838</v>
      </c>
      <c r="Y88" s="101" t="s">
        <v>476</v>
      </c>
      <c r="Z88" s="94" t="s">
        <v>546</v>
      </c>
      <c r="AA88" s="89"/>
      <c r="AB88" s="89"/>
      <c r="AC88" s="101" t="s">
        <v>613</v>
      </c>
      <c r="AD88" s="101" t="s">
        <v>612</v>
      </c>
      <c r="AE88" s="89" t="b">
        <v>0</v>
      </c>
      <c r="AF88" s="89">
        <v>0</v>
      </c>
      <c r="AG88" s="101" t="s">
        <v>652</v>
      </c>
      <c r="AH88" s="89" t="b">
        <v>0</v>
      </c>
      <c r="AI88" s="89" t="s">
        <v>655</v>
      </c>
      <c r="AJ88" s="89"/>
      <c r="AK88" s="101" t="s">
        <v>650</v>
      </c>
      <c r="AL88" s="89" t="b">
        <v>0</v>
      </c>
      <c r="AM88" s="89">
        <v>0</v>
      </c>
      <c r="AN88" s="101" t="s">
        <v>650</v>
      </c>
      <c r="AO88" s="89" t="s">
        <v>659</v>
      </c>
      <c r="AP88" s="89" t="b">
        <v>0</v>
      </c>
      <c r="AQ88" s="101" t="s">
        <v>612</v>
      </c>
      <c r="AR88" s="89" t="s">
        <v>196</v>
      </c>
      <c r="AS88" s="89">
        <v>0</v>
      </c>
      <c r="AT88" s="89">
        <v>0</v>
      </c>
      <c r="AU88" s="89"/>
      <c r="AV88" s="89"/>
      <c r="AW88" s="89"/>
      <c r="AX88" s="89"/>
      <c r="AY88" s="89"/>
      <c r="AZ88" s="89"/>
      <c r="BA88" s="89"/>
      <c r="BB88" s="89"/>
      <c r="BC88">
        <v>2</v>
      </c>
      <c r="BD88" s="88" t="str">
        <f>REPLACE(INDEX(GroupVertices[Group],MATCH(Edges[[#This Row],[Vertex 1]],GroupVertices[Vertex],0)),1,1,"")</f>
        <v>1</v>
      </c>
      <c r="BE88" s="88" t="str">
        <f>REPLACE(INDEX(GroupVertices[Group],MATCH(Edges[[#This Row],[Vertex 2]],GroupVertices[Vertex],0)),1,1,"")</f>
        <v>1</v>
      </c>
    </row>
    <row r="89" spans="1:57" ht="15">
      <c r="A89" s="65" t="s">
        <v>261</v>
      </c>
      <c r="B89" s="65" t="s">
        <v>267</v>
      </c>
      <c r="C89" s="66" t="s">
        <v>1606</v>
      </c>
      <c r="D89" s="67">
        <v>3</v>
      </c>
      <c r="E89" s="68" t="s">
        <v>132</v>
      </c>
      <c r="F89" s="69">
        <v>32</v>
      </c>
      <c r="G89" s="66"/>
      <c r="H89" s="70"/>
      <c r="I89" s="71"/>
      <c r="J89" s="71"/>
      <c r="K89" s="34" t="s">
        <v>65</v>
      </c>
      <c r="L89" s="78">
        <v>89</v>
      </c>
      <c r="M89" s="78"/>
      <c r="N89" s="73"/>
      <c r="O89" s="89" t="s">
        <v>313</v>
      </c>
      <c r="P89" s="92">
        <v>43844.55525462963</v>
      </c>
      <c r="Q89" s="89" t="s">
        <v>339</v>
      </c>
      <c r="R89" s="89"/>
      <c r="S89" s="89"/>
      <c r="T89" s="89"/>
      <c r="U89" s="89"/>
      <c r="V89" s="94" t="s">
        <v>430</v>
      </c>
      <c r="W89" s="92">
        <v>43844.55525462963</v>
      </c>
      <c r="X89" s="98">
        <v>43844</v>
      </c>
      <c r="Y89" s="101" t="s">
        <v>477</v>
      </c>
      <c r="Z89" s="94" t="s">
        <v>547</v>
      </c>
      <c r="AA89" s="89"/>
      <c r="AB89" s="89"/>
      <c r="AC89" s="101" t="s">
        <v>614</v>
      </c>
      <c r="AD89" s="89"/>
      <c r="AE89" s="89" t="b">
        <v>0</v>
      </c>
      <c r="AF89" s="89">
        <v>0</v>
      </c>
      <c r="AG89" s="101" t="s">
        <v>650</v>
      </c>
      <c r="AH89" s="89" t="b">
        <v>0</v>
      </c>
      <c r="AI89" s="89" t="s">
        <v>655</v>
      </c>
      <c r="AJ89" s="89"/>
      <c r="AK89" s="101" t="s">
        <v>650</v>
      </c>
      <c r="AL89" s="89" t="b">
        <v>0</v>
      </c>
      <c r="AM89" s="89">
        <v>1</v>
      </c>
      <c r="AN89" s="101" t="s">
        <v>626</v>
      </c>
      <c r="AO89" s="89" t="s">
        <v>660</v>
      </c>
      <c r="AP89" s="89" t="b">
        <v>0</v>
      </c>
      <c r="AQ89" s="101" t="s">
        <v>626</v>
      </c>
      <c r="AR89" s="89" t="s">
        <v>196</v>
      </c>
      <c r="AS89" s="89">
        <v>0</v>
      </c>
      <c r="AT89" s="89">
        <v>0</v>
      </c>
      <c r="AU89" s="89"/>
      <c r="AV89" s="89"/>
      <c r="AW89" s="89"/>
      <c r="AX89" s="89"/>
      <c r="AY89" s="89"/>
      <c r="AZ89" s="89"/>
      <c r="BA89" s="89"/>
      <c r="BB89" s="89"/>
      <c r="BC89">
        <v>1</v>
      </c>
      <c r="BD89" s="88" t="str">
        <f>REPLACE(INDEX(GroupVertices[Group],MATCH(Edges[[#This Row],[Vertex 1]],GroupVertices[Vertex],0)),1,1,"")</f>
        <v>1</v>
      </c>
      <c r="BE89" s="88" t="str">
        <f>REPLACE(INDEX(GroupVertices[Group],MATCH(Edges[[#This Row],[Vertex 2]],GroupVertices[Vertex],0)),1,1,"")</f>
        <v>1</v>
      </c>
    </row>
    <row r="90" spans="1:57" ht="15">
      <c r="A90" s="65" t="s">
        <v>262</v>
      </c>
      <c r="B90" s="65" t="s">
        <v>266</v>
      </c>
      <c r="C90" s="66" t="s">
        <v>1606</v>
      </c>
      <c r="D90" s="67">
        <v>3</v>
      </c>
      <c r="E90" s="68" t="s">
        <v>132</v>
      </c>
      <c r="F90" s="69">
        <v>32</v>
      </c>
      <c r="G90" s="66"/>
      <c r="H90" s="70"/>
      <c r="I90" s="71"/>
      <c r="J90" s="71"/>
      <c r="K90" s="34" t="s">
        <v>65</v>
      </c>
      <c r="L90" s="78">
        <v>90</v>
      </c>
      <c r="M90" s="78"/>
      <c r="N90" s="73"/>
      <c r="O90" s="89" t="s">
        <v>315</v>
      </c>
      <c r="P90" s="92">
        <v>43845.40384259259</v>
      </c>
      <c r="Q90" s="89" t="s">
        <v>330</v>
      </c>
      <c r="R90" s="89"/>
      <c r="S90" s="89"/>
      <c r="T90" s="89"/>
      <c r="U90" s="89"/>
      <c r="V90" s="94" t="s">
        <v>431</v>
      </c>
      <c r="W90" s="92">
        <v>43845.40384259259</v>
      </c>
      <c r="X90" s="98">
        <v>43845</v>
      </c>
      <c r="Y90" s="101" t="s">
        <v>478</v>
      </c>
      <c r="Z90" s="94" t="s">
        <v>548</v>
      </c>
      <c r="AA90" s="89"/>
      <c r="AB90" s="89"/>
      <c r="AC90" s="101" t="s">
        <v>615</v>
      </c>
      <c r="AD90" s="89"/>
      <c r="AE90" s="89" t="b">
        <v>0</v>
      </c>
      <c r="AF90" s="89">
        <v>0</v>
      </c>
      <c r="AG90" s="101" t="s">
        <v>650</v>
      </c>
      <c r="AH90" s="89" t="b">
        <v>0</v>
      </c>
      <c r="AI90" s="89" t="s">
        <v>655</v>
      </c>
      <c r="AJ90" s="89"/>
      <c r="AK90" s="101" t="s">
        <v>650</v>
      </c>
      <c r="AL90" s="89" t="b">
        <v>0</v>
      </c>
      <c r="AM90" s="89">
        <v>9</v>
      </c>
      <c r="AN90" s="101" t="s">
        <v>647</v>
      </c>
      <c r="AO90" s="89" t="s">
        <v>660</v>
      </c>
      <c r="AP90" s="89" t="b">
        <v>0</v>
      </c>
      <c r="AQ90" s="101" t="s">
        <v>647</v>
      </c>
      <c r="AR90" s="89" t="s">
        <v>196</v>
      </c>
      <c r="AS90" s="89">
        <v>0</v>
      </c>
      <c r="AT90" s="89">
        <v>0</v>
      </c>
      <c r="AU90" s="89"/>
      <c r="AV90" s="89"/>
      <c r="AW90" s="89"/>
      <c r="AX90" s="89"/>
      <c r="AY90" s="89"/>
      <c r="AZ90" s="89"/>
      <c r="BA90" s="89"/>
      <c r="BB90" s="89"/>
      <c r="BC90">
        <v>1</v>
      </c>
      <c r="BD90" s="88" t="str">
        <f>REPLACE(INDEX(GroupVertices[Group],MATCH(Edges[[#This Row],[Vertex 1]],GroupVertices[Vertex],0)),1,1,"")</f>
        <v>1</v>
      </c>
      <c r="BE90" s="88" t="str">
        <f>REPLACE(INDEX(GroupVertices[Group],MATCH(Edges[[#This Row],[Vertex 2]],GroupVertices[Vertex],0)),1,1,"")</f>
        <v>1</v>
      </c>
    </row>
    <row r="91" spans="1:57" ht="15">
      <c r="A91" s="65" t="s">
        <v>263</v>
      </c>
      <c r="B91" s="65" t="s">
        <v>266</v>
      </c>
      <c r="C91" s="66" t="s">
        <v>1606</v>
      </c>
      <c r="D91" s="67">
        <v>3</v>
      </c>
      <c r="E91" s="68" t="s">
        <v>132</v>
      </c>
      <c r="F91" s="69">
        <v>32</v>
      </c>
      <c r="G91" s="66"/>
      <c r="H91" s="70"/>
      <c r="I91" s="71"/>
      <c r="J91" s="71"/>
      <c r="K91" s="34" t="s">
        <v>65</v>
      </c>
      <c r="L91" s="78">
        <v>91</v>
      </c>
      <c r="M91" s="78"/>
      <c r="N91" s="73"/>
      <c r="O91" s="89" t="s">
        <v>313</v>
      </c>
      <c r="P91" s="92">
        <v>43845.41260416667</v>
      </c>
      <c r="Q91" s="89" t="s">
        <v>329</v>
      </c>
      <c r="R91" s="89"/>
      <c r="S91" s="89"/>
      <c r="T91" s="89"/>
      <c r="U91" s="89"/>
      <c r="V91" s="94" t="s">
        <v>432</v>
      </c>
      <c r="W91" s="92">
        <v>43845.41260416667</v>
      </c>
      <c r="X91" s="98">
        <v>43845</v>
      </c>
      <c r="Y91" s="101" t="s">
        <v>479</v>
      </c>
      <c r="Z91" s="94" t="s">
        <v>549</v>
      </c>
      <c r="AA91" s="89"/>
      <c r="AB91" s="89"/>
      <c r="AC91" s="101" t="s">
        <v>616</v>
      </c>
      <c r="AD91" s="89"/>
      <c r="AE91" s="89" t="b">
        <v>0</v>
      </c>
      <c r="AF91" s="89">
        <v>0</v>
      </c>
      <c r="AG91" s="101" t="s">
        <v>650</v>
      </c>
      <c r="AH91" s="89" t="b">
        <v>0</v>
      </c>
      <c r="AI91" s="89" t="s">
        <v>655</v>
      </c>
      <c r="AJ91" s="89"/>
      <c r="AK91" s="101" t="s">
        <v>650</v>
      </c>
      <c r="AL91" s="89" t="b">
        <v>0</v>
      </c>
      <c r="AM91" s="89">
        <v>4</v>
      </c>
      <c r="AN91" s="101" t="s">
        <v>598</v>
      </c>
      <c r="AO91" s="89" t="s">
        <v>660</v>
      </c>
      <c r="AP91" s="89" t="b">
        <v>0</v>
      </c>
      <c r="AQ91" s="101" t="s">
        <v>598</v>
      </c>
      <c r="AR91" s="89" t="s">
        <v>196</v>
      </c>
      <c r="AS91" s="89">
        <v>0</v>
      </c>
      <c r="AT91" s="89">
        <v>0</v>
      </c>
      <c r="AU91" s="89"/>
      <c r="AV91" s="89"/>
      <c r="AW91" s="89"/>
      <c r="AX91" s="89"/>
      <c r="AY91" s="89"/>
      <c r="AZ91" s="89"/>
      <c r="BA91" s="89"/>
      <c r="BB91" s="89"/>
      <c r="BC91">
        <v>1</v>
      </c>
      <c r="BD91" s="88" t="str">
        <f>REPLACE(INDEX(GroupVertices[Group],MATCH(Edges[[#This Row],[Vertex 1]],GroupVertices[Vertex],0)),1,1,"")</f>
        <v>1</v>
      </c>
      <c r="BE91" s="88" t="str">
        <f>REPLACE(INDEX(GroupVertices[Group],MATCH(Edges[[#This Row],[Vertex 2]],GroupVertices[Vertex],0)),1,1,"")</f>
        <v>1</v>
      </c>
    </row>
    <row r="92" spans="1:57" ht="15">
      <c r="A92" s="65" t="s">
        <v>263</v>
      </c>
      <c r="B92" s="65" t="s">
        <v>266</v>
      </c>
      <c r="C92" s="66" t="s">
        <v>1606</v>
      </c>
      <c r="D92" s="67">
        <v>3</v>
      </c>
      <c r="E92" s="68" t="s">
        <v>132</v>
      </c>
      <c r="F92" s="69">
        <v>32</v>
      </c>
      <c r="G92" s="66"/>
      <c r="H92" s="70"/>
      <c r="I92" s="71"/>
      <c r="J92" s="71"/>
      <c r="K92" s="34" t="s">
        <v>65</v>
      </c>
      <c r="L92" s="78">
        <v>92</v>
      </c>
      <c r="M92" s="78"/>
      <c r="N92" s="73"/>
      <c r="O92" s="89" t="s">
        <v>315</v>
      </c>
      <c r="P92" s="92">
        <v>43845.41731481482</v>
      </c>
      <c r="Q92" s="89" t="s">
        <v>325</v>
      </c>
      <c r="R92" s="89"/>
      <c r="S92" s="89"/>
      <c r="T92" s="89" t="s">
        <v>388</v>
      </c>
      <c r="U92" s="89"/>
      <c r="V92" s="94" t="s">
        <v>432</v>
      </c>
      <c r="W92" s="92">
        <v>43845.41731481482</v>
      </c>
      <c r="X92" s="98">
        <v>43845</v>
      </c>
      <c r="Y92" s="101" t="s">
        <v>480</v>
      </c>
      <c r="Z92" s="94" t="s">
        <v>550</v>
      </c>
      <c r="AA92" s="89"/>
      <c r="AB92" s="89"/>
      <c r="AC92" s="101" t="s">
        <v>617</v>
      </c>
      <c r="AD92" s="89"/>
      <c r="AE92" s="89" t="b">
        <v>0</v>
      </c>
      <c r="AF92" s="89">
        <v>0</v>
      </c>
      <c r="AG92" s="101" t="s">
        <v>650</v>
      </c>
      <c r="AH92" s="89" t="b">
        <v>0</v>
      </c>
      <c r="AI92" s="89" t="s">
        <v>655</v>
      </c>
      <c r="AJ92" s="89"/>
      <c r="AK92" s="101" t="s">
        <v>650</v>
      </c>
      <c r="AL92" s="89" t="b">
        <v>0</v>
      </c>
      <c r="AM92" s="89">
        <v>4</v>
      </c>
      <c r="AN92" s="101" t="s">
        <v>646</v>
      </c>
      <c r="AO92" s="89" t="s">
        <v>660</v>
      </c>
      <c r="AP92" s="89" t="b">
        <v>0</v>
      </c>
      <c r="AQ92" s="101" t="s">
        <v>646</v>
      </c>
      <c r="AR92" s="89" t="s">
        <v>196</v>
      </c>
      <c r="AS92" s="89">
        <v>0</v>
      </c>
      <c r="AT92" s="89">
        <v>0</v>
      </c>
      <c r="AU92" s="89"/>
      <c r="AV92" s="89"/>
      <c r="AW92" s="89"/>
      <c r="AX92" s="89"/>
      <c r="AY92" s="89"/>
      <c r="AZ92" s="89"/>
      <c r="BA92" s="89"/>
      <c r="BB92" s="89"/>
      <c r="BC92">
        <v>1</v>
      </c>
      <c r="BD92" s="88" t="str">
        <f>REPLACE(INDEX(GroupVertices[Group],MATCH(Edges[[#This Row],[Vertex 1]],GroupVertices[Vertex],0)),1,1,"")</f>
        <v>1</v>
      </c>
      <c r="BE92" s="88" t="str">
        <f>REPLACE(INDEX(GroupVertices[Group],MATCH(Edges[[#This Row],[Vertex 2]],GroupVertices[Vertex],0)),1,1,"")</f>
        <v>1</v>
      </c>
    </row>
    <row r="93" spans="1:57" ht="15">
      <c r="A93" s="65" t="s">
        <v>264</v>
      </c>
      <c r="B93" s="65" t="s">
        <v>266</v>
      </c>
      <c r="C93" s="66" t="s">
        <v>1606</v>
      </c>
      <c r="D93" s="67">
        <v>3</v>
      </c>
      <c r="E93" s="68" t="s">
        <v>132</v>
      </c>
      <c r="F93" s="69">
        <v>32</v>
      </c>
      <c r="G93" s="66"/>
      <c r="H93" s="70"/>
      <c r="I93" s="71"/>
      <c r="J93" s="71"/>
      <c r="K93" s="34" t="s">
        <v>65</v>
      </c>
      <c r="L93" s="78">
        <v>93</v>
      </c>
      <c r="M93" s="78"/>
      <c r="N93" s="73"/>
      <c r="O93" s="89" t="s">
        <v>315</v>
      </c>
      <c r="P93" s="92">
        <v>43839.63171296296</v>
      </c>
      <c r="Q93" s="89" t="s">
        <v>340</v>
      </c>
      <c r="R93" s="89"/>
      <c r="S93" s="89"/>
      <c r="T93" s="89" t="s">
        <v>393</v>
      </c>
      <c r="U93" s="89"/>
      <c r="V93" s="94" t="s">
        <v>433</v>
      </c>
      <c r="W93" s="92">
        <v>43839.63171296296</v>
      </c>
      <c r="X93" s="98">
        <v>43839</v>
      </c>
      <c r="Y93" s="101" t="s">
        <v>481</v>
      </c>
      <c r="Z93" s="94" t="s">
        <v>551</v>
      </c>
      <c r="AA93" s="89"/>
      <c r="AB93" s="89"/>
      <c r="AC93" s="101" t="s">
        <v>618</v>
      </c>
      <c r="AD93" s="89"/>
      <c r="AE93" s="89" t="b">
        <v>0</v>
      </c>
      <c r="AF93" s="89">
        <v>0</v>
      </c>
      <c r="AG93" s="101" t="s">
        <v>650</v>
      </c>
      <c r="AH93" s="89" t="b">
        <v>0</v>
      </c>
      <c r="AI93" s="89" t="s">
        <v>655</v>
      </c>
      <c r="AJ93" s="89"/>
      <c r="AK93" s="101" t="s">
        <v>650</v>
      </c>
      <c r="AL93" s="89" t="b">
        <v>0</v>
      </c>
      <c r="AM93" s="89">
        <v>1</v>
      </c>
      <c r="AN93" s="101" t="s">
        <v>645</v>
      </c>
      <c r="AO93" s="89" t="s">
        <v>659</v>
      </c>
      <c r="AP93" s="89" t="b">
        <v>0</v>
      </c>
      <c r="AQ93" s="101" t="s">
        <v>645</v>
      </c>
      <c r="AR93" s="89" t="s">
        <v>196</v>
      </c>
      <c r="AS93" s="89">
        <v>0</v>
      </c>
      <c r="AT93" s="89">
        <v>0</v>
      </c>
      <c r="AU93" s="89"/>
      <c r="AV93" s="89"/>
      <c r="AW93" s="89"/>
      <c r="AX93" s="89"/>
      <c r="AY93" s="89"/>
      <c r="AZ93" s="89"/>
      <c r="BA93" s="89"/>
      <c r="BB93" s="89"/>
      <c r="BC93">
        <v>1</v>
      </c>
      <c r="BD93" s="88" t="str">
        <f>REPLACE(INDEX(GroupVertices[Group],MATCH(Edges[[#This Row],[Vertex 1]],GroupVertices[Vertex],0)),1,1,"")</f>
        <v>1</v>
      </c>
      <c r="BE93" s="88" t="str">
        <f>REPLACE(INDEX(GroupVertices[Group],MATCH(Edges[[#This Row],[Vertex 2]],GroupVertices[Vertex],0)),1,1,"")</f>
        <v>1</v>
      </c>
    </row>
    <row r="94" spans="1:57" ht="15">
      <c r="A94" s="65" t="s">
        <v>264</v>
      </c>
      <c r="B94" s="65" t="s">
        <v>265</v>
      </c>
      <c r="C94" s="66" t="s">
        <v>1606</v>
      </c>
      <c r="D94" s="67">
        <v>3</v>
      </c>
      <c r="E94" s="68" t="s">
        <v>132</v>
      </c>
      <c r="F94" s="69">
        <v>32</v>
      </c>
      <c r="G94" s="66"/>
      <c r="H94" s="70"/>
      <c r="I94" s="71"/>
      <c r="J94" s="71"/>
      <c r="K94" s="34" t="s">
        <v>65</v>
      </c>
      <c r="L94" s="78">
        <v>94</v>
      </c>
      <c r="M94" s="78"/>
      <c r="N94" s="73"/>
      <c r="O94" s="89" t="s">
        <v>313</v>
      </c>
      <c r="P94" s="92">
        <v>43839.63212962963</v>
      </c>
      <c r="Q94" s="89" t="s">
        <v>341</v>
      </c>
      <c r="R94" s="89"/>
      <c r="S94" s="89"/>
      <c r="T94" s="89"/>
      <c r="U94" s="89"/>
      <c r="V94" s="94" t="s">
        <v>433</v>
      </c>
      <c r="W94" s="92">
        <v>43839.63212962963</v>
      </c>
      <c r="X94" s="98">
        <v>43839</v>
      </c>
      <c r="Y94" s="101" t="s">
        <v>482</v>
      </c>
      <c r="Z94" s="94" t="s">
        <v>552</v>
      </c>
      <c r="AA94" s="89"/>
      <c r="AB94" s="89"/>
      <c r="AC94" s="101" t="s">
        <v>619</v>
      </c>
      <c r="AD94" s="89"/>
      <c r="AE94" s="89" t="b">
        <v>0</v>
      </c>
      <c r="AF94" s="89">
        <v>0</v>
      </c>
      <c r="AG94" s="101" t="s">
        <v>650</v>
      </c>
      <c r="AH94" s="89" t="b">
        <v>0</v>
      </c>
      <c r="AI94" s="89" t="s">
        <v>655</v>
      </c>
      <c r="AJ94" s="89"/>
      <c r="AK94" s="101" t="s">
        <v>650</v>
      </c>
      <c r="AL94" s="89" t="b">
        <v>0</v>
      </c>
      <c r="AM94" s="89">
        <v>2</v>
      </c>
      <c r="AN94" s="101" t="s">
        <v>622</v>
      </c>
      <c r="AO94" s="89" t="s">
        <v>659</v>
      </c>
      <c r="AP94" s="89" t="b">
        <v>0</v>
      </c>
      <c r="AQ94" s="101" t="s">
        <v>622</v>
      </c>
      <c r="AR94" s="89" t="s">
        <v>196</v>
      </c>
      <c r="AS94" s="89">
        <v>0</v>
      </c>
      <c r="AT94" s="89">
        <v>0</v>
      </c>
      <c r="AU94" s="89"/>
      <c r="AV94" s="89"/>
      <c r="AW94" s="89"/>
      <c r="AX94" s="89"/>
      <c r="AY94" s="89"/>
      <c r="AZ94" s="89"/>
      <c r="BA94" s="89"/>
      <c r="BB94" s="89"/>
      <c r="BC94">
        <v>1</v>
      </c>
      <c r="BD94" s="88" t="str">
        <f>REPLACE(INDEX(GroupVertices[Group],MATCH(Edges[[#This Row],[Vertex 1]],GroupVertices[Vertex],0)),1,1,"")</f>
        <v>1</v>
      </c>
      <c r="BE94" s="88" t="str">
        <f>REPLACE(INDEX(GroupVertices[Group],MATCH(Edges[[#This Row],[Vertex 2]],GroupVertices[Vertex],0)),1,1,"")</f>
        <v>1</v>
      </c>
    </row>
    <row r="95" spans="1:57" ht="15">
      <c r="A95" s="65" t="s">
        <v>264</v>
      </c>
      <c r="B95" s="65" t="s">
        <v>266</v>
      </c>
      <c r="C95" s="66" t="s">
        <v>1606</v>
      </c>
      <c r="D95" s="67">
        <v>3</v>
      </c>
      <c r="E95" s="68" t="s">
        <v>132</v>
      </c>
      <c r="F95" s="69">
        <v>32</v>
      </c>
      <c r="G95" s="66"/>
      <c r="H95" s="70"/>
      <c r="I95" s="71"/>
      <c r="J95" s="71"/>
      <c r="K95" s="34" t="s">
        <v>65</v>
      </c>
      <c r="L95" s="78">
        <v>95</v>
      </c>
      <c r="M95" s="78"/>
      <c r="N95" s="73"/>
      <c r="O95" s="89" t="s">
        <v>313</v>
      </c>
      <c r="P95" s="92">
        <v>43845.468090277776</v>
      </c>
      <c r="Q95" s="89" t="s">
        <v>329</v>
      </c>
      <c r="R95" s="89"/>
      <c r="S95" s="89"/>
      <c r="T95" s="89"/>
      <c r="U95" s="89"/>
      <c r="V95" s="94" t="s">
        <v>433</v>
      </c>
      <c r="W95" s="92">
        <v>43845.468090277776</v>
      </c>
      <c r="X95" s="98">
        <v>43845</v>
      </c>
      <c r="Y95" s="101" t="s">
        <v>483</v>
      </c>
      <c r="Z95" s="94" t="s">
        <v>553</v>
      </c>
      <c r="AA95" s="89"/>
      <c r="AB95" s="89"/>
      <c r="AC95" s="101" t="s">
        <v>620</v>
      </c>
      <c r="AD95" s="89"/>
      <c r="AE95" s="89" t="b">
        <v>0</v>
      </c>
      <c r="AF95" s="89">
        <v>0</v>
      </c>
      <c r="AG95" s="101" t="s">
        <v>650</v>
      </c>
      <c r="AH95" s="89" t="b">
        <v>0</v>
      </c>
      <c r="AI95" s="89" t="s">
        <v>655</v>
      </c>
      <c r="AJ95" s="89"/>
      <c r="AK95" s="101" t="s">
        <v>650</v>
      </c>
      <c r="AL95" s="89" t="b">
        <v>0</v>
      </c>
      <c r="AM95" s="89">
        <v>4</v>
      </c>
      <c r="AN95" s="101" t="s">
        <v>598</v>
      </c>
      <c r="AO95" s="89" t="s">
        <v>660</v>
      </c>
      <c r="AP95" s="89" t="b">
        <v>0</v>
      </c>
      <c r="AQ95" s="101" t="s">
        <v>598</v>
      </c>
      <c r="AR95" s="89" t="s">
        <v>196</v>
      </c>
      <c r="AS95" s="89">
        <v>0</v>
      </c>
      <c r="AT95" s="89">
        <v>0</v>
      </c>
      <c r="AU95" s="89"/>
      <c r="AV95" s="89"/>
      <c r="AW95" s="89"/>
      <c r="AX95" s="89"/>
      <c r="AY95" s="89"/>
      <c r="AZ95" s="89"/>
      <c r="BA95" s="89"/>
      <c r="BB95" s="89"/>
      <c r="BC95">
        <v>1</v>
      </c>
      <c r="BD95" s="88" t="str">
        <f>REPLACE(INDEX(GroupVertices[Group],MATCH(Edges[[#This Row],[Vertex 1]],GroupVertices[Vertex],0)),1,1,"")</f>
        <v>1</v>
      </c>
      <c r="BE95" s="88" t="str">
        <f>REPLACE(INDEX(GroupVertices[Group],MATCH(Edges[[#This Row],[Vertex 2]],GroupVertices[Vertex],0)),1,1,"")</f>
        <v>1</v>
      </c>
    </row>
    <row r="96" spans="1:57" ht="15">
      <c r="A96" s="65" t="s">
        <v>265</v>
      </c>
      <c r="B96" s="65" t="s">
        <v>266</v>
      </c>
      <c r="C96" s="66" t="s">
        <v>1606</v>
      </c>
      <c r="D96" s="67">
        <v>3</v>
      </c>
      <c r="E96" s="68" t="s">
        <v>132</v>
      </c>
      <c r="F96" s="69">
        <v>32</v>
      </c>
      <c r="G96" s="66"/>
      <c r="H96" s="70"/>
      <c r="I96" s="71"/>
      <c r="J96" s="71"/>
      <c r="K96" s="34" t="s">
        <v>66</v>
      </c>
      <c r="L96" s="78">
        <v>96</v>
      </c>
      <c r="M96" s="78"/>
      <c r="N96" s="73"/>
      <c r="O96" s="89" t="s">
        <v>315</v>
      </c>
      <c r="P96" s="92">
        <v>43843.77096064815</v>
      </c>
      <c r="Q96" s="89" t="s">
        <v>330</v>
      </c>
      <c r="R96" s="89"/>
      <c r="S96" s="89"/>
      <c r="T96" s="89"/>
      <c r="U96" s="89"/>
      <c r="V96" s="94" t="s">
        <v>434</v>
      </c>
      <c r="W96" s="92">
        <v>43843.77096064815</v>
      </c>
      <c r="X96" s="98">
        <v>43843</v>
      </c>
      <c r="Y96" s="101" t="s">
        <v>484</v>
      </c>
      <c r="Z96" s="94" t="s">
        <v>554</v>
      </c>
      <c r="AA96" s="89"/>
      <c r="AB96" s="89"/>
      <c r="AC96" s="101" t="s">
        <v>621</v>
      </c>
      <c r="AD96" s="89"/>
      <c r="AE96" s="89" t="b">
        <v>0</v>
      </c>
      <c r="AF96" s="89">
        <v>0</v>
      </c>
      <c r="AG96" s="101" t="s">
        <v>650</v>
      </c>
      <c r="AH96" s="89" t="b">
        <v>0</v>
      </c>
      <c r="AI96" s="89" t="s">
        <v>655</v>
      </c>
      <c r="AJ96" s="89"/>
      <c r="AK96" s="101" t="s">
        <v>650</v>
      </c>
      <c r="AL96" s="89" t="b">
        <v>0</v>
      </c>
      <c r="AM96" s="89">
        <v>9</v>
      </c>
      <c r="AN96" s="101" t="s">
        <v>647</v>
      </c>
      <c r="AO96" s="89" t="s">
        <v>660</v>
      </c>
      <c r="AP96" s="89" t="b">
        <v>0</v>
      </c>
      <c r="AQ96" s="101" t="s">
        <v>647</v>
      </c>
      <c r="AR96" s="89" t="s">
        <v>196</v>
      </c>
      <c r="AS96" s="89">
        <v>0</v>
      </c>
      <c r="AT96" s="89">
        <v>0</v>
      </c>
      <c r="AU96" s="89"/>
      <c r="AV96" s="89"/>
      <c r="AW96" s="89"/>
      <c r="AX96" s="89"/>
      <c r="AY96" s="89"/>
      <c r="AZ96" s="89"/>
      <c r="BA96" s="89"/>
      <c r="BB96" s="89"/>
      <c r="BC96">
        <v>1</v>
      </c>
      <c r="BD96" s="88" t="str">
        <f>REPLACE(INDEX(GroupVertices[Group],MATCH(Edges[[#This Row],[Vertex 1]],GroupVertices[Vertex],0)),1,1,"")</f>
        <v>1</v>
      </c>
      <c r="BE96" s="88" t="str">
        <f>REPLACE(INDEX(GroupVertices[Group],MATCH(Edges[[#This Row],[Vertex 2]],GroupVertices[Vertex],0)),1,1,"")</f>
        <v>1</v>
      </c>
    </row>
    <row r="97" spans="1:57" ht="15">
      <c r="A97" s="65" t="s">
        <v>266</v>
      </c>
      <c r="B97" s="65" t="s">
        <v>265</v>
      </c>
      <c r="C97" s="66" t="s">
        <v>1606</v>
      </c>
      <c r="D97" s="67">
        <v>3</v>
      </c>
      <c r="E97" s="68" t="s">
        <v>132</v>
      </c>
      <c r="F97" s="69">
        <v>32</v>
      </c>
      <c r="G97" s="66"/>
      <c r="H97" s="70"/>
      <c r="I97" s="71"/>
      <c r="J97" s="71"/>
      <c r="K97" s="34" t="s">
        <v>66</v>
      </c>
      <c r="L97" s="78">
        <v>97</v>
      </c>
      <c r="M97" s="78"/>
      <c r="N97" s="73"/>
      <c r="O97" s="89" t="s">
        <v>312</v>
      </c>
      <c r="P97" s="92">
        <v>43829.71527777778</v>
      </c>
      <c r="Q97" s="89" t="s">
        <v>341</v>
      </c>
      <c r="R97" s="94" t="s">
        <v>362</v>
      </c>
      <c r="S97" s="89" t="s">
        <v>372</v>
      </c>
      <c r="T97" s="89" t="s">
        <v>394</v>
      </c>
      <c r="U97" s="89"/>
      <c r="V97" s="94" t="s">
        <v>435</v>
      </c>
      <c r="W97" s="92">
        <v>43829.71527777778</v>
      </c>
      <c r="X97" s="98">
        <v>43829</v>
      </c>
      <c r="Y97" s="101" t="s">
        <v>485</v>
      </c>
      <c r="Z97" s="94" t="s">
        <v>555</v>
      </c>
      <c r="AA97" s="89"/>
      <c r="AB97" s="89"/>
      <c r="AC97" s="101" t="s">
        <v>622</v>
      </c>
      <c r="AD97" s="89"/>
      <c r="AE97" s="89" t="b">
        <v>0</v>
      </c>
      <c r="AF97" s="89">
        <v>1</v>
      </c>
      <c r="AG97" s="101" t="s">
        <v>650</v>
      </c>
      <c r="AH97" s="89" t="b">
        <v>0</v>
      </c>
      <c r="AI97" s="89" t="s">
        <v>655</v>
      </c>
      <c r="AJ97" s="89"/>
      <c r="AK97" s="101" t="s">
        <v>650</v>
      </c>
      <c r="AL97" s="89" t="b">
        <v>0</v>
      </c>
      <c r="AM97" s="89">
        <v>2</v>
      </c>
      <c r="AN97" s="101" t="s">
        <v>650</v>
      </c>
      <c r="AO97" s="89" t="s">
        <v>671</v>
      </c>
      <c r="AP97" s="89" t="b">
        <v>0</v>
      </c>
      <c r="AQ97" s="101" t="s">
        <v>622</v>
      </c>
      <c r="AR97" s="89" t="s">
        <v>315</v>
      </c>
      <c r="AS97" s="89">
        <v>0</v>
      </c>
      <c r="AT97" s="89">
        <v>0</v>
      </c>
      <c r="AU97" s="89"/>
      <c r="AV97" s="89"/>
      <c r="AW97" s="89"/>
      <c r="AX97" s="89"/>
      <c r="AY97" s="89"/>
      <c r="AZ97" s="89"/>
      <c r="BA97" s="89"/>
      <c r="BB97" s="89"/>
      <c r="BC97">
        <v>1</v>
      </c>
      <c r="BD97" s="88" t="str">
        <f>REPLACE(INDEX(GroupVertices[Group],MATCH(Edges[[#This Row],[Vertex 1]],GroupVertices[Vertex],0)),1,1,"")</f>
        <v>1</v>
      </c>
      <c r="BE97" s="88" t="str">
        <f>REPLACE(INDEX(GroupVertices[Group],MATCH(Edges[[#This Row],[Vertex 2]],GroupVertices[Vertex],0)),1,1,"")</f>
        <v>1</v>
      </c>
    </row>
    <row r="98" spans="1:57" ht="15">
      <c r="A98" s="65" t="s">
        <v>267</v>
      </c>
      <c r="B98" s="65" t="s">
        <v>290</v>
      </c>
      <c r="C98" s="66" t="s">
        <v>1606</v>
      </c>
      <c r="D98" s="67">
        <v>3</v>
      </c>
      <c r="E98" s="68" t="s">
        <v>132</v>
      </c>
      <c r="F98" s="69">
        <v>32</v>
      </c>
      <c r="G98" s="66"/>
      <c r="H98" s="70"/>
      <c r="I98" s="71"/>
      <c r="J98" s="71"/>
      <c r="K98" s="34" t="s">
        <v>65</v>
      </c>
      <c r="L98" s="78">
        <v>98</v>
      </c>
      <c r="M98" s="78"/>
      <c r="N98" s="73"/>
      <c r="O98" s="89" t="s">
        <v>312</v>
      </c>
      <c r="P98" s="92">
        <v>43840.85885416667</v>
      </c>
      <c r="Q98" s="89" t="s">
        <v>342</v>
      </c>
      <c r="R98" s="94" t="s">
        <v>363</v>
      </c>
      <c r="S98" s="89" t="s">
        <v>371</v>
      </c>
      <c r="T98" s="89"/>
      <c r="U98" s="89"/>
      <c r="V98" s="94" t="s">
        <v>436</v>
      </c>
      <c r="W98" s="92">
        <v>43840.85885416667</v>
      </c>
      <c r="X98" s="98">
        <v>43840</v>
      </c>
      <c r="Y98" s="101" t="s">
        <v>486</v>
      </c>
      <c r="Z98" s="94" t="s">
        <v>556</v>
      </c>
      <c r="AA98" s="89"/>
      <c r="AB98" s="89"/>
      <c r="AC98" s="101" t="s">
        <v>623</v>
      </c>
      <c r="AD98" s="89"/>
      <c r="AE98" s="89" t="b">
        <v>0</v>
      </c>
      <c r="AF98" s="89">
        <v>10</v>
      </c>
      <c r="AG98" s="101" t="s">
        <v>650</v>
      </c>
      <c r="AH98" s="89" t="b">
        <v>1</v>
      </c>
      <c r="AI98" s="89" t="s">
        <v>655</v>
      </c>
      <c r="AJ98" s="89"/>
      <c r="AK98" s="101" t="s">
        <v>624</v>
      </c>
      <c r="AL98" s="89" t="b">
        <v>0</v>
      </c>
      <c r="AM98" s="89">
        <v>1</v>
      </c>
      <c r="AN98" s="101" t="s">
        <v>650</v>
      </c>
      <c r="AO98" s="89" t="s">
        <v>660</v>
      </c>
      <c r="AP98" s="89" t="b">
        <v>0</v>
      </c>
      <c r="AQ98" s="101" t="s">
        <v>623</v>
      </c>
      <c r="AR98" s="89" t="s">
        <v>196</v>
      </c>
      <c r="AS98" s="89">
        <v>0</v>
      </c>
      <c r="AT98" s="89">
        <v>0</v>
      </c>
      <c r="AU98" s="89"/>
      <c r="AV98" s="89"/>
      <c r="AW98" s="89"/>
      <c r="AX98" s="89"/>
      <c r="AY98" s="89"/>
      <c r="AZ98" s="89"/>
      <c r="BA98" s="89"/>
      <c r="BB98" s="89"/>
      <c r="BC98">
        <v>1</v>
      </c>
      <c r="BD98" s="88" t="str">
        <f>REPLACE(INDEX(GroupVertices[Group],MATCH(Edges[[#This Row],[Vertex 1]],GroupVertices[Vertex],0)),1,1,"")</f>
        <v>1</v>
      </c>
      <c r="BE98" s="88" t="str">
        <f>REPLACE(INDEX(GroupVertices[Group],MATCH(Edges[[#This Row],[Vertex 2]],GroupVertices[Vertex],0)),1,1,"")</f>
        <v>1</v>
      </c>
    </row>
    <row r="99" spans="1:57" ht="15">
      <c r="A99" s="65" t="s">
        <v>266</v>
      </c>
      <c r="B99" s="65" t="s">
        <v>290</v>
      </c>
      <c r="C99" s="66" t="s">
        <v>1606</v>
      </c>
      <c r="D99" s="67">
        <v>3</v>
      </c>
      <c r="E99" s="68" t="s">
        <v>132</v>
      </c>
      <c r="F99" s="69">
        <v>32</v>
      </c>
      <c r="G99" s="66"/>
      <c r="H99" s="70"/>
      <c r="I99" s="71"/>
      <c r="J99" s="71"/>
      <c r="K99" s="34" t="s">
        <v>65</v>
      </c>
      <c r="L99" s="78">
        <v>99</v>
      </c>
      <c r="M99" s="78"/>
      <c r="N99" s="73"/>
      <c r="O99" s="89" t="s">
        <v>312</v>
      </c>
      <c r="P99" s="92">
        <v>43840.78157407408</v>
      </c>
      <c r="Q99" s="89" t="s">
        <v>343</v>
      </c>
      <c r="R99" s="94" t="s">
        <v>364</v>
      </c>
      <c r="S99" s="89" t="s">
        <v>378</v>
      </c>
      <c r="T99" s="89"/>
      <c r="U99" s="89"/>
      <c r="V99" s="94" t="s">
        <v>435</v>
      </c>
      <c r="W99" s="92">
        <v>43840.78157407408</v>
      </c>
      <c r="X99" s="98">
        <v>43840</v>
      </c>
      <c r="Y99" s="101" t="s">
        <v>487</v>
      </c>
      <c r="Z99" s="94" t="s">
        <v>363</v>
      </c>
      <c r="AA99" s="89"/>
      <c r="AB99" s="89"/>
      <c r="AC99" s="101" t="s">
        <v>624</v>
      </c>
      <c r="AD99" s="89"/>
      <c r="AE99" s="89" t="b">
        <v>0</v>
      </c>
      <c r="AF99" s="89">
        <v>7</v>
      </c>
      <c r="AG99" s="101" t="s">
        <v>650</v>
      </c>
      <c r="AH99" s="89" t="b">
        <v>0</v>
      </c>
      <c r="AI99" s="89" t="s">
        <v>655</v>
      </c>
      <c r="AJ99" s="89"/>
      <c r="AK99" s="101" t="s">
        <v>650</v>
      </c>
      <c r="AL99" s="89" t="b">
        <v>0</v>
      </c>
      <c r="AM99" s="89">
        <v>5</v>
      </c>
      <c r="AN99" s="101" t="s">
        <v>650</v>
      </c>
      <c r="AO99" s="89" t="s">
        <v>659</v>
      </c>
      <c r="AP99" s="89" t="b">
        <v>0</v>
      </c>
      <c r="AQ99" s="101" t="s">
        <v>624</v>
      </c>
      <c r="AR99" s="89" t="s">
        <v>196</v>
      </c>
      <c r="AS99" s="89">
        <v>0</v>
      </c>
      <c r="AT99" s="89">
        <v>0</v>
      </c>
      <c r="AU99" s="89"/>
      <c r="AV99" s="89"/>
      <c r="AW99" s="89"/>
      <c r="AX99" s="89"/>
      <c r="AY99" s="89"/>
      <c r="AZ99" s="89"/>
      <c r="BA99" s="89"/>
      <c r="BB99" s="89"/>
      <c r="BC99">
        <v>1</v>
      </c>
      <c r="BD99" s="88" t="str">
        <f>REPLACE(INDEX(GroupVertices[Group],MATCH(Edges[[#This Row],[Vertex 1]],GroupVertices[Vertex],0)),1,1,"")</f>
        <v>1</v>
      </c>
      <c r="BE99" s="88" t="str">
        <f>REPLACE(INDEX(GroupVertices[Group],MATCH(Edges[[#This Row],[Vertex 2]],GroupVertices[Vertex],0)),1,1,"")</f>
        <v>1</v>
      </c>
    </row>
    <row r="100" spans="1:57" ht="15">
      <c r="A100" s="65" t="s">
        <v>266</v>
      </c>
      <c r="B100" s="65" t="s">
        <v>309</v>
      </c>
      <c r="C100" s="66" t="s">
        <v>1606</v>
      </c>
      <c r="D100" s="67">
        <v>3</v>
      </c>
      <c r="E100" s="68" t="s">
        <v>132</v>
      </c>
      <c r="F100" s="69">
        <v>32</v>
      </c>
      <c r="G100" s="66"/>
      <c r="H100" s="70"/>
      <c r="I100" s="71"/>
      <c r="J100" s="71"/>
      <c r="K100" s="34" t="s">
        <v>65</v>
      </c>
      <c r="L100" s="78">
        <v>100</v>
      </c>
      <c r="M100" s="78"/>
      <c r="N100" s="73"/>
      <c r="O100" s="89" t="s">
        <v>312</v>
      </c>
      <c r="P100" s="92">
        <v>43843.78229166667</v>
      </c>
      <c r="Q100" s="89" t="s">
        <v>344</v>
      </c>
      <c r="R100" s="94" t="s">
        <v>365</v>
      </c>
      <c r="S100" s="89" t="s">
        <v>372</v>
      </c>
      <c r="T100" s="89"/>
      <c r="U100" s="89"/>
      <c r="V100" s="94" t="s">
        <v>435</v>
      </c>
      <c r="W100" s="92">
        <v>43843.78229166667</v>
      </c>
      <c r="X100" s="98">
        <v>43843</v>
      </c>
      <c r="Y100" s="101" t="s">
        <v>488</v>
      </c>
      <c r="Z100" s="94" t="s">
        <v>557</v>
      </c>
      <c r="AA100" s="89"/>
      <c r="AB100" s="89"/>
      <c r="AC100" s="101" t="s">
        <v>625</v>
      </c>
      <c r="AD100" s="101" t="s">
        <v>627</v>
      </c>
      <c r="AE100" s="89" t="b">
        <v>0</v>
      </c>
      <c r="AF100" s="89">
        <v>2</v>
      </c>
      <c r="AG100" s="101" t="s">
        <v>653</v>
      </c>
      <c r="AH100" s="89" t="b">
        <v>0</v>
      </c>
      <c r="AI100" s="89" t="s">
        <v>655</v>
      </c>
      <c r="AJ100" s="89"/>
      <c r="AK100" s="101" t="s">
        <v>650</v>
      </c>
      <c r="AL100" s="89" t="b">
        <v>0</v>
      </c>
      <c r="AM100" s="89">
        <v>0</v>
      </c>
      <c r="AN100" s="101" t="s">
        <v>650</v>
      </c>
      <c r="AO100" s="89" t="s">
        <v>659</v>
      </c>
      <c r="AP100" s="89" t="b">
        <v>0</v>
      </c>
      <c r="AQ100" s="101" t="s">
        <v>627</v>
      </c>
      <c r="AR100" s="89" t="s">
        <v>196</v>
      </c>
      <c r="AS100" s="89">
        <v>0</v>
      </c>
      <c r="AT100" s="89">
        <v>0</v>
      </c>
      <c r="AU100" s="89"/>
      <c r="AV100" s="89"/>
      <c r="AW100" s="89"/>
      <c r="AX100" s="89"/>
      <c r="AY100" s="89"/>
      <c r="AZ100" s="89"/>
      <c r="BA100" s="89"/>
      <c r="BB100" s="89"/>
      <c r="BC100">
        <v>1</v>
      </c>
      <c r="BD100" s="88" t="str">
        <f>REPLACE(INDEX(GroupVertices[Group],MATCH(Edges[[#This Row],[Vertex 1]],GroupVertices[Vertex],0)),1,1,"")</f>
        <v>1</v>
      </c>
      <c r="BE100" s="88" t="str">
        <f>REPLACE(INDEX(GroupVertices[Group],MATCH(Edges[[#This Row],[Vertex 2]],GroupVertices[Vertex],0)),1,1,"")</f>
        <v>1</v>
      </c>
    </row>
    <row r="101" spans="1:57" ht="15">
      <c r="A101" s="65" t="s">
        <v>266</v>
      </c>
      <c r="B101" s="65" t="s">
        <v>267</v>
      </c>
      <c r="C101" s="66" t="s">
        <v>1606</v>
      </c>
      <c r="D101" s="67">
        <v>3</v>
      </c>
      <c r="E101" s="68" t="s">
        <v>132</v>
      </c>
      <c r="F101" s="69">
        <v>32</v>
      </c>
      <c r="G101" s="66"/>
      <c r="H101" s="70"/>
      <c r="I101" s="71"/>
      <c r="J101" s="71"/>
      <c r="K101" s="34" t="s">
        <v>65</v>
      </c>
      <c r="L101" s="78">
        <v>101</v>
      </c>
      <c r="M101" s="78"/>
      <c r="N101" s="73"/>
      <c r="O101" s="89" t="s">
        <v>312</v>
      </c>
      <c r="P101" s="92">
        <v>43843.77261574074</v>
      </c>
      <c r="Q101" s="89" t="s">
        <v>339</v>
      </c>
      <c r="R101" s="94" t="s">
        <v>365</v>
      </c>
      <c r="S101" s="89" t="s">
        <v>372</v>
      </c>
      <c r="T101" s="89"/>
      <c r="U101" s="89"/>
      <c r="V101" s="94" t="s">
        <v>435</v>
      </c>
      <c r="W101" s="92">
        <v>43843.77261574074</v>
      </c>
      <c r="X101" s="98">
        <v>43843</v>
      </c>
      <c r="Y101" s="101" t="s">
        <v>489</v>
      </c>
      <c r="Z101" s="94" t="s">
        <v>558</v>
      </c>
      <c r="AA101" s="89"/>
      <c r="AB101" s="89"/>
      <c r="AC101" s="101" t="s">
        <v>626</v>
      </c>
      <c r="AD101" s="101" t="s">
        <v>647</v>
      </c>
      <c r="AE101" s="89" t="b">
        <v>0</v>
      </c>
      <c r="AF101" s="89">
        <v>2</v>
      </c>
      <c r="AG101" s="101" t="s">
        <v>653</v>
      </c>
      <c r="AH101" s="89" t="b">
        <v>0</v>
      </c>
      <c r="AI101" s="89" t="s">
        <v>655</v>
      </c>
      <c r="AJ101" s="89"/>
      <c r="AK101" s="101" t="s">
        <v>650</v>
      </c>
      <c r="AL101" s="89" t="b">
        <v>0</v>
      </c>
      <c r="AM101" s="89">
        <v>1</v>
      </c>
      <c r="AN101" s="101" t="s">
        <v>650</v>
      </c>
      <c r="AO101" s="89" t="s">
        <v>659</v>
      </c>
      <c r="AP101" s="89" t="b">
        <v>0</v>
      </c>
      <c r="AQ101" s="101" t="s">
        <v>647</v>
      </c>
      <c r="AR101" s="89" t="s">
        <v>196</v>
      </c>
      <c r="AS101" s="89">
        <v>0</v>
      </c>
      <c r="AT101" s="89">
        <v>0</v>
      </c>
      <c r="AU101" s="89"/>
      <c r="AV101" s="89"/>
      <c r="AW101" s="89"/>
      <c r="AX101" s="89"/>
      <c r="AY101" s="89"/>
      <c r="AZ101" s="89"/>
      <c r="BA101" s="89"/>
      <c r="BB101" s="89"/>
      <c r="BC101">
        <v>1</v>
      </c>
      <c r="BD101" s="88" t="str">
        <f>REPLACE(INDEX(GroupVertices[Group],MATCH(Edges[[#This Row],[Vertex 1]],GroupVertices[Vertex],0)),1,1,"")</f>
        <v>1</v>
      </c>
      <c r="BE101" s="88" t="str">
        <f>REPLACE(INDEX(GroupVertices[Group],MATCH(Edges[[#This Row],[Vertex 2]],GroupVertices[Vertex],0)),1,1,"")</f>
        <v>1</v>
      </c>
    </row>
    <row r="102" spans="1:57" ht="15">
      <c r="A102" s="65" t="s">
        <v>266</v>
      </c>
      <c r="B102" s="65" t="s">
        <v>267</v>
      </c>
      <c r="C102" s="66" t="s">
        <v>1607</v>
      </c>
      <c r="D102" s="67">
        <v>3</v>
      </c>
      <c r="E102" s="68" t="s">
        <v>132</v>
      </c>
      <c r="F102" s="69">
        <v>32</v>
      </c>
      <c r="G102" s="66"/>
      <c r="H102" s="70"/>
      <c r="I102" s="71"/>
      <c r="J102" s="71"/>
      <c r="K102" s="34" t="s">
        <v>65</v>
      </c>
      <c r="L102" s="78">
        <v>102</v>
      </c>
      <c r="M102" s="78"/>
      <c r="N102" s="73"/>
      <c r="O102" s="89" t="s">
        <v>314</v>
      </c>
      <c r="P102" s="92">
        <v>43843.777916666666</v>
      </c>
      <c r="Q102" s="89" t="s">
        <v>331</v>
      </c>
      <c r="R102" s="94" t="s">
        <v>365</v>
      </c>
      <c r="S102" s="89" t="s">
        <v>372</v>
      </c>
      <c r="T102" s="89"/>
      <c r="U102" s="89"/>
      <c r="V102" s="94" t="s">
        <v>435</v>
      </c>
      <c r="W102" s="92">
        <v>43843.777916666666</v>
      </c>
      <c r="X102" s="98">
        <v>43843</v>
      </c>
      <c r="Y102" s="101" t="s">
        <v>490</v>
      </c>
      <c r="Z102" s="94" t="s">
        <v>559</v>
      </c>
      <c r="AA102" s="89"/>
      <c r="AB102" s="89"/>
      <c r="AC102" s="101" t="s">
        <v>627</v>
      </c>
      <c r="AD102" s="101" t="s">
        <v>626</v>
      </c>
      <c r="AE102" s="89" t="b">
        <v>0</v>
      </c>
      <c r="AF102" s="89">
        <v>1</v>
      </c>
      <c r="AG102" s="101" t="s">
        <v>653</v>
      </c>
      <c r="AH102" s="89" t="b">
        <v>0</v>
      </c>
      <c r="AI102" s="89" t="s">
        <v>655</v>
      </c>
      <c r="AJ102" s="89"/>
      <c r="AK102" s="101" t="s">
        <v>650</v>
      </c>
      <c r="AL102" s="89" t="b">
        <v>0</v>
      </c>
      <c r="AM102" s="89">
        <v>1</v>
      </c>
      <c r="AN102" s="101" t="s">
        <v>650</v>
      </c>
      <c r="AO102" s="89" t="s">
        <v>659</v>
      </c>
      <c r="AP102" s="89" t="b">
        <v>0</v>
      </c>
      <c r="AQ102" s="101" t="s">
        <v>626</v>
      </c>
      <c r="AR102" s="89" t="s">
        <v>196</v>
      </c>
      <c r="AS102" s="89">
        <v>0</v>
      </c>
      <c r="AT102" s="89">
        <v>0</v>
      </c>
      <c r="AU102" s="89"/>
      <c r="AV102" s="89"/>
      <c r="AW102" s="89"/>
      <c r="AX102" s="89"/>
      <c r="AY102" s="89"/>
      <c r="AZ102" s="89"/>
      <c r="BA102" s="89"/>
      <c r="BB102" s="89"/>
      <c r="BC102">
        <v>2</v>
      </c>
      <c r="BD102" s="88" t="str">
        <f>REPLACE(INDEX(GroupVertices[Group],MATCH(Edges[[#This Row],[Vertex 1]],GroupVertices[Vertex],0)),1,1,"")</f>
        <v>1</v>
      </c>
      <c r="BE102" s="88" t="str">
        <f>REPLACE(INDEX(GroupVertices[Group],MATCH(Edges[[#This Row],[Vertex 2]],GroupVertices[Vertex],0)),1,1,"")</f>
        <v>1</v>
      </c>
    </row>
    <row r="103" spans="1:57" ht="15">
      <c r="A103" s="65" t="s">
        <v>266</v>
      </c>
      <c r="B103" s="65" t="s">
        <v>267</v>
      </c>
      <c r="C103" s="66" t="s">
        <v>1607</v>
      </c>
      <c r="D103" s="67">
        <v>3</v>
      </c>
      <c r="E103" s="68" t="s">
        <v>132</v>
      </c>
      <c r="F103" s="69">
        <v>32</v>
      </c>
      <c r="G103" s="66"/>
      <c r="H103" s="70"/>
      <c r="I103" s="71"/>
      <c r="J103" s="71"/>
      <c r="K103" s="34" t="s">
        <v>65</v>
      </c>
      <c r="L103" s="78">
        <v>103</v>
      </c>
      <c r="M103" s="78"/>
      <c r="N103" s="73"/>
      <c r="O103" s="89" t="s">
        <v>314</v>
      </c>
      <c r="P103" s="92">
        <v>43843.78229166667</v>
      </c>
      <c r="Q103" s="89" t="s">
        <v>344</v>
      </c>
      <c r="R103" s="94" t="s">
        <v>365</v>
      </c>
      <c r="S103" s="89" t="s">
        <v>372</v>
      </c>
      <c r="T103" s="89"/>
      <c r="U103" s="89"/>
      <c r="V103" s="94" t="s">
        <v>435</v>
      </c>
      <c r="W103" s="92">
        <v>43843.78229166667</v>
      </c>
      <c r="X103" s="98">
        <v>43843</v>
      </c>
      <c r="Y103" s="101" t="s">
        <v>488</v>
      </c>
      <c r="Z103" s="94" t="s">
        <v>557</v>
      </c>
      <c r="AA103" s="89"/>
      <c r="AB103" s="89"/>
      <c r="AC103" s="101" t="s">
        <v>625</v>
      </c>
      <c r="AD103" s="101" t="s">
        <v>627</v>
      </c>
      <c r="AE103" s="89" t="b">
        <v>0</v>
      </c>
      <c r="AF103" s="89">
        <v>2</v>
      </c>
      <c r="AG103" s="101" t="s">
        <v>653</v>
      </c>
      <c r="AH103" s="89" t="b">
        <v>0</v>
      </c>
      <c r="AI103" s="89" t="s">
        <v>655</v>
      </c>
      <c r="AJ103" s="89"/>
      <c r="AK103" s="101" t="s">
        <v>650</v>
      </c>
      <c r="AL103" s="89" t="b">
        <v>0</v>
      </c>
      <c r="AM103" s="89">
        <v>0</v>
      </c>
      <c r="AN103" s="101" t="s">
        <v>650</v>
      </c>
      <c r="AO103" s="89" t="s">
        <v>659</v>
      </c>
      <c r="AP103" s="89" t="b">
        <v>0</v>
      </c>
      <c r="AQ103" s="101" t="s">
        <v>627</v>
      </c>
      <c r="AR103" s="89" t="s">
        <v>196</v>
      </c>
      <c r="AS103" s="89">
        <v>0</v>
      </c>
      <c r="AT103" s="89">
        <v>0</v>
      </c>
      <c r="AU103" s="89"/>
      <c r="AV103" s="89"/>
      <c r="AW103" s="89"/>
      <c r="AX103" s="89"/>
      <c r="AY103" s="89"/>
      <c r="AZ103" s="89"/>
      <c r="BA103" s="89"/>
      <c r="BB103" s="89"/>
      <c r="BC103">
        <v>2</v>
      </c>
      <c r="BD103" s="88" t="str">
        <f>REPLACE(INDEX(GroupVertices[Group],MATCH(Edges[[#This Row],[Vertex 1]],GroupVertices[Vertex],0)),1,1,"")</f>
        <v>1</v>
      </c>
      <c r="BE103" s="88" t="str">
        <f>REPLACE(INDEX(GroupVertices[Group],MATCH(Edges[[#This Row],[Vertex 2]],GroupVertices[Vertex],0)),1,1,"")</f>
        <v>1</v>
      </c>
    </row>
    <row r="104" spans="1:57" ht="15">
      <c r="A104" s="65" t="s">
        <v>268</v>
      </c>
      <c r="B104" s="65" t="s">
        <v>270</v>
      </c>
      <c r="C104" s="66" t="s">
        <v>1607</v>
      </c>
      <c r="D104" s="67">
        <v>3</v>
      </c>
      <c r="E104" s="68" t="s">
        <v>132</v>
      </c>
      <c r="F104" s="69">
        <v>32</v>
      </c>
      <c r="G104" s="66"/>
      <c r="H104" s="70"/>
      <c r="I104" s="71"/>
      <c r="J104" s="71"/>
      <c r="K104" s="34" t="s">
        <v>65</v>
      </c>
      <c r="L104" s="78">
        <v>104</v>
      </c>
      <c r="M104" s="78"/>
      <c r="N104" s="73"/>
      <c r="O104" s="89" t="s">
        <v>313</v>
      </c>
      <c r="P104" s="92">
        <v>43840.86269675926</v>
      </c>
      <c r="Q104" s="89" t="s">
        <v>323</v>
      </c>
      <c r="R104" s="89"/>
      <c r="S104" s="89"/>
      <c r="T104" s="89" t="s">
        <v>386</v>
      </c>
      <c r="U104" s="89"/>
      <c r="V104" s="94" t="s">
        <v>437</v>
      </c>
      <c r="W104" s="92">
        <v>43840.86269675926</v>
      </c>
      <c r="X104" s="98">
        <v>43840</v>
      </c>
      <c r="Y104" s="101" t="s">
        <v>491</v>
      </c>
      <c r="Z104" s="94" t="s">
        <v>560</v>
      </c>
      <c r="AA104" s="89"/>
      <c r="AB104" s="89"/>
      <c r="AC104" s="101" t="s">
        <v>628</v>
      </c>
      <c r="AD104" s="89"/>
      <c r="AE104" s="89" t="b">
        <v>0</v>
      </c>
      <c r="AF104" s="89">
        <v>0</v>
      </c>
      <c r="AG104" s="101" t="s">
        <v>650</v>
      </c>
      <c r="AH104" s="89" t="b">
        <v>0</v>
      </c>
      <c r="AI104" s="89" t="s">
        <v>655</v>
      </c>
      <c r="AJ104" s="89"/>
      <c r="AK104" s="101" t="s">
        <v>650</v>
      </c>
      <c r="AL104" s="89" t="b">
        <v>0</v>
      </c>
      <c r="AM104" s="89">
        <v>4</v>
      </c>
      <c r="AN104" s="101" t="s">
        <v>632</v>
      </c>
      <c r="AO104" s="89" t="s">
        <v>660</v>
      </c>
      <c r="AP104" s="89" t="b">
        <v>0</v>
      </c>
      <c r="AQ104" s="101" t="s">
        <v>632</v>
      </c>
      <c r="AR104" s="89" t="s">
        <v>196</v>
      </c>
      <c r="AS104" s="89">
        <v>0</v>
      </c>
      <c r="AT104" s="89">
        <v>0</v>
      </c>
      <c r="AU104" s="89"/>
      <c r="AV104" s="89"/>
      <c r="AW104" s="89"/>
      <c r="AX104" s="89"/>
      <c r="AY104" s="89"/>
      <c r="AZ104" s="89"/>
      <c r="BA104" s="89"/>
      <c r="BB104" s="89"/>
      <c r="BC104">
        <v>2</v>
      </c>
      <c r="BD104" s="88" t="str">
        <f>REPLACE(INDEX(GroupVertices[Group],MATCH(Edges[[#This Row],[Vertex 1]],GroupVertices[Vertex],0)),1,1,"")</f>
        <v>4</v>
      </c>
      <c r="BE104" s="88" t="str">
        <f>REPLACE(INDEX(GroupVertices[Group],MATCH(Edges[[#This Row],[Vertex 2]],GroupVertices[Vertex],0)),1,1,"")</f>
        <v>4</v>
      </c>
    </row>
    <row r="105" spans="1:57" ht="15">
      <c r="A105" s="65" t="s">
        <v>268</v>
      </c>
      <c r="B105" s="65" t="s">
        <v>300</v>
      </c>
      <c r="C105" s="66" t="s">
        <v>1606</v>
      </c>
      <c r="D105" s="67">
        <v>3</v>
      </c>
      <c r="E105" s="68" t="s">
        <v>132</v>
      </c>
      <c r="F105" s="69">
        <v>32</v>
      </c>
      <c r="G105" s="66"/>
      <c r="H105" s="70"/>
      <c r="I105" s="71"/>
      <c r="J105" s="71"/>
      <c r="K105" s="34" t="s">
        <v>65</v>
      </c>
      <c r="L105" s="78">
        <v>105</v>
      </c>
      <c r="M105" s="78"/>
      <c r="N105" s="73"/>
      <c r="O105" s="89" t="s">
        <v>313</v>
      </c>
      <c r="P105" s="92">
        <v>43840.86269675926</v>
      </c>
      <c r="Q105" s="89" t="s">
        <v>323</v>
      </c>
      <c r="R105" s="89"/>
      <c r="S105" s="89"/>
      <c r="T105" s="89" t="s">
        <v>386</v>
      </c>
      <c r="U105" s="89"/>
      <c r="V105" s="94" t="s">
        <v>437</v>
      </c>
      <c r="W105" s="92">
        <v>43840.86269675926</v>
      </c>
      <c r="X105" s="98">
        <v>43840</v>
      </c>
      <c r="Y105" s="101" t="s">
        <v>491</v>
      </c>
      <c r="Z105" s="94" t="s">
        <v>560</v>
      </c>
      <c r="AA105" s="89"/>
      <c r="AB105" s="89"/>
      <c r="AC105" s="101" t="s">
        <v>628</v>
      </c>
      <c r="AD105" s="89"/>
      <c r="AE105" s="89" t="b">
        <v>0</v>
      </c>
      <c r="AF105" s="89">
        <v>0</v>
      </c>
      <c r="AG105" s="101" t="s">
        <v>650</v>
      </c>
      <c r="AH105" s="89" t="b">
        <v>0</v>
      </c>
      <c r="AI105" s="89" t="s">
        <v>655</v>
      </c>
      <c r="AJ105" s="89"/>
      <c r="AK105" s="101" t="s">
        <v>650</v>
      </c>
      <c r="AL105" s="89" t="b">
        <v>0</v>
      </c>
      <c r="AM105" s="89">
        <v>4</v>
      </c>
      <c r="AN105" s="101" t="s">
        <v>632</v>
      </c>
      <c r="AO105" s="89" t="s">
        <v>660</v>
      </c>
      <c r="AP105" s="89" t="b">
        <v>0</v>
      </c>
      <c r="AQ105" s="101" t="s">
        <v>632</v>
      </c>
      <c r="AR105" s="89" t="s">
        <v>196</v>
      </c>
      <c r="AS105" s="89">
        <v>0</v>
      </c>
      <c r="AT105" s="89">
        <v>0</v>
      </c>
      <c r="AU105" s="89"/>
      <c r="AV105" s="89"/>
      <c r="AW105" s="89"/>
      <c r="AX105" s="89"/>
      <c r="AY105" s="89"/>
      <c r="AZ105" s="89"/>
      <c r="BA105" s="89"/>
      <c r="BB105" s="89"/>
      <c r="BC105">
        <v>1</v>
      </c>
      <c r="BD105" s="88" t="str">
        <f>REPLACE(INDEX(GroupVertices[Group],MATCH(Edges[[#This Row],[Vertex 1]],GroupVertices[Vertex],0)),1,1,"")</f>
        <v>4</v>
      </c>
      <c r="BE105" s="88" t="str">
        <f>REPLACE(INDEX(GroupVertices[Group],MATCH(Edges[[#This Row],[Vertex 2]],GroupVertices[Vertex],0)),1,1,"")</f>
        <v>4</v>
      </c>
    </row>
    <row r="106" spans="1:57" ht="15">
      <c r="A106" s="65" t="s">
        <v>268</v>
      </c>
      <c r="B106" s="65" t="s">
        <v>270</v>
      </c>
      <c r="C106" s="66" t="s">
        <v>1607</v>
      </c>
      <c r="D106" s="67">
        <v>3</v>
      </c>
      <c r="E106" s="68" t="s">
        <v>132</v>
      </c>
      <c r="F106" s="69">
        <v>32</v>
      </c>
      <c r="G106" s="66"/>
      <c r="H106" s="70"/>
      <c r="I106" s="71"/>
      <c r="J106" s="71"/>
      <c r="K106" s="34" t="s">
        <v>65</v>
      </c>
      <c r="L106" s="78">
        <v>106</v>
      </c>
      <c r="M106" s="78"/>
      <c r="N106" s="73"/>
      <c r="O106" s="89" t="s">
        <v>313</v>
      </c>
      <c r="P106" s="92">
        <v>43845.784108796295</v>
      </c>
      <c r="Q106" s="89" t="s">
        <v>345</v>
      </c>
      <c r="R106" s="89"/>
      <c r="S106" s="89"/>
      <c r="T106" s="89" t="s">
        <v>395</v>
      </c>
      <c r="U106" s="89"/>
      <c r="V106" s="94" t="s">
        <v>437</v>
      </c>
      <c r="W106" s="92">
        <v>43845.784108796295</v>
      </c>
      <c r="X106" s="98">
        <v>43845</v>
      </c>
      <c r="Y106" s="101" t="s">
        <v>492</v>
      </c>
      <c r="Z106" s="94" t="s">
        <v>561</v>
      </c>
      <c r="AA106" s="89"/>
      <c r="AB106" s="89"/>
      <c r="AC106" s="101" t="s">
        <v>629</v>
      </c>
      <c r="AD106" s="89"/>
      <c r="AE106" s="89" t="b">
        <v>0</v>
      </c>
      <c r="AF106" s="89">
        <v>0</v>
      </c>
      <c r="AG106" s="101" t="s">
        <v>650</v>
      </c>
      <c r="AH106" s="89" t="b">
        <v>0</v>
      </c>
      <c r="AI106" s="89" t="s">
        <v>655</v>
      </c>
      <c r="AJ106" s="89"/>
      <c r="AK106" s="101" t="s">
        <v>650</v>
      </c>
      <c r="AL106" s="89" t="b">
        <v>0</v>
      </c>
      <c r="AM106" s="89">
        <v>2</v>
      </c>
      <c r="AN106" s="101" t="s">
        <v>638</v>
      </c>
      <c r="AO106" s="89" t="s">
        <v>660</v>
      </c>
      <c r="AP106" s="89" t="b">
        <v>0</v>
      </c>
      <c r="AQ106" s="101" t="s">
        <v>638</v>
      </c>
      <c r="AR106" s="89" t="s">
        <v>196</v>
      </c>
      <c r="AS106" s="89">
        <v>0</v>
      </c>
      <c r="AT106" s="89">
        <v>0</v>
      </c>
      <c r="AU106" s="89"/>
      <c r="AV106" s="89"/>
      <c r="AW106" s="89"/>
      <c r="AX106" s="89"/>
      <c r="AY106" s="89"/>
      <c r="AZ106" s="89"/>
      <c r="BA106" s="89"/>
      <c r="BB106" s="89"/>
      <c r="BC106">
        <v>2</v>
      </c>
      <c r="BD106" s="88" t="str">
        <f>REPLACE(INDEX(GroupVertices[Group],MATCH(Edges[[#This Row],[Vertex 1]],GroupVertices[Vertex],0)),1,1,"")</f>
        <v>4</v>
      </c>
      <c r="BE106" s="88" t="str">
        <f>REPLACE(INDEX(GroupVertices[Group],MATCH(Edges[[#This Row],[Vertex 2]],GroupVertices[Vertex],0)),1,1,"")</f>
        <v>4</v>
      </c>
    </row>
    <row r="107" spans="1:57" ht="15">
      <c r="A107" s="65" t="s">
        <v>269</v>
      </c>
      <c r="B107" s="65" t="s">
        <v>310</v>
      </c>
      <c r="C107" s="66" t="s">
        <v>1606</v>
      </c>
      <c r="D107" s="67">
        <v>3</v>
      </c>
      <c r="E107" s="68" t="s">
        <v>132</v>
      </c>
      <c r="F107" s="69">
        <v>32</v>
      </c>
      <c r="G107" s="66"/>
      <c r="H107" s="70"/>
      <c r="I107" s="71"/>
      <c r="J107" s="71"/>
      <c r="K107" s="34" t="s">
        <v>65</v>
      </c>
      <c r="L107" s="78">
        <v>107</v>
      </c>
      <c r="M107" s="78"/>
      <c r="N107" s="73"/>
      <c r="O107" s="89" t="s">
        <v>314</v>
      </c>
      <c r="P107" s="92">
        <v>43846.14875</v>
      </c>
      <c r="Q107" s="89" t="s">
        <v>346</v>
      </c>
      <c r="R107" s="94" t="s">
        <v>366</v>
      </c>
      <c r="S107" s="89" t="s">
        <v>379</v>
      </c>
      <c r="T107" s="89"/>
      <c r="U107" s="89"/>
      <c r="V107" s="94" t="s">
        <v>438</v>
      </c>
      <c r="W107" s="92">
        <v>43846.14875</v>
      </c>
      <c r="X107" s="98">
        <v>43846</v>
      </c>
      <c r="Y107" s="101" t="s">
        <v>493</v>
      </c>
      <c r="Z107" s="94" t="s">
        <v>562</v>
      </c>
      <c r="AA107" s="89"/>
      <c r="AB107" s="89"/>
      <c r="AC107" s="101" t="s">
        <v>630</v>
      </c>
      <c r="AD107" s="101" t="s">
        <v>649</v>
      </c>
      <c r="AE107" s="89" t="b">
        <v>0</v>
      </c>
      <c r="AF107" s="89">
        <v>2</v>
      </c>
      <c r="AG107" s="101" t="s">
        <v>654</v>
      </c>
      <c r="AH107" s="89" t="b">
        <v>0</v>
      </c>
      <c r="AI107" s="89" t="s">
        <v>655</v>
      </c>
      <c r="AJ107" s="89"/>
      <c r="AK107" s="101" t="s">
        <v>650</v>
      </c>
      <c r="AL107" s="89" t="b">
        <v>0</v>
      </c>
      <c r="AM107" s="89">
        <v>1</v>
      </c>
      <c r="AN107" s="101" t="s">
        <v>650</v>
      </c>
      <c r="AO107" s="89" t="s">
        <v>665</v>
      </c>
      <c r="AP107" s="89" t="b">
        <v>0</v>
      </c>
      <c r="AQ107" s="101" t="s">
        <v>649</v>
      </c>
      <c r="AR107" s="89" t="s">
        <v>196</v>
      </c>
      <c r="AS107" s="89">
        <v>0</v>
      </c>
      <c r="AT107" s="89">
        <v>0</v>
      </c>
      <c r="AU107" s="89"/>
      <c r="AV107" s="89"/>
      <c r="AW107" s="89"/>
      <c r="AX107" s="89"/>
      <c r="AY107" s="89"/>
      <c r="AZ107" s="89"/>
      <c r="BA107" s="89"/>
      <c r="BB107" s="89"/>
      <c r="BC107">
        <v>1</v>
      </c>
      <c r="BD107" s="88" t="str">
        <f>REPLACE(INDEX(GroupVertices[Group],MATCH(Edges[[#This Row],[Vertex 1]],GroupVertices[Vertex],0)),1,1,"")</f>
        <v>7</v>
      </c>
      <c r="BE107" s="88" t="str">
        <f>REPLACE(INDEX(GroupVertices[Group],MATCH(Edges[[#This Row],[Vertex 2]],GroupVertices[Vertex],0)),1,1,"")</f>
        <v>7</v>
      </c>
    </row>
    <row r="108" spans="1:57" ht="15">
      <c r="A108" s="65" t="s">
        <v>269</v>
      </c>
      <c r="B108" s="65" t="s">
        <v>266</v>
      </c>
      <c r="C108" s="66" t="s">
        <v>1606</v>
      </c>
      <c r="D108" s="67">
        <v>3</v>
      </c>
      <c r="E108" s="68" t="s">
        <v>132</v>
      </c>
      <c r="F108" s="69">
        <v>32</v>
      </c>
      <c r="G108" s="66"/>
      <c r="H108" s="70"/>
      <c r="I108" s="71"/>
      <c r="J108" s="71"/>
      <c r="K108" s="34" t="s">
        <v>65</v>
      </c>
      <c r="L108" s="78">
        <v>108</v>
      </c>
      <c r="M108" s="78"/>
      <c r="N108" s="73"/>
      <c r="O108" s="89" t="s">
        <v>312</v>
      </c>
      <c r="P108" s="92">
        <v>43846.14875</v>
      </c>
      <c r="Q108" s="89" t="s">
        <v>346</v>
      </c>
      <c r="R108" s="94" t="s">
        <v>366</v>
      </c>
      <c r="S108" s="89" t="s">
        <v>379</v>
      </c>
      <c r="T108" s="89"/>
      <c r="U108" s="89"/>
      <c r="V108" s="94" t="s">
        <v>438</v>
      </c>
      <c r="W108" s="92">
        <v>43846.14875</v>
      </c>
      <c r="X108" s="98">
        <v>43846</v>
      </c>
      <c r="Y108" s="101" t="s">
        <v>493</v>
      </c>
      <c r="Z108" s="94" t="s">
        <v>562</v>
      </c>
      <c r="AA108" s="89"/>
      <c r="AB108" s="89"/>
      <c r="AC108" s="101" t="s">
        <v>630</v>
      </c>
      <c r="AD108" s="101" t="s">
        <v>649</v>
      </c>
      <c r="AE108" s="89" t="b">
        <v>0</v>
      </c>
      <c r="AF108" s="89">
        <v>2</v>
      </c>
      <c r="AG108" s="101" t="s">
        <v>654</v>
      </c>
      <c r="AH108" s="89" t="b">
        <v>0</v>
      </c>
      <c r="AI108" s="89" t="s">
        <v>655</v>
      </c>
      <c r="AJ108" s="89"/>
      <c r="AK108" s="101" t="s">
        <v>650</v>
      </c>
      <c r="AL108" s="89" t="b">
        <v>0</v>
      </c>
      <c r="AM108" s="89">
        <v>1</v>
      </c>
      <c r="AN108" s="101" t="s">
        <v>650</v>
      </c>
      <c r="AO108" s="89" t="s">
        <v>665</v>
      </c>
      <c r="AP108" s="89" t="b">
        <v>0</v>
      </c>
      <c r="AQ108" s="101" t="s">
        <v>649</v>
      </c>
      <c r="AR108" s="89" t="s">
        <v>196</v>
      </c>
      <c r="AS108" s="89">
        <v>0</v>
      </c>
      <c r="AT108" s="89">
        <v>0</v>
      </c>
      <c r="AU108" s="89"/>
      <c r="AV108" s="89"/>
      <c r="AW108" s="89"/>
      <c r="AX108" s="89"/>
      <c r="AY108" s="89"/>
      <c r="AZ108" s="89"/>
      <c r="BA108" s="89"/>
      <c r="BB108" s="89"/>
      <c r="BC108">
        <v>1</v>
      </c>
      <c r="BD108" s="88" t="str">
        <f>REPLACE(INDEX(GroupVertices[Group],MATCH(Edges[[#This Row],[Vertex 1]],GroupVertices[Vertex],0)),1,1,"")</f>
        <v>7</v>
      </c>
      <c r="BE108" s="88" t="str">
        <f>REPLACE(INDEX(GroupVertices[Group],MATCH(Edges[[#This Row],[Vertex 2]],GroupVertices[Vertex],0)),1,1,"")</f>
        <v>1</v>
      </c>
    </row>
    <row r="109" spans="1:57" ht="15">
      <c r="A109" s="65" t="s">
        <v>270</v>
      </c>
      <c r="B109" s="65" t="s">
        <v>300</v>
      </c>
      <c r="C109" s="66" t="s">
        <v>1606</v>
      </c>
      <c r="D109" s="67">
        <v>3</v>
      </c>
      <c r="E109" s="68" t="s">
        <v>132</v>
      </c>
      <c r="F109" s="69">
        <v>32</v>
      </c>
      <c r="G109" s="66"/>
      <c r="H109" s="70"/>
      <c r="I109" s="71"/>
      <c r="J109" s="71"/>
      <c r="K109" s="34" t="s">
        <v>65</v>
      </c>
      <c r="L109" s="78">
        <v>109</v>
      </c>
      <c r="M109" s="78"/>
      <c r="N109" s="73"/>
      <c r="O109" s="89" t="s">
        <v>313</v>
      </c>
      <c r="P109" s="92">
        <v>43840.674305555556</v>
      </c>
      <c r="Q109" s="89" t="s">
        <v>323</v>
      </c>
      <c r="R109" s="89"/>
      <c r="S109" s="89"/>
      <c r="T109" s="89" t="s">
        <v>386</v>
      </c>
      <c r="U109" s="89"/>
      <c r="V109" s="94" t="s">
        <v>439</v>
      </c>
      <c r="W109" s="92">
        <v>43840.674305555556</v>
      </c>
      <c r="X109" s="98">
        <v>43840</v>
      </c>
      <c r="Y109" s="101" t="s">
        <v>494</v>
      </c>
      <c r="Z109" s="94" t="s">
        <v>563</v>
      </c>
      <c r="AA109" s="89"/>
      <c r="AB109" s="89"/>
      <c r="AC109" s="101" t="s">
        <v>631</v>
      </c>
      <c r="AD109" s="89"/>
      <c r="AE109" s="89" t="b">
        <v>0</v>
      </c>
      <c r="AF109" s="89">
        <v>0</v>
      </c>
      <c r="AG109" s="101" t="s">
        <v>650</v>
      </c>
      <c r="AH109" s="89" t="b">
        <v>0</v>
      </c>
      <c r="AI109" s="89" t="s">
        <v>655</v>
      </c>
      <c r="AJ109" s="89"/>
      <c r="AK109" s="101" t="s">
        <v>650</v>
      </c>
      <c r="AL109" s="89" t="b">
        <v>0</v>
      </c>
      <c r="AM109" s="89">
        <v>4</v>
      </c>
      <c r="AN109" s="101" t="s">
        <v>632</v>
      </c>
      <c r="AO109" s="89" t="s">
        <v>659</v>
      </c>
      <c r="AP109" s="89" t="b">
        <v>0</v>
      </c>
      <c r="AQ109" s="101" t="s">
        <v>632</v>
      </c>
      <c r="AR109" s="89" t="s">
        <v>196</v>
      </c>
      <c r="AS109" s="89">
        <v>0</v>
      </c>
      <c r="AT109" s="89">
        <v>0</v>
      </c>
      <c r="AU109" s="89"/>
      <c r="AV109" s="89"/>
      <c r="AW109" s="89"/>
      <c r="AX109" s="89"/>
      <c r="AY109" s="89"/>
      <c r="AZ109" s="89"/>
      <c r="BA109" s="89"/>
      <c r="BB109" s="89"/>
      <c r="BC109">
        <v>1</v>
      </c>
      <c r="BD109" s="88" t="str">
        <f>REPLACE(INDEX(GroupVertices[Group],MATCH(Edges[[#This Row],[Vertex 1]],GroupVertices[Vertex],0)),1,1,"")</f>
        <v>4</v>
      </c>
      <c r="BE109" s="88" t="str">
        <f>REPLACE(INDEX(GroupVertices[Group],MATCH(Edges[[#This Row],[Vertex 2]],GroupVertices[Vertex],0)),1,1,"")</f>
        <v>4</v>
      </c>
    </row>
    <row r="110" spans="1:57" ht="15">
      <c r="A110" s="65" t="s">
        <v>266</v>
      </c>
      <c r="B110" s="65" t="s">
        <v>300</v>
      </c>
      <c r="C110" s="66" t="s">
        <v>1606</v>
      </c>
      <c r="D110" s="67">
        <v>3</v>
      </c>
      <c r="E110" s="68" t="s">
        <v>132</v>
      </c>
      <c r="F110" s="69">
        <v>32</v>
      </c>
      <c r="G110" s="66"/>
      <c r="H110" s="70"/>
      <c r="I110" s="71"/>
      <c r="J110" s="71"/>
      <c r="K110" s="34" t="s">
        <v>65</v>
      </c>
      <c r="L110" s="78">
        <v>110</v>
      </c>
      <c r="M110" s="78"/>
      <c r="N110" s="73"/>
      <c r="O110" s="89" t="s">
        <v>312</v>
      </c>
      <c r="P110" s="92">
        <v>43840.635416666664</v>
      </c>
      <c r="Q110" s="89" t="s">
        <v>323</v>
      </c>
      <c r="R110" s="94" t="s">
        <v>367</v>
      </c>
      <c r="S110" s="89" t="s">
        <v>372</v>
      </c>
      <c r="T110" s="89" t="s">
        <v>396</v>
      </c>
      <c r="U110" s="89"/>
      <c r="V110" s="94" t="s">
        <v>435</v>
      </c>
      <c r="W110" s="92">
        <v>43840.635416666664</v>
      </c>
      <c r="X110" s="98">
        <v>43840</v>
      </c>
      <c r="Y110" s="101" t="s">
        <v>495</v>
      </c>
      <c r="Z110" s="94" t="s">
        <v>564</v>
      </c>
      <c r="AA110" s="89"/>
      <c r="AB110" s="89"/>
      <c r="AC110" s="101" t="s">
        <v>632</v>
      </c>
      <c r="AD110" s="89"/>
      <c r="AE110" s="89" t="b">
        <v>0</v>
      </c>
      <c r="AF110" s="89">
        <v>8</v>
      </c>
      <c r="AG110" s="101" t="s">
        <v>650</v>
      </c>
      <c r="AH110" s="89" t="b">
        <v>0</v>
      </c>
      <c r="AI110" s="89" t="s">
        <v>655</v>
      </c>
      <c r="AJ110" s="89"/>
      <c r="AK110" s="101" t="s">
        <v>650</v>
      </c>
      <c r="AL110" s="89" t="b">
        <v>0</v>
      </c>
      <c r="AM110" s="89">
        <v>4</v>
      </c>
      <c r="AN110" s="101" t="s">
        <v>650</v>
      </c>
      <c r="AO110" s="89" t="s">
        <v>671</v>
      </c>
      <c r="AP110" s="89" t="b">
        <v>0</v>
      </c>
      <c r="AQ110" s="101" t="s">
        <v>632</v>
      </c>
      <c r="AR110" s="89" t="s">
        <v>196</v>
      </c>
      <c r="AS110" s="89">
        <v>0</v>
      </c>
      <c r="AT110" s="89">
        <v>0</v>
      </c>
      <c r="AU110" s="89"/>
      <c r="AV110" s="89"/>
      <c r="AW110" s="89"/>
      <c r="AX110" s="89"/>
      <c r="AY110" s="89"/>
      <c r="AZ110" s="89"/>
      <c r="BA110" s="89"/>
      <c r="BB110" s="89"/>
      <c r="BC110">
        <v>1</v>
      </c>
      <c r="BD110" s="88" t="str">
        <f>REPLACE(INDEX(GroupVertices[Group],MATCH(Edges[[#This Row],[Vertex 1]],GroupVertices[Vertex],0)),1,1,"")</f>
        <v>1</v>
      </c>
      <c r="BE110" s="88" t="str">
        <f>REPLACE(INDEX(GroupVertices[Group],MATCH(Edges[[#This Row],[Vertex 2]],GroupVertices[Vertex],0)),1,1,"")</f>
        <v>4</v>
      </c>
    </row>
    <row r="111" spans="1:57" ht="15">
      <c r="A111" s="65" t="s">
        <v>271</v>
      </c>
      <c r="B111" s="65" t="s">
        <v>300</v>
      </c>
      <c r="C111" s="66" t="s">
        <v>1606</v>
      </c>
      <c r="D111" s="67">
        <v>3</v>
      </c>
      <c r="E111" s="68" t="s">
        <v>132</v>
      </c>
      <c r="F111" s="69">
        <v>32</v>
      </c>
      <c r="G111" s="66"/>
      <c r="H111" s="70"/>
      <c r="I111" s="71"/>
      <c r="J111" s="71"/>
      <c r="K111" s="34" t="s">
        <v>65</v>
      </c>
      <c r="L111" s="78">
        <v>111</v>
      </c>
      <c r="M111" s="78"/>
      <c r="N111" s="73"/>
      <c r="O111" s="89" t="s">
        <v>313</v>
      </c>
      <c r="P111" s="92">
        <v>43842.235034722224</v>
      </c>
      <c r="Q111" s="89" t="s">
        <v>323</v>
      </c>
      <c r="R111" s="89"/>
      <c r="S111" s="89"/>
      <c r="T111" s="89" t="s">
        <v>386</v>
      </c>
      <c r="U111" s="89"/>
      <c r="V111" s="94" t="s">
        <v>440</v>
      </c>
      <c r="W111" s="92">
        <v>43842.235034722224</v>
      </c>
      <c r="X111" s="98">
        <v>43842</v>
      </c>
      <c r="Y111" s="101" t="s">
        <v>496</v>
      </c>
      <c r="Z111" s="94" t="s">
        <v>565</v>
      </c>
      <c r="AA111" s="89"/>
      <c r="AB111" s="89"/>
      <c r="AC111" s="101" t="s">
        <v>633</v>
      </c>
      <c r="AD111" s="89"/>
      <c r="AE111" s="89" t="b">
        <v>0</v>
      </c>
      <c r="AF111" s="89">
        <v>0</v>
      </c>
      <c r="AG111" s="101" t="s">
        <v>650</v>
      </c>
      <c r="AH111" s="89" t="b">
        <v>0</v>
      </c>
      <c r="AI111" s="89" t="s">
        <v>655</v>
      </c>
      <c r="AJ111" s="89"/>
      <c r="AK111" s="101" t="s">
        <v>650</v>
      </c>
      <c r="AL111" s="89" t="b">
        <v>0</v>
      </c>
      <c r="AM111" s="89">
        <v>4</v>
      </c>
      <c r="AN111" s="101" t="s">
        <v>632</v>
      </c>
      <c r="AO111" s="89" t="s">
        <v>660</v>
      </c>
      <c r="AP111" s="89" t="b">
        <v>0</v>
      </c>
      <c r="AQ111" s="101" t="s">
        <v>632</v>
      </c>
      <c r="AR111" s="89" t="s">
        <v>196</v>
      </c>
      <c r="AS111" s="89">
        <v>0</v>
      </c>
      <c r="AT111" s="89">
        <v>0</v>
      </c>
      <c r="AU111" s="89"/>
      <c r="AV111" s="89"/>
      <c r="AW111" s="89"/>
      <c r="AX111" s="89"/>
      <c r="AY111" s="89"/>
      <c r="AZ111" s="89"/>
      <c r="BA111" s="89"/>
      <c r="BB111" s="89"/>
      <c r="BC111">
        <v>1</v>
      </c>
      <c r="BD111" s="88" t="str">
        <f>REPLACE(INDEX(GroupVertices[Group],MATCH(Edges[[#This Row],[Vertex 1]],GroupVertices[Vertex],0)),1,1,"")</f>
        <v>4</v>
      </c>
      <c r="BE111" s="88" t="str">
        <f>REPLACE(INDEX(GroupVertices[Group],MATCH(Edges[[#This Row],[Vertex 2]],GroupVertices[Vertex],0)),1,1,"")</f>
        <v>4</v>
      </c>
    </row>
    <row r="112" spans="1:57" ht="15">
      <c r="A112" s="65" t="s">
        <v>266</v>
      </c>
      <c r="B112" s="65" t="s">
        <v>308</v>
      </c>
      <c r="C112" s="66" t="s">
        <v>1607</v>
      </c>
      <c r="D112" s="67">
        <v>3</v>
      </c>
      <c r="E112" s="68" t="s">
        <v>132</v>
      </c>
      <c r="F112" s="69">
        <v>32</v>
      </c>
      <c r="G112" s="66"/>
      <c r="H112" s="70"/>
      <c r="I112" s="71"/>
      <c r="J112" s="71"/>
      <c r="K112" s="34" t="s">
        <v>65</v>
      </c>
      <c r="L112" s="78">
        <v>112</v>
      </c>
      <c r="M112" s="78"/>
      <c r="N112" s="73"/>
      <c r="O112" s="89" t="s">
        <v>312</v>
      </c>
      <c r="P112" s="92">
        <v>43843.777916666666</v>
      </c>
      <c r="Q112" s="89" t="s">
        <v>331</v>
      </c>
      <c r="R112" s="94" t="s">
        <v>365</v>
      </c>
      <c r="S112" s="89" t="s">
        <v>372</v>
      </c>
      <c r="T112" s="89"/>
      <c r="U112" s="89"/>
      <c r="V112" s="94" t="s">
        <v>435</v>
      </c>
      <c r="W112" s="92">
        <v>43843.777916666666</v>
      </c>
      <c r="X112" s="98">
        <v>43843</v>
      </c>
      <c r="Y112" s="101" t="s">
        <v>490</v>
      </c>
      <c r="Z112" s="94" t="s">
        <v>559</v>
      </c>
      <c r="AA112" s="89"/>
      <c r="AB112" s="89"/>
      <c r="AC112" s="101" t="s">
        <v>627</v>
      </c>
      <c r="AD112" s="101" t="s">
        <v>626</v>
      </c>
      <c r="AE112" s="89" t="b">
        <v>0</v>
      </c>
      <c r="AF112" s="89">
        <v>1</v>
      </c>
      <c r="AG112" s="101" t="s">
        <v>653</v>
      </c>
      <c r="AH112" s="89" t="b">
        <v>0</v>
      </c>
      <c r="AI112" s="89" t="s">
        <v>655</v>
      </c>
      <c r="AJ112" s="89"/>
      <c r="AK112" s="101" t="s">
        <v>650</v>
      </c>
      <c r="AL112" s="89" t="b">
        <v>0</v>
      </c>
      <c r="AM112" s="89">
        <v>1</v>
      </c>
      <c r="AN112" s="101" t="s">
        <v>650</v>
      </c>
      <c r="AO112" s="89" t="s">
        <v>659</v>
      </c>
      <c r="AP112" s="89" t="b">
        <v>0</v>
      </c>
      <c r="AQ112" s="101" t="s">
        <v>626</v>
      </c>
      <c r="AR112" s="89" t="s">
        <v>196</v>
      </c>
      <c r="AS112" s="89">
        <v>0</v>
      </c>
      <c r="AT112" s="89">
        <v>0</v>
      </c>
      <c r="AU112" s="89"/>
      <c r="AV112" s="89"/>
      <c r="AW112" s="89"/>
      <c r="AX112" s="89"/>
      <c r="AY112" s="89"/>
      <c r="AZ112" s="89"/>
      <c r="BA112" s="89"/>
      <c r="BB112" s="89"/>
      <c r="BC112">
        <v>2</v>
      </c>
      <c r="BD112" s="88" t="str">
        <f>REPLACE(INDEX(GroupVertices[Group],MATCH(Edges[[#This Row],[Vertex 1]],GroupVertices[Vertex],0)),1,1,"")</f>
        <v>1</v>
      </c>
      <c r="BE112" s="88" t="str">
        <f>REPLACE(INDEX(GroupVertices[Group],MATCH(Edges[[#This Row],[Vertex 2]],GroupVertices[Vertex],0)),1,1,"")</f>
        <v>1</v>
      </c>
    </row>
    <row r="113" spans="1:57" ht="15">
      <c r="A113" s="65" t="s">
        <v>266</v>
      </c>
      <c r="B113" s="65" t="s">
        <v>308</v>
      </c>
      <c r="C113" s="66" t="s">
        <v>1607</v>
      </c>
      <c r="D113" s="67">
        <v>3</v>
      </c>
      <c r="E113" s="68" t="s">
        <v>132</v>
      </c>
      <c r="F113" s="69">
        <v>32</v>
      </c>
      <c r="G113" s="66"/>
      <c r="H113" s="70"/>
      <c r="I113" s="71"/>
      <c r="J113" s="71"/>
      <c r="K113" s="34" t="s">
        <v>65</v>
      </c>
      <c r="L113" s="78">
        <v>113</v>
      </c>
      <c r="M113" s="78"/>
      <c r="N113" s="73"/>
      <c r="O113" s="89" t="s">
        <v>312</v>
      </c>
      <c r="P113" s="92">
        <v>43843.78229166667</v>
      </c>
      <c r="Q113" s="89" t="s">
        <v>344</v>
      </c>
      <c r="R113" s="94" t="s">
        <v>365</v>
      </c>
      <c r="S113" s="89" t="s">
        <v>372</v>
      </c>
      <c r="T113" s="89"/>
      <c r="U113" s="89"/>
      <c r="V113" s="94" t="s">
        <v>435</v>
      </c>
      <c r="W113" s="92">
        <v>43843.78229166667</v>
      </c>
      <c r="X113" s="98">
        <v>43843</v>
      </c>
      <c r="Y113" s="101" t="s">
        <v>488</v>
      </c>
      <c r="Z113" s="94" t="s">
        <v>557</v>
      </c>
      <c r="AA113" s="89"/>
      <c r="AB113" s="89"/>
      <c r="AC113" s="101" t="s">
        <v>625</v>
      </c>
      <c r="AD113" s="101" t="s">
        <v>627</v>
      </c>
      <c r="AE113" s="89" t="b">
        <v>0</v>
      </c>
      <c r="AF113" s="89">
        <v>2</v>
      </c>
      <c r="AG113" s="101" t="s">
        <v>653</v>
      </c>
      <c r="AH113" s="89" t="b">
        <v>0</v>
      </c>
      <c r="AI113" s="89" t="s">
        <v>655</v>
      </c>
      <c r="AJ113" s="89"/>
      <c r="AK113" s="101" t="s">
        <v>650</v>
      </c>
      <c r="AL113" s="89" t="b">
        <v>0</v>
      </c>
      <c r="AM113" s="89">
        <v>0</v>
      </c>
      <c r="AN113" s="101" t="s">
        <v>650</v>
      </c>
      <c r="AO113" s="89" t="s">
        <v>659</v>
      </c>
      <c r="AP113" s="89" t="b">
        <v>0</v>
      </c>
      <c r="AQ113" s="101" t="s">
        <v>627</v>
      </c>
      <c r="AR113" s="89" t="s">
        <v>196</v>
      </c>
      <c r="AS113" s="89">
        <v>0</v>
      </c>
      <c r="AT113" s="89">
        <v>0</v>
      </c>
      <c r="AU113" s="89"/>
      <c r="AV113" s="89"/>
      <c r="AW113" s="89"/>
      <c r="AX113" s="89"/>
      <c r="AY113" s="89"/>
      <c r="AZ113" s="89"/>
      <c r="BA113" s="89"/>
      <c r="BB113" s="89"/>
      <c r="BC113">
        <v>2</v>
      </c>
      <c r="BD113" s="88" t="str">
        <f>REPLACE(INDEX(GroupVertices[Group],MATCH(Edges[[#This Row],[Vertex 1]],GroupVertices[Vertex],0)),1,1,"")</f>
        <v>1</v>
      </c>
      <c r="BE113" s="88" t="str">
        <f>REPLACE(INDEX(GroupVertices[Group],MATCH(Edges[[#This Row],[Vertex 2]],GroupVertices[Vertex],0)),1,1,"")</f>
        <v>1</v>
      </c>
    </row>
    <row r="114" spans="1:57" ht="15">
      <c r="A114" s="65" t="s">
        <v>271</v>
      </c>
      <c r="B114" s="65" t="s">
        <v>308</v>
      </c>
      <c r="C114" s="66" t="s">
        <v>1606</v>
      </c>
      <c r="D114" s="67">
        <v>3</v>
      </c>
      <c r="E114" s="68" t="s">
        <v>132</v>
      </c>
      <c r="F114" s="69">
        <v>32</v>
      </c>
      <c r="G114" s="66"/>
      <c r="H114" s="70"/>
      <c r="I114" s="71"/>
      <c r="J114" s="71"/>
      <c r="K114" s="34" t="s">
        <v>65</v>
      </c>
      <c r="L114" s="78">
        <v>114</v>
      </c>
      <c r="M114" s="78"/>
      <c r="N114" s="73"/>
      <c r="O114" s="89" t="s">
        <v>312</v>
      </c>
      <c r="P114" s="92">
        <v>43842.471608796295</v>
      </c>
      <c r="Q114" s="89" t="s">
        <v>347</v>
      </c>
      <c r="R114" s="94" t="s">
        <v>368</v>
      </c>
      <c r="S114" s="89" t="s">
        <v>372</v>
      </c>
      <c r="T114" s="89"/>
      <c r="U114" s="89"/>
      <c r="V114" s="94" t="s">
        <v>440</v>
      </c>
      <c r="W114" s="92">
        <v>43842.471608796295</v>
      </c>
      <c r="X114" s="98">
        <v>43842</v>
      </c>
      <c r="Y114" s="101" t="s">
        <v>497</v>
      </c>
      <c r="Z114" s="94" t="s">
        <v>566</v>
      </c>
      <c r="AA114" s="89"/>
      <c r="AB114" s="89"/>
      <c r="AC114" s="101" t="s">
        <v>634</v>
      </c>
      <c r="AD114" s="89"/>
      <c r="AE114" s="89" t="b">
        <v>0</v>
      </c>
      <c r="AF114" s="89">
        <v>1</v>
      </c>
      <c r="AG114" s="101" t="s">
        <v>650</v>
      </c>
      <c r="AH114" s="89" t="b">
        <v>0</v>
      </c>
      <c r="AI114" s="89" t="s">
        <v>655</v>
      </c>
      <c r="AJ114" s="89"/>
      <c r="AK114" s="101" t="s">
        <v>650</v>
      </c>
      <c r="AL114" s="89" t="b">
        <v>0</v>
      </c>
      <c r="AM114" s="89">
        <v>0</v>
      </c>
      <c r="AN114" s="101" t="s">
        <v>650</v>
      </c>
      <c r="AO114" s="89" t="s">
        <v>659</v>
      </c>
      <c r="AP114" s="89" t="b">
        <v>0</v>
      </c>
      <c r="AQ114" s="101" t="s">
        <v>634</v>
      </c>
      <c r="AR114" s="89" t="s">
        <v>196</v>
      </c>
      <c r="AS114" s="89">
        <v>0</v>
      </c>
      <c r="AT114" s="89">
        <v>0</v>
      </c>
      <c r="AU114" s="89"/>
      <c r="AV114" s="89"/>
      <c r="AW114" s="89"/>
      <c r="AX114" s="89"/>
      <c r="AY114" s="89"/>
      <c r="AZ114" s="89"/>
      <c r="BA114" s="89"/>
      <c r="BB114" s="89"/>
      <c r="BC114">
        <v>1</v>
      </c>
      <c r="BD114" s="88" t="str">
        <f>REPLACE(INDEX(GroupVertices[Group],MATCH(Edges[[#This Row],[Vertex 1]],GroupVertices[Vertex],0)),1,1,"")</f>
        <v>4</v>
      </c>
      <c r="BE114" s="88" t="str">
        <f>REPLACE(INDEX(GroupVertices[Group],MATCH(Edges[[#This Row],[Vertex 2]],GroupVertices[Vertex],0)),1,1,"")</f>
        <v>1</v>
      </c>
    </row>
    <row r="115" spans="1:57" ht="15">
      <c r="A115" s="65" t="s">
        <v>271</v>
      </c>
      <c r="B115" s="65" t="s">
        <v>311</v>
      </c>
      <c r="C115" s="66" t="s">
        <v>1606</v>
      </c>
      <c r="D115" s="67">
        <v>3</v>
      </c>
      <c r="E115" s="68" t="s">
        <v>132</v>
      </c>
      <c r="F115" s="69">
        <v>32</v>
      </c>
      <c r="G115" s="66"/>
      <c r="H115" s="70"/>
      <c r="I115" s="71"/>
      <c r="J115" s="71"/>
      <c r="K115" s="34" t="s">
        <v>65</v>
      </c>
      <c r="L115" s="78">
        <v>115</v>
      </c>
      <c r="M115" s="78"/>
      <c r="N115" s="73"/>
      <c r="O115" s="89" t="s">
        <v>312</v>
      </c>
      <c r="P115" s="92">
        <v>43846.33184027778</v>
      </c>
      <c r="Q115" s="89" t="s">
        <v>348</v>
      </c>
      <c r="R115" s="94" t="s">
        <v>369</v>
      </c>
      <c r="S115" s="89" t="s">
        <v>380</v>
      </c>
      <c r="T115" s="89"/>
      <c r="U115" s="89"/>
      <c r="V115" s="94" t="s">
        <v>440</v>
      </c>
      <c r="W115" s="92">
        <v>43846.33184027778</v>
      </c>
      <c r="X115" s="98">
        <v>43846</v>
      </c>
      <c r="Y115" s="101" t="s">
        <v>498</v>
      </c>
      <c r="Z115" s="94" t="s">
        <v>567</v>
      </c>
      <c r="AA115" s="89"/>
      <c r="AB115" s="89"/>
      <c r="AC115" s="101" t="s">
        <v>635</v>
      </c>
      <c r="AD115" s="89"/>
      <c r="AE115" s="89" t="b">
        <v>0</v>
      </c>
      <c r="AF115" s="89">
        <v>0</v>
      </c>
      <c r="AG115" s="101" t="s">
        <v>650</v>
      </c>
      <c r="AH115" s="89" t="b">
        <v>0</v>
      </c>
      <c r="AI115" s="89" t="s">
        <v>655</v>
      </c>
      <c r="AJ115" s="89"/>
      <c r="AK115" s="101" t="s">
        <v>650</v>
      </c>
      <c r="AL115" s="89" t="b">
        <v>0</v>
      </c>
      <c r="AM115" s="89">
        <v>0</v>
      </c>
      <c r="AN115" s="101" t="s">
        <v>650</v>
      </c>
      <c r="AO115" s="89" t="s">
        <v>659</v>
      </c>
      <c r="AP115" s="89" t="b">
        <v>0</v>
      </c>
      <c r="AQ115" s="101" t="s">
        <v>635</v>
      </c>
      <c r="AR115" s="89" t="s">
        <v>196</v>
      </c>
      <c r="AS115" s="89">
        <v>0</v>
      </c>
      <c r="AT115" s="89">
        <v>0</v>
      </c>
      <c r="AU115" s="89"/>
      <c r="AV115" s="89"/>
      <c r="AW115" s="89"/>
      <c r="AX115" s="89"/>
      <c r="AY115" s="89"/>
      <c r="AZ115" s="89"/>
      <c r="BA115" s="89"/>
      <c r="BB115" s="89"/>
      <c r="BC115">
        <v>1</v>
      </c>
      <c r="BD115" s="88" t="str">
        <f>REPLACE(INDEX(GroupVertices[Group],MATCH(Edges[[#This Row],[Vertex 1]],GroupVertices[Vertex],0)),1,1,"")</f>
        <v>4</v>
      </c>
      <c r="BE115" s="88" t="str">
        <f>REPLACE(INDEX(GroupVertices[Group],MATCH(Edges[[#This Row],[Vertex 2]],GroupVertices[Vertex],0)),1,1,"")</f>
        <v>4</v>
      </c>
    </row>
    <row r="116" spans="1:57" ht="15">
      <c r="A116" s="65" t="s">
        <v>271</v>
      </c>
      <c r="B116" s="65" t="s">
        <v>270</v>
      </c>
      <c r="C116" s="66" t="s">
        <v>1606</v>
      </c>
      <c r="D116" s="67">
        <v>3</v>
      </c>
      <c r="E116" s="68" t="s">
        <v>132</v>
      </c>
      <c r="F116" s="69">
        <v>32</v>
      </c>
      <c r="G116" s="66"/>
      <c r="H116" s="70"/>
      <c r="I116" s="71"/>
      <c r="J116" s="71"/>
      <c r="K116" s="34" t="s">
        <v>65</v>
      </c>
      <c r="L116" s="78">
        <v>116</v>
      </c>
      <c r="M116" s="78"/>
      <c r="N116" s="73"/>
      <c r="O116" s="89" t="s">
        <v>313</v>
      </c>
      <c r="P116" s="92">
        <v>43842.235034722224</v>
      </c>
      <c r="Q116" s="89" t="s">
        <v>323</v>
      </c>
      <c r="R116" s="89"/>
      <c r="S116" s="89"/>
      <c r="T116" s="89" t="s">
        <v>386</v>
      </c>
      <c r="U116" s="89"/>
      <c r="V116" s="94" t="s">
        <v>440</v>
      </c>
      <c r="W116" s="92">
        <v>43842.235034722224</v>
      </c>
      <c r="X116" s="98">
        <v>43842</v>
      </c>
      <c r="Y116" s="101" t="s">
        <v>496</v>
      </c>
      <c r="Z116" s="94" t="s">
        <v>565</v>
      </c>
      <c r="AA116" s="89"/>
      <c r="AB116" s="89"/>
      <c r="AC116" s="101" t="s">
        <v>633</v>
      </c>
      <c r="AD116" s="89"/>
      <c r="AE116" s="89" t="b">
        <v>0</v>
      </c>
      <c r="AF116" s="89">
        <v>0</v>
      </c>
      <c r="AG116" s="101" t="s">
        <v>650</v>
      </c>
      <c r="AH116" s="89" t="b">
        <v>0</v>
      </c>
      <c r="AI116" s="89" t="s">
        <v>655</v>
      </c>
      <c r="AJ116" s="89"/>
      <c r="AK116" s="101" t="s">
        <v>650</v>
      </c>
      <c r="AL116" s="89" t="b">
        <v>0</v>
      </c>
      <c r="AM116" s="89">
        <v>4</v>
      </c>
      <c r="AN116" s="101" t="s">
        <v>632</v>
      </c>
      <c r="AO116" s="89" t="s">
        <v>660</v>
      </c>
      <c r="AP116" s="89" t="b">
        <v>0</v>
      </c>
      <c r="AQ116" s="101" t="s">
        <v>632</v>
      </c>
      <c r="AR116" s="89" t="s">
        <v>196</v>
      </c>
      <c r="AS116" s="89">
        <v>0</v>
      </c>
      <c r="AT116" s="89">
        <v>0</v>
      </c>
      <c r="AU116" s="89"/>
      <c r="AV116" s="89"/>
      <c r="AW116" s="89"/>
      <c r="AX116" s="89"/>
      <c r="AY116" s="89"/>
      <c r="AZ116" s="89"/>
      <c r="BA116" s="89"/>
      <c r="BB116" s="89"/>
      <c r="BC116">
        <v>1</v>
      </c>
      <c r="BD116" s="88" t="str">
        <f>REPLACE(INDEX(GroupVertices[Group],MATCH(Edges[[#This Row],[Vertex 1]],GroupVertices[Vertex],0)),1,1,"")</f>
        <v>4</v>
      </c>
      <c r="BE116" s="88" t="str">
        <f>REPLACE(INDEX(GroupVertices[Group],MATCH(Edges[[#This Row],[Vertex 2]],GroupVertices[Vertex],0)),1,1,"")</f>
        <v>4</v>
      </c>
    </row>
    <row r="117" spans="1:57" ht="15">
      <c r="A117" s="65" t="s">
        <v>271</v>
      </c>
      <c r="B117" s="65" t="s">
        <v>266</v>
      </c>
      <c r="C117" s="66" t="s">
        <v>1606</v>
      </c>
      <c r="D117" s="67">
        <v>3</v>
      </c>
      <c r="E117" s="68" t="s">
        <v>132</v>
      </c>
      <c r="F117" s="69">
        <v>32</v>
      </c>
      <c r="G117" s="66"/>
      <c r="H117" s="70"/>
      <c r="I117" s="71"/>
      <c r="J117" s="71"/>
      <c r="K117" s="34" t="s">
        <v>65</v>
      </c>
      <c r="L117" s="78">
        <v>117</v>
      </c>
      <c r="M117" s="78"/>
      <c r="N117" s="73"/>
      <c r="O117" s="89" t="s">
        <v>312</v>
      </c>
      <c r="P117" s="92">
        <v>43846.33184027778</v>
      </c>
      <c r="Q117" s="89" t="s">
        <v>348</v>
      </c>
      <c r="R117" s="94" t="s">
        <v>369</v>
      </c>
      <c r="S117" s="89" t="s">
        <v>380</v>
      </c>
      <c r="T117" s="89"/>
      <c r="U117" s="89"/>
      <c r="V117" s="94" t="s">
        <v>440</v>
      </c>
      <c r="W117" s="92">
        <v>43846.33184027778</v>
      </c>
      <c r="X117" s="98">
        <v>43846</v>
      </c>
      <c r="Y117" s="101" t="s">
        <v>498</v>
      </c>
      <c r="Z117" s="94" t="s">
        <v>567</v>
      </c>
      <c r="AA117" s="89"/>
      <c r="AB117" s="89"/>
      <c r="AC117" s="101" t="s">
        <v>635</v>
      </c>
      <c r="AD117" s="89"/>
      <c r="AE117" s="89" t="b">
        <v>0</v>
      </c>
      <c r="AF117" s="89">
        <v>0</v>
      </c>
      <c r="AG117" s="101" t="s">
        <v>650</v>
      </c>
      <c r="AH117" s="89" t="b">
        <v>0</v>
      </c>
      <c r="AI117" s="89" t="s">
        <v>655</v>
      </c>
      <c r="AJ117" s="89"/>
      <c r="AK117" s="101" t="s">
        <v>650</v>
      </c>
      <c r="AL117" s="89" t="b">
        <v>0</v>
      </c>
      <c r="AM117" s="89">
        <v>0</v>
      </c>
      <c r="AN117" s="101" t="s">
        <v>650</v>
      </c>
      <c r="AO117" s="89" t="s">
        <v>659</v>
      </c>
      <c r="AP117" s="89" t="b">
        <v>0</v>
      </c>
      <c r="AQ117" s="101" t="s">
        <v>635</v>
      </c>
      <c r="AR117" s="89" t="s">
        <v>196</v>
      </c>
      <c r="AS117" s="89">
        <v>0</v>
      </c>
      <c r="AT117" s="89">
        <v>0</v>
      </c>
      <c r="AU117" s="89"/>
      <c r="AV117" s="89"/>
      <c r="AW117" s="89"/>
      <c r="AX117" s="89"/>
      <c r="AY117" s="89"/>
      <c r="AZ117" s="89"/>
      <c r="BA117" s="89"/>
      <c r="BB117" s="89"/>
      <c r="BC117">
        <v>1</v>
      </c>
      <c r="BD117" s="88" t="str">
        <f>REPLACE(INDEX(GroupVertices[Group],MATCH(Edges[[#This Row],[Vertex 1]],GroupVertices[Vertex],0)),1,1,"")</f>
        <v>4</v>
      </c>
      <c r="BE117" s="88" t="str">
        <f>REPLACE(INDEX(GroupVertices[Group],MATCH(Edges[[#This Row],[Vertex 2]],GroupVertices[Vertex],0)),1,1,"")</f>
        <v>1</v>
      </c>
    </row>
    <row r="118" spans="1:57" ht="15">
      <c r="A118" s="65" t="s">
        <v>270</v>
      </c>
      <c r="B118" s="65" t="s">
        <v>266</v>
      </c>
      <c r="C118" s="66" t="s">
        <v>1606</v>
      </c>
      <c r="D118" s="67">
        <v>3</v>
      </c>
      <c r="E118" s="68" t="s">
        <v>132</v>
      </c>
      <c r="F118" s="69">
        <v>32</v>
      </c>
      <c r="G118" s="66"/>
      <c r="H118" s="70"/>
      <c r="I118" s="71"/>
      <c r="J118" s="71"/>
      <c r="K118" s="34" t="s">
        <v>66</v>
      </c>
      <c r="L118" s="78">
        <v>118</v>
      </c>
      <c r="M118" s="78"/>
      <c r="N118" s="73"/>
      <c r="O118" s="89" t="s">
        <v>313</v>
      </c>
      <c r="P118" s="92">
        <v>43839.06559027778</v>
      </c>
      <c r="Q118" s="89" t="s">
        <v>336</v>
      </c>
      <c r="R118" s="89"/>
      <c r="S118" s="89"/>
      <c r="T118" s="89"/>
      <c r="U118" s="89"/>
      <c r="V118" s="94" t="s">
        <v>439</v>
      </c>
      <c r="W118" s="92">
        <v>43839.06559027778</v>
      </c>
      <c r="X118" s="98">
        <v>43839</v>
      </c>
      <c r="Y118" s="101" t="s">
        <v>499</v>
      </c>
      <c r="Z118" s="94" t="s">
        <v>568</v>
      </c>
      <c r="AA118" s="89"/>
      <c r="AB118" s="89"/>
      <c r="AC118" s="101" t="s">
        <v>636</v>
      </c>
      <c r="AD118" s="89"/>
      <c r="AE118" s="89" t="b">
        <v>0</v>
      </c>
      <c r="AF118" s="89">
        <v>0</v>
      </c>
      <c r="AG118" s="101" t="s">
        <v>650</v>
      </c>
      <c r="AH118" s="89" t="b">
        <v>1</v>
      </c>
      <c r="AI118" s="89" t="s">
        <v>655</v>
      </c>
      <c r="AJ118" s="89"/>
      <c r="AK118" s="101" t="s">
        <v>637</v>
      </c>
      <c r="AL118" s="89" t="b">
        <v>0</v>
      </c>
      <c r="AM118" s="89">
        <v>1</v>
      </c>
      <c r="AN118" s="101" t="s">
        <v>611</v>
      </c>
      <c r="AO118" s="89" t="s">
        <v>660</v>
      </c>
      <c r="AP118" s="89" t="b">
        <v>0</v>
      </c>
      <c r="AQ118" s="101" t="s">
        <v>611</v>
      </c>
      <c r="AR118" s="89" t="s">
        <v>196</v>
      </c>
      <c r="AS118" s="89">
        <v>0</v>
      </c>
      <c r="AT118" s="89">
        <v>0</v>
      </c>
      <c r="AU118" s="89"/>
      <c r="AV118" s="89"/>
      <c r="AW118" s="89"/>
      <c r="AX118" s="89"/>
      <c r="AY118" s="89"/>
      <c r="AZ118" s="89"/>
      <c r="BA118" s="89"/>
      <c r="BB118" s="89"/>
      <c r="BC118">
        <v>1</v>
      </c>
      <c r="BD118" s="88" t="str">
        <f>REPLACE(INDEX(GroupVertices[Group],MATCH(Edges[[#This Row],[Vertex 1]],GroupVertices[Vertex],0)),1,1,"")</f>
        <v>4</v>
      </c>
      <c r="BE118" s="88" t="str">
        <f>REPLACE(INDEX(GroupVertices[Group],MATCH(Edges[[#This Row],[Vertex 2]],GroupVertices[Vertex],0)),1,1,"")</f>
        <v>1</v>
      </c>
    </row>
    <row r="119" spans="1:57" ht="15">
      <c r="A119" s="65" t="s">
        <v>266</v>
      </c>
      <c r="B119" s="65" t="s">
        <v>270</v>
      </c>
      <c r="C119" s="66" t="s">
        <v>1607</v>
      </c>
      <c r="D119" s="67">
        <v>3</v>
      </c>
      <c r="E119" s="68" t="s">
        <v>132</v>
      </c>
      <c r="F119" s="69">
        <v>32</v>
      </c>
      <c r="G119" s="66"/>
      <c r="H119" s="70"/>
      <c r="I119" s="71"/>
      <c r="J119" s="71"/>
      <c r="K119" s="34" t="s">
        <v>66</v>
      </c>
      <c r="L119" s="78">
        <v>119</v>
      </c>
      <c r="M119" s="78"/>
      <c r="N119" s="73"/>
      <c r="O119" s="89" t="s">
        <v>312</v>
      </c>
      <c r="P119" s="92">
        <v>43837.868055555555</v>
      </c>
      <c r="Q119" s="89" t="s">
        <v>349</v>
      </c>
      <c r="R119" s="94" t="s">
        <v>367</v>
      </c>
      <c r="S119" s="89" t="s">
        <v>372</v>
      </c>
      <c r="T119" s="89" t="s">
        <v>397</v>
      </c>
      <c r="U119" s="89"/>
      <c r="V119" s="94" t="s">
        <v>435</v>
      </c>
      <c r="W119" s="92">
        <v>43837.868055555555</v>
      </c>
      <c r="X119" s="98">
        <v>43837</v>
      </c>
      <c r="Y119" s="101" t="s">
        <v>500</v>
      </c>
      <c r="Z119" s="94" t="s">
        <v>361</v>
      </c>
      <c r="AA119" s="89"/>
      <c r="AB119" s="89"/>
      <c r="AC119" s="101" t="s">
        <v>637</v>
      </c>
      <c r="AD119" s="89"/>
      <c r="AE119" s="89" t="b">
        <v>0</v>
      </c>
      <c r="AF119" s="89">
        <v>3</v>
      </c>
      <c r="AG119" s="101" t="s">
        <v>650</v>
      </c>
      <c r="AH119" s="89" t="b">
        <v>0</v>
      </c>
      <c r="AI119" s="89" t="s">
        <v>655</v>
      </c>
      <c r="AJ119" s="89"/>
      <c r="AK119" s="101" t="s">
        <v>650</v>
      </c>
      <c r="AL119" s="89" t="b">
        <v>0</v>
      </c>
      <c r="AM119" s="89">
        <v>2</v>
      </c>
      <c r="AN119" s="101" t="s">
        <v>650</v>
      </c>
      <c r="AO119" s="89" t="s">
        <v>671</v>
      </c>
      <c r="AP119" s="89" t="b">
        <v>0</v>
      </c>
      <c r="AQ119" s="101" t="s">
        <v>637</v>
      </c>
      <c r="AR119" s="89" t="s">
        <v>315</v>
      </c>
      <c r="AS119" s="89">
        <v>0</v>
      </c>
      <c r="AT119" s="89">
        <v>0</v>
      </c>
      <c r="AU119" s="89"/>
      <c r="AV119" s="89"/>
      <c r="AW119" s="89"/>
      <c r="AX119" s="89"/>
      <c r="AY119" s="89"/>
      <c r="AZ119" s="89"/>
      <c r="BA119" s="89"/>
      <c r="BB119" s="89"/>
      <c r="BC119">
        <v>3</v>
      </c>
      <c r="BD119" s="88" t="str">
        <f>REPLACE(INDEX(GroupVertices[Group],MATCH(Edges[[#This Row],[Vertex 1]],GroupVertices[Vertex],0)),1,1,"")</f>
        <v>1</v>
      </c>
      <c r="BE119" s="88" t="str">
        <f>REPLACE(INDEX(GroupVertices[Group],MATCH(Edges[[#This Row],[Vertex 2]],GroupVertices[Vertex],0)),1,1,"")</f>
        <v>4</v>
      </c>
    </row>
    <row r="120" spans="1:57" ht="15">
      <c r="A120" s="65" t="s">
        <v>266</v>
      </c>
      <c r="B120" s="65" t="s">
        <v>270</v>
      </c>
      <c r="C120" s="66" t="s">
        <v>1607</v>
      </c>
      <c r="D120" s="67">
        <v>3</v>
      </c>
      <c r="E120" s="68" t="s">
        <v>132</v>
      </c>
      <c r="F120" s="69">
        <v>32</v>
      </c>
      <c r="G120" s="66"/>
      <c r="H120" s="70"/>
      <c r="I120" s="71"/>
      <c r="J120" s="71"/>
      <c r="K120" s="34" t="s">
        <v>66</v>
      </c>
      <c r="L120" s="78">
        <v>120</v>
      </c>
      <c r="M120" s="78"/>
      <c r="N120" s="73"/>
      <c r="O120" s="89" t="s">
        <v>312</v>
      </c>
      <c r="P120" s="92">
        <v>43840.635416666664</v>
      </c>
      <c r="Q120" s="89" t="s">
        <v>323</v>
      </c>
      <c r="R120" s="94" t="s">
        <v>367</v>
      </c>
      <c r="S120" s="89" t="s">
        <v>372</v>
      </c>
      <c r="T120" s="89" t="s">
        <v>396</v>
      </c>
      <c r="U120" s="89"/>
      <c r="V120" s="94" t="s">
        <v>435</v>
      </c>
      <c r="W120" s="92">
        <v>43840.635416666664</v>
      </c>
      <c r="X120" s="98">
        <v>43840</v>
      </c>
      <c r="Y120" s="101" t="s">
        <v>495</v>
      </c>
      <c r="Z120" s="94" t="s">
        <v>564</v>
      </c>
      <c r="AA120" s="89"/>
      <c r="AB120" s="89"/>
      <c r="AC120" s="101" t="s">
        <v>632</v>
      </c>
      <c r="AD120" s="89"/>
      <c r="AE120" s="89" t="b">
        <v>0</v>
      </c>
      <c r="AF120" s="89">
        <v>8</v>
      </c>
      <c r="AG120" s="101" t="s">
        <v>650</v>
      </c>
      <c r="AH120" s="89" t="b">
        <v>0</v>
      </c>
      <c r="AI120" s="89" t="s">
        <v>655</v>
      </c>
      <c r="AJ120" s="89"/>
      <c r="AK120" s="101" t="s">
        <v>650</v>
      </c>
      <c r="AL120" s="89" t="b">
        <v>0</v>
      </c>
      <c r="AM120" s="89">
        <v>4</v>
      </c>
      <c r="AN120" s="101" t="s">
        <v>650</v>
      </c>
      <c r="AO120" s="89" t="s">
        <v>671</v>
      </c>
      <c r="AP120" s="89" t="b">
        <v>0</v>
      </c>
      <c r="AQ120" s="101" t="s">
        <v>632</v>
      </c>
      <c r="AR120" s="89" t="s">
        <v>196</v>
      </c>
      <c r="AS120" s="89">
        <v>0</v>
      </c>
      <c r="AT120" s="89">
        <v>0</v>
      </c>
      <c r="AU120" s="89"/>
      <c r="AV120" s="89"/>
      <c r="AW120" s="89"/>
      <c r="AX120" s="89"/>
      <c r="AY120" s="89"/>
      <c r="AZ120" s="89"/>
      <c r="BA120" s="89"/>
      <c r="BB120" s="89"/>
      <c r="BC120">
        <v>3</v>
      </c>
      <c r="BD120" s="88" t="str">
        <f>REPLACE(INDEX(GroupVertices[Group],MATCH(Edges[[#This Row],[Vertex 1]],GroupVertices[Vertex],0)),1,1,"")</f>
        <v>1</v>
      </c>
      <c r="BE120" s="88" t="str">
        <f>REPLACE(INDEX(GroupVertices[Group],MATCH(Edges[[#This Row],[Vertex 2]],GroupVertices[Vertex],0)),1,1,"")</f>
        <v>4</v>
      </c>
    </row>
    <row r="121" spans="1:57" ht="15">
      <c r="A121" s="65" t="s">
        <v>266</v>
      </c>
      <c r="B121" s="65" t="s">
        <v>270</v>
      </c>
      <c r="C121" s="66" t="s">
        <v>1607</v>
      </c>
      <c r="D121" s="67">
        <v>3</v>
      </c>
      <c r="E121" s="68" t="s">
        <v>132</v>
      </c>
      <c r="F121" s="69">
        <v>32</v>
      </c>
      <c r="G121" s="66"/>
      <c r="H121" s="70"/>
      <c r="I121" s="71"/>
      <c r="J121" s="71"/>
      <c r="K121" s="34" t="s">
        <v>66</v>
      </c>
      <c r="L121" s="78">
        <v>121</v>
      </c>
      <c r="M121" s="78"/>
      <c r="N121" s="73"/>
      <c r="O121" s="89" t="s">
        <v>312</v>
      </c>
      <c r="P121" s="92">
        <v>43845.75347222222</v>
      </c>
      <c r="Q121" s="89" t="s">
        <v>345</v>
      </c>
      <c r="R121" s="94" t="s">
        <v>367</v>
      </c>
      <c r="S121" s="89" t="s">
        <v>372</v>
      </c>
      <c r="T121" s="89" t="s">
        <v>398</v>
      </c>
      <c r="U121" s="89"/>
      <c r="V121" s="94" t="s">
        <v>435</v>
      </c>
      <c r="W121" s="92">
        <v>43845.75347222222</v>
      </c>
      <c r="X121" s="98">
        <v>43845</v>
      </c>
      <c r="Y121" s="101" t="s">
        <v>501</v>
      </c>
      <c r="Z121" s="94" t="s">
        <v>569</v>
      </c>
      <c r="AA121" s="89"/>
      <c r="AB121" s="89"/>
      <c r="AC121" s="101" t="s">
        <v>638</v>
      </c>
      <c r="AD121" s="89"/>
      <c r="AE121" s="89" t="b">
        <v>0</v>
      </c>
      <c r="AF121" s="89">
        <v>1</v>
      </c>
      <c r="AG121" s="101" t="s">
        <v>650</v>
      </c>
      <c r="AH121" s="89" t="b">
        <v>0</v>
      </c>
      <c r="AI121" s="89" t="s">
        <v>655</v>
      </c>
      <c r="AJ121" s="89"/>
      <c r="AK121" s="101" t="s">
        <v>650</v>
      </c>
      <c r="AL121" s="89" t="b">
        <v>0</v>
      </c>
      <c r="AM121" s="89">
        <v>2</v>
      </c>
      <c r="AN121" s="101" t="s">
        <v>650</v>
      </c>
      <c r="AO121" s="89" t="s">
        <v>671</v>
      </c>
      <c r="AP121" s="89" t="b">
        <v>0</v>
      </c>
      <c r="AQ121" s="101" t="s">
        <v>638</v>
      </c>
      <c r="AR121" s="89" t="s">
        <v>196</v>
      </c>
      <c r="AS121" s="89">
        <v>0</v>
      </c>
      <c r="AT121" s="89">
        <v>0</v>
      </c>
      <c r="AU121" s="89"/>
      <c r="AV121" s="89"/>
      <c r="AW121" s="89"/>
      <c r="AX121" s="89"/>
      <c r="AY121" s="89"/>
      <c r="AZ121" s="89"/>
      <c r="BA121" s="89"/>
      <c r="BB121" s="89"/>
      <c r="BC121">
        <v>3</v>
      </c>
      <c r="BD121" s="88" t="str">
        <f>REPLACE(INDEX(GroupVertices[Group],MATCH(Edges[[#This Row],[Vertex 1]],GroupVertices[Vertex],0)),1,1,"")</f>
        <v>1</v>
      </c>
      <c r="BE121" s="88" t="str">
        <f>REPLACE(INDEX(GroupVertices[Group],MATCH(Edges[[#This Row],[Vertex 2]],GroupVertices[Vertex],0)),1,1,"")</f>
        <v>4</v>
      </c>
    </row>
    <row r="122" spans="1:57" ht="15">
      <c r="A122" s="65" t="s">
        <v>272</v>
      </c>
      <c r="B122" s="65" t="s">
        <v>270</v>
      </c>
      <c r="C122" s="66" t="s">
        <v>1607</v>
      </c>
      <c r="D122" s="67">
        <v>3</v>
      </c>
      <c r="E122" s="68" t="s">
        <v>132</v>
      </c>
      <c r="F122" s="69">
        <v>32</v>
      </c>
      <c r="G122" s="66"/>
      <c r="H122" s="70"/>
      <c r="I122" s="71"/>
      <c r="J122" s="71"/>
      <c r="K122" s="34" t="s">
        <v>65</v>
      </c>
      <c r="L122" s="78">
        <v>122</v>
      </c>
      <c r="M122" s="78"/>
      <c r="N122" s="73"/>
      <c r="O122" s="89" t="s">
        <v>313</v>
      </c>
      <c r="P122" s="92">
        <v>43839.07796296296</v>
      </c>
      <c r="Q122" s="89" t="s">
        <v>349</v>
      </c>
      <c r="R122" s="89"/>
      <c r="S122" s="89"/>
      <c r="T122" s="89"/>
      <c r="U122" s="89"/>
      <c r="V122" s="94" t="s">
        <v>441</v>
      </c>
      <c r="W122" s="92">
        <v>43839.07796296296</v>
      </c>
      <c r="X122" s="98">
        <v>43839</v>
      </c>
      <c r="Y122" s="101" t="s">
        <v>502</v>
      </c>
      <c r="Z122" s="94" t="s">
        <v>570</v>
      </c>
      <c r="AA122" s="89"/>
      <c r="AB122" s="89"/>
      <c r="AC122" s="101" t="s">
        <v>639</v>
      </c>
      <c r="AD122" s="89"/>
      <c r="AE122" s="89" t="b">
        <v>0</v>
      </c>
      <c r="AF122" s="89">
        <v>0</v>
      </c>
      <c r="AG122" s="101" t="s">
        <v>650</v>
      </c>
      <c r="AH122" s="89" t="b">
        <v>0</v>
      </c>
      <c r="AI122" s="89" t="s">
        <v>655</v>
      </c>
      <c r="AJ122" s="89"/>
      <c r="AK122" s="101" t="s">
        <v>650</v>
      </c>
      <c r="AL122" s="89" t="b">
        <v>0</v>
      </c>
      <c r="AM122" s="89">
        <v>2</v>
      </c>
      <c r="AN122" s="101" t="s">
        <v>637</v>
      </c>
      <c r="AO122" s="89" t="s">
        <v>660</v>
      </c>
      <c r="AP122" s="89" t="b">
        <v>0</v>
      </c>
      <c r="AQ122" s="101" t="s">
        <v>637</v>
      </c>
      <c r="AR122" s="89" t="s">
        <v>196</v>
      </c>
      <c r="AS122" s="89">
        <v>0</v>
      </c>
      <c r="AT122" s="89">
        <v>0</v>
      </c>
      <c r="AU122" s="89"/>
      <c r="AV122" s="89"/>
      <c r="AW122" s="89"/>
      <c r="AX122" s="89"/>
      <c r="AY122" s="89"/>
      <c r="AZ122" s="89"/>
      <c r="BA122" s="89"/>
      <c r="BB122" s="89"/>
      <c r="BC122">
        <v>2</v>
      </c>
      <c r="BD122" s="88" t="str">
        <f>REPLACE(INDEX(GroupVertices[Group],MATCH(Edges[[#This Row],[Vertex 1]],GroupVertices[Vertex],0)),1,1,"")</f>
        <v>4</v>
      </c>
      <c r="BE122" s="88" t="str">
        <f>REPLACE(INDEX(GroupVertices[Group],MATCH(Edges[[#This Row],[Vertex 2]],GroupVertices[Vertex],0)),1,1,"")</f>
        <v>4</v>
      </c>
    </row>
    <row r="123" spans="1:57" ht="15">
      <c r="A123" s="65" t="s">
        <v>272</v>
      </c>
      <c r="B123" s="65" t="s">
        <v>270</v>
      </c>
      <c r="C123" s="66" t="s">
        <v>1607</v>
      </c>
      <c r="D123" s="67">
        <v>3</v>
      </c>
      <c r="E123" s="68" t="s">
        <v>132</v>
      </c>
      <c r="F123" s="69">
        <v>32</v>
      </c>
      <c r="G123" s="66"/>
      <c r="H123" s="70"/>
      <c r="I123" s="71"/>
      <c r="J123" s="71"/>
      <c r="K123" s="34" t="s">
        <v>65</v>
      </c>
      <c r="L123" s="78">
        <v>123</v>
      </c>
      <c r="M123" s="78"/>
      <c r="N123" s="73"/>
      <c r="O123" s="89" t="s">
        <v>313</v>
      </c>
      <c r="P123" s="92">
        <v>43846.663518518515</v>
      </c>
      <c r="Q123" s="89" t="s">
        <v>345</v>
      </c>
      <c r="R123" s="89"/>
      <c r="S123" s="89"/>
      <c r="T123" s="89" t="s">
        <v>395</v>
      </c>
      <c r="U123" s="89"/>
      <c r="V123" s="94" t="s">
        <v>441</v>
      </c>
      <c r="W123" s="92">
        <v>43846.663518518515</v>
      </c>
      <c r="X123" s="98">
        <v>43846</v>
      </c>
      <c r="Y123" s="101" t="s">
        <v>503</v>
      </c>
      <c r="Z123" s="94" t="s">
        <v>571</v>
      </c>
      <c r="AA123" s="89"/>
      <c r="AB123" s="89"/>
      <c r="AC123" s="101" t="s">
        <v>640</v>
      </c>
      <c r="AD123" s="89"/>
      <c r="AE123" s="89" t="b">
        <v>0</v>
      </c>
      <c r="AF123" s="89">
        <v>0</v>
      </c>
      <c r="AG123" s="101" t="s">
        <v>650</v>
      </c>
      <c r="AH123" s="89" t="b">
        <v>0</v>
      </c>
      <c r="AI123" s="89" t="s">
        <v>655</v>
      </c>
      <c r="AJ123" s="89"/>
      <c r="AK123" s="101" t="s">
        <v>650</v>
      </c>
      <c r="AL123" s="89" t="b">
        <v>0</v>
      </c>
      <c r="AM123" s="89">
        <v>2</v>
      </c>
      <c r="AN123" s="101" t="s">
        <v>638</v>
      </c>
      <c r="AO123" s="89" t="s">
        <v>659</v>
      </c>
      <c r="AP123" s="89" t="b">
        <v>0</v>
      </c>
      <c r="AQ123" s="101" t="s">
        <v>638</v>
      </c>
      <c r="AR123" s="89" t="s">
        <v>196</v>
      </c>
      <c r="AS123" s="89">
        <v>0</v>
      </c>
      <c r="AT123" s="89">
        <v>0</v>
      </c>
      <c r="AU123" s="89"/>
      <c r="AV123" s="89"/>
      <c r="AW123" s="89"/>
      <c r="AX123" s="89"/>
      <c r="AY123" s="89"/>
      <c r="AZ123" s="89"/>
      <c r="BA123" s="89"/>
      <c r="BB123" s="89"/>
      <c r="BC123">
        <v>2</v>
      </c>
      <c r="BD123" s="88" t="str">
        <f>REPLACE(INDEX(GroupVertices[Group],MATCH(Edges[[#This Row],[Vertex 1]],GroupVertices[Vertex],0)),1,1,"")</f>
        <v>4</v>
      </c>
      <c r="BE123" s="88" t="str">
        <f>REPLACE(INDEX(GroupVertices[Group],MATCH(Edges[[#This Row],[Vertex 2]],GroupVertices[Vertex],0)),1,1,"")</f>
        <v>4</v>
      </c>
    </row>
    <row r="124" spans="1:57" ht="15">
      <c r="A124" s="65" t="s">
        <v>272</v>
      </c>
      <c r="B124" s="65" t="s">
        <v>266</v>
      </c>
      <c r="C124" s="66" t="s">
        <v>1606</v>
      </c>
      <c r="D124" s="67">
        <v>3</v>
      </c>
      <c r="E124" s="68" t="s">
        <v>132</v>
      </c>
      <c r="F124" s="69">
        <v>32</v>
      </c>
      <c r="G124" s="66"/>
      <c r="H124" s="70"/>
      <c r="I124" s="71"/>
      <c r="J124" s="71"/>
      <c r="K124" s="34" t="s">
        <v>65</v>
      </c>
      <c r="L124" s="78">
        <v>124</v>
      </c>
      <c r="M124" s="78"/>
      <c r="N124" s="73"/>
      <c r="O124" s="89" t="s">
        <v>315</v>
      </c>
      <c r="P124" s="92">
        <v>43843.769525462965</v>
      </c>
      <c r="Q124" s="89" t="s">
        <v>330</v>
      </c>
      <c r="R124" s="89"/>
      <c r="S124" s="89"/>
      <c r="T124" s="89"/>
      <c r="U124" s="89"/>
      <c r="V124" s="94" t="s">
        <v>441</v>
      </c>
      <c r="W124" s="92">
        <v>43843.769525462965</v>
      </c>
      <c r="X124" s="98">
        <v>43843</v>
      </c>
      <c r="Y124" s="101" t="s">
        <v>504</v>
      </c>
      <c r="Z124" s="94" t="s">
        <v>572</v>
      </c>
      <c r="AA124" s="89"/>
      <c r="AB124" s="89"/>
      <c r="AC124" s="101" t="s">
        <v>641</v>
      </c>
      <c r="AD124" s="89"/>
      <c r="AE124" s="89" t="b">
        <v>0</v>
      </c>
      <c r="AF124" s="89">
        <v>0</v>
      </c>
      <c r="AG124" s="101" t="s">
        <v>650</v>
      </c>
      <c r="AH124" s="89" t="b">
        <v>0</v>
      </c>
      <c r="AI124" s="89" t="s">
        <v>655</v>
      </c>
      <c r="AJ124" s="89"/>
      <c r="AK124" s="101" t="s">
        <v>650</v>
      </c>
      <c r="AL124" s="89" t="b">
        <v>0</v>
      </c>
      <c r="AM124" s="89">
        <v>9</v>
      </c>
      <c r="AN124" s="101" t="s">
        <v>647</v>
      </c>
      <c r="AO124" s="89" t="s">
        <v>659</v>
      </c>
      <c r="AP124" s="89" t="b">
        <v>0</v>
      </c>
      <c r="AQ124" s="101" t="s">
        <v>647</v>
      </c>
      <c r="AR124" s="89" t="s">
        <v>196</v>
      </c>
      <c r="AS124" s="89">
        <v>0</v>
      </c>
      <c r="AT124" s="89">
        <v>0</v>
      </c>
      <c r="AU124" s="89"/>
      <c r="AV124" s="89"/>
      <c r="AW124" s="89"/>
      <c r="AX124" s="89"/>
      <c r="AY124" s="89"/>
      <c r="AZ124" s="89"/>
      <c r="BA124" s="89"/>
      <c r="BB124" s="89"/>
      <c r="BC124">
        <v>1</v>
      </c>
      <c r="BD124" s="88" t="str">
        <f>REPLACE(INDEX(GroupVertices[Group],MATCH(Edges[[#This Row],[Vertex 1]],GroupVertices[Vertex],0)),1,1,"")</f>
        <v>4</v>
      </c>
      <c r="BE124" s="88" t="str">
        <f>REPLACE(INDEX(GroupVertices[Group],MATCH(Edges[[#This Row],[Vertex 2]],GroupVertices[Vertex],0)),1,1,"")</f>
        <v>1</v>
      </c>
    </row>
    <row r="125" spans="1:57" ht="15">
      <c r="A125" s="65" t="s">
        <v>272</v>
      </c>
      <c r="B125" s="65" t="s">
        <v>266</v>
      </c>
      <c r="C125" s="66" t="s">
        <v>1607</v>
      </c>
      <c r="D125" s="67">
        <v>3</v>
      </c>
      <c r="E125" s="68" t="s">
        <v>132</v>
      </c>
      <c r="F125" s="69">
        <v>32</v>
      </c>
      <c r="G125" s="66"/>
      <c r="H125" s="70"/>
      <c r="I125" s="71"/>
      <c r="J125" s="71"/>
      <c r="K125" s="34" t="s">
        <v>65</v>
      </c>
      <c r="L125" s="78">
        <v>125</v>
      </c>
      <c r="M125" s="78"/>
      <c r="N125" s="73"/>
      <c r="O125" s="89" t="s">
        <v>313</v>
      </c>
      <c r="P125" s="92">
        <v>43843.794386574074</v>
      </c>
      <c r="Q125" s="89" t="s">
        <v>332</v>
      </c>
      <c r="R125" s="94" t="s">
        <v>359</v>
      </c>
      <c r="S125" s="89" t="s">
        <v>376</v>
      </c>
      <c r="T125" s="89" t="s">
        <v>392</v>
      </c>
      <c r="U125" s="89"/>
      <c r="V125" s="94" t="s">
        <v>441</v>
      </c>
      <c r="W125" s="92">
        <v>43843.794386574074</v>
      </c>
      <c r="X125" s="98">
        <v>43843</v>
      </c>
      <c r="Y125" s="101" t="s">
        <v>505</v>
      </c>
      <c r="Z125" s="94" t="s">
        <v>573</v>
      </c>
      <c r="AA125" s="89"/>
      <c r="AB125" s="89"/>
      <c r="AC125" s="101" t="s">
        <v>642</v>
      </c>
      <c r="AD125" s="89"/>
      <c r="AE125" s="89" t="b">
        <v>0</v>
      </c>
      <c r="AF125" s="89">
        <v>0</v>
      </c>
      <c r="AG125" s="101" t="s">
        <v>650</v>
      </c>
      <c r="AH125" s="89" t="b">
        <v>0</v>
      </c>
      <c r="AI125" s="89" t="s">
        <v>655</v>
      </c>
      <c r="AJ125" s="89"/>
      <c r="AK125" s="101" t="s">
        <v>650</v>
      </c>
      <c r="AL125" s="89" t="b">
        <v>0</v>
      </c>
      <c r="AM125" s="89">
        <v>2</v>
      </c>
      <c r="AN125" s="101" t="s">
        <v>602</v>
      </c>
      <c r="AO125" s="89" t="s">
        <v>659</v>
      </c>
      <c r="AP125" s="89" t="b">
        <v>0</v>
      </c>
      <c r="AQ125" s="101" t="s">
        <v>602</v>
      </c>
      <c r="AR125" s="89" t="s">
        <v>196</v>
      </c>
      <c r="AS125" s="89">
        <v>0</v>
      </c>
      <c r="AT125" s="89">
        <v>0</v>
      </c>
      <c r="AU125" s="89"/>
      <c r="AV125" s="89"/>
      <c r="AW125" s="89"/>
      <c r="AX125" s="89"/>
      <c r="AY125" s="89"/>
      <c r="AZ125" s="89"/>
      <c r="BA125" s="89"/>
      <c r="BB125" s="89"/>
      <c r="BC125">
        <v>3</v>
      </c>
      <c r="BD125" s="88" t="str">
        <f>REPLACE(INDEX(GroupVertices[Group],MATCH(Edges[[#This Row],[Vertex 1]],GroupVertices[Vertex],0)),1,1,"")</f>
        <v>4</v>
      </c>
      <c r="BE125" s="88" t="str">
        <f>REPLACE(INDEX(GroupVertices[Group],MATCH(Edges[[#This Row],[Vertex 2]],GroupVertices[Vertex],0)),1,1,"")</f>
        <v>1</v>
      </c>
    </row>
    <row r="126" spans="1:57" ht="15">
      <c r="A126" s="65" t="s">
        <v>272</v>
      </c>
      <c r="B126" s="65" t="s">
        <v>266</v>
      </c>
      <c r="C126" s="66" t="s">
        <v>1607</v>
      </c>
      <c r="D126" s="67">
        <v>3</v>
      </c>
      <c r="E126" s="68" t="s">
        <v>132</v>
      </c>
      <c r="F126" s="69">
        <v>32</v>
      </c>
      <c r="G126" s="66"/>
      <c r="H126" s="70"/>
      <c r="I126" s="71"/>
      <c r="J126" s="71"/>
      <c r="K126" s="34" t="s">
        <v>65</v>
      </c>
      <c r="L126" s="78">
        <v>126</v>
      </c>
      <c r="M126" s="78"/>
      <c r="N126" s="73"/>
      <c r="O126" s="89" t="s">
        <v>313</v>
      </c>
      <c r="P126" s="92">
        <v>43844.60056712963</v>
      </c>
      <c r="Q126" s="89" t="s">
        <v>333</v>
      </c>
      <c r="R126" s="94" t="s">
        <v>360</v>
      </c>
      <c r="S126" s="89" t="s">
        <v>377</v>
      </c>
      <c r="T126" s="89"/>
      <c r="U126" s="94" t="s">
        <v>407</v>
      </c>
      <c r="V126" s="94" t="s">
        <v>407</v>
      </c>
      <c r="W126" s="92">
        <v>43844.60056712963</v>
      </c>
      <c r="X126" s="98">
        <v>43844</v>
      </c>
      <c r="Y126" s="101" t="s">
        <v>506</v>
      </c>
      <c r="Z126" s="94" t="s">
        <v>574</v>
      </c>
      <c r="AA126" s="89"/>
      <c r="AB126" s="89"/>
      <c r="AC126" s="101" t="s">
        <v>643</v>
      </c>
      <c r="AD126" s="89"/>
      <c r="AE126" s="89" t="b">
        <v>0</v>
      </c>
      <c r="AF126" s="89">
        <v>0</v>
      </c>
      <c r="AG126" s="101" t="s">
        <v>650</v>
      </c>
      <c r="AH126" s="89" t="b">
        <v>0</v>
      </c>
      <c r="AI126" s="89" t="s">
        <v>655</v>
      </c>
      <c r="AJ126" s="89"/>
      <c r="AK126" s="101" t="s">
        <v>650</v>
      </c>
      <c r="AL126" s="89" t="b">
        <v>0</v>
      </c>
      <c r="AM126" s="89">
        <v>1</v>
      </c>
      <c r="AN126" s="101" t="s">
        <v>604</v>
      </c>
      <c r="AO126" s="89" t="s">
        <v>659</v>
      </c>
      <c r="AP126" s="89" t="b">
        <v>0</v>
      </c>
      <c r="AQ126" s="101" t="s">
        <v>604</v>
      </c>
      <c r="AR126" s="89" t="s">
        <v>196</v>
      </c>
      <c r="AS126" s="89">
        <v>0</v>
      </c>
      <c r="AT126" s="89">
        <v>0</v>
      </c>
      <c r="AU126" s="89"/>
      <c r="AV126" s="89"/>
      <c r="AW126" s="89"/>
      <c r="AX126" s="89"/>
      <c r="AY126" s="89"/>
      <c r="AZ126" s="89"/>
      <c r="BA126" s="89"/>
      <c r="BB126" s="89"/>
      <c r="BC126">
        <v>3</v>
      </c>
      <c r="BD126" s="88" t="str">
        <f>REPLACE(INDEX(GroupVertices[Group],MATCH(Edges[[#This Row],[Vertex 1]],GroupVertices[Vertex],0)),1,1,"")</f>
        <v>4</v>
      </c>
      <c r="BE126" s="88" t="str">
        <f>REPLACE(INDEX(GroupVertices[Group],MATCH(Edges[[#This Row],[Vertex 2]],GroupVertices[Vertex],0)),1,1,"")</f>
        <v>1</v>
      </c>
    </row>
    <row r="127" spans="1:57" ht="15">
      <c r="A127" s="65" t="s">
        <v>272</v>
      </c>
      <c r="B127" s="65" t="s">
        <v>266</v>
      </c>
      <c r="C127" s="66" t="s">
        <v>1607</v>
      </c>
      <c r="D127" s="67">
        <v>3</v>
      </c>
      <c r="E127" s="68" t="s">
        <v>132</v>
      </c>
      <c r="F127" s="69">
        <v>32</v>
      </c>
      <c r="G127" s="66"/>
      <c r="H127" s="70"/>
      <c r="I127" s="71"/>
      <c r="J127" s="71"/>
      <c r="K127" s="34" t="s">
        <v>65</v>
      </c>
      <c r="L127" s="78">
        <v>127</v>
      </c>
      <c r="M127" s="78"/>
      <c r="N127" s="73"/>
      <c r="O127" s="89" t="s">
        <v>313</v>
      </c>
      <c r="P127" s="92">
        <v>43844.60071759259</v>
      </c>
      <c r="Q127" s="89" t="s">
        <v>329</v>
      </c>
      <c r="R127" s="89"/>
      <c r="S127" s="89"/>
      <c r="T127" s="89"/>
      <c r="U127" s="89"/>
      <c r="V127" s="94" t="s">
        <v>441</v>
      </c>
      <c r="W127" s="92">
        <v>43844.60071759259</v>
      </c>
      <c r="X127" s="98">
        <v>43844</v>
      </c>
      <c r="Y127" s="101" t="s">
        <v>507</v>
      </c>
      <c r="Z127" s="94" t="s">
        <v>575</v>
      </c>
      <c r="AA127" s="89"/>
      <c r="AB127" s="89"/>
      <c r="AC127" s="101" t="s">
        <v>644</v>
      </c>
      <c r="AD127" s="89"/>
      <c r="AE127" s="89" t="b">
        <v>0</v>
      </c>
      <c r="AF127" s="89">
        <v>0</v>
      </c>
      <c r="AG127" s="101" t="s">
        <v>650</v>
      </c>
      <c r="AH127" s="89" t="b">
        <v>0</v>
      </c>
      <c r="AI127" s="89" t="s">
        <v>655</v>
      </c>
      <c r="AJ127" s="89"/>
      <c r="AK127" s="101" t="s">
        <v>650</v>
      </c>
      <c r="AL127" s="89" t="b">
        <v>0</v>
      </c>
      <c r="AM127" s="89">
        <v>4</v>
      </c>
      <c r="AN127" s="101" t="s">
        <v>598</v>
      </c>
      <c r="AO127" s="89" t="s">
        <v>659</v>
      </c>
      <c r="AP127" s="89" t="b">
        <v>0</v>
      </c>
      <c r="AQ127" s="101" t="s">
        <v>598</v>
      </c>
      <c r="AR127" s="89" t="s">
        <v>196</v>
      </c>
      <c r="AS127" s="89">
        <v>0</v>
      </c>
      <c r="AT127" s="89">
        <v>0</v>
      </c>
      <c r="AU127" s="89"/>
      <c r="AV127" s="89"/>
      <c r="AW127" s="89"/>
      <c r="AX127" s="89"/>
      <c r="AY127" s="89"/>
      <c r="AZ127" s="89"/>
      <c r="BA127" s="89"/>
      <c r="BB127" s="89"/>
      <c r="BC127">
        <v>3</v>
      </c>
      <c r="BD127" s="88" t="str">
        <f>REPLACE(INDEX(GroupVertices[Group],MATCH(Edges[[#This Row],[Vertex 1]],GroupVertices[Vertex],0)),1,1,"")</f>
        <v>4</v>
      </c>
      <c r="BE127" s="88" t="str">
        <f>REPLACE(INDEX(GroupVertices[Group],MATCH(Edges[[#This Row],[Vertex 2]],GroupVertices[Vertex],0)),1,1,"")</f>
        <v>1</v>
      </c>
    </row>
    <row r="128" spans="1:57" ht="15">
      <c r="A128" s="65" t="s">
        <v>266</v>
      </c>
      <c r="B128" s="65" t="s">
        <v>266</v>
      </c>
      <c r="C128" s="66" t="s">
        <v>1607</v>
      </c>
      <c r="D128" s="67">
        <v>3</v>
      </c>
      <c r="E128" s="68" t="s">
        <v>132</v>
      </c>
      <c r="F128" s="69">
        <v>32</v>
      </c>
      <c r="G128" s="66"/>
      <c r="H128" s="70"/>
      <c r="I128" s="71"/>
      <c r="J128" s="71"/>
      <c r="K128" s="34" t="s">
        <v>65</v>
      </c>
      <c r="L128" s="78">
        <v>128</v>
      </c>
      <c r="M128" s="78"/>
      <c r="N128" s="73"/>
      <c r="O128" s="89" t="s">
        <v>196</v>
      </c>
      <c r="P128" s="92">
        <v>43839.572916666664</v>
      </c>
      <c r="Q128" s="89" t="s">
        <v>340</v>
      </c>
      <c r="R128" s="94" t="s">
        <v>352</v>
      </c>
      <c r="S128" s="89" t="s">
        <v>372</v>
      </c>
      <c r="T128" s="89" t="s">
        <v>393</v>
      </c>
      <c r="U128" s="89"/>
      <c r="V128" s="94" t="s">
        <v>435</v>
      </c>
      <c r="W128" s="92">
        <v>43839.572916666664</v>
      </c>
      <c r="X128" s="98">
        <v>43839</v>
      </c>
      <c r="Y128" s="101" t="s">
        <v>508</v>
      </c>
      <c r="Z128" s="94" t="s">
        <v>576</v>
      </c>
      <c r="AA128" s="89"/>
      <c r="AB128" s="89"/>
      <c r="AC128" s="101" t="s">
        <v>645</v>
      </c>
      <c r="AD128" s="89"/>
      <c r="AE128" s="89" t="b">
        <v>0</v>
      </c>
      <c r="AF128" s="89">
        <v>2</v>
      </c>
      <c r="AG128" s="101" t="s">
        <v>650</v>
      </c>
      <c r="AH128" s="89" t="b">
        <v>0</v>
      </c>
      <c r="AI128" s="89" t="s">
        <v>655</v>
      </c>
      <c r="AJ128" s="89"/>
      <c r="AK128" s="101" t="s">
        <v>650</v>
      </c>
      <c r="AL128" s="89" t="b">
        <v>0</v>
      </c>
      <c r="AM128" s="89">
        <v>1</v>
      </c>
      <c r="AN128" s="101" t="s">
        <v>650</v>
      </c>
      <c r="AO128" s="89" t="s">
        <v>671</v>
      </c>
      <c r="AP128" s="89" t="b">
        <v>0</v>
      </c>
      <c r="AQ128" s="101" t="s">
        <v>645</v>
      </c>
      <c r="AR128" s="89" t="s">
        <v>196</v>
      </c>
      <c r="AS128" s="89">
        <v>0</v>
      </c>
      <c r="AT128" s="89">
        <v>0</v>
      </c>
      <c r="AU128" s="89"/>
      <c r="AV128" s="89"/>
      <c r="AW128" s="89"/>
      <c r="AX128" s="89"/>
      <c r="AY128" s="89"/>
      <c r="AZ128" s="89"/>
      <c r="BA128" s="89"/>
      <c r="BB128" s="89"/>
      <c r="BC128">
        <v>3</v>
      </c>
      <c r="BD128" s="88" t="str">
        <f>REPLACE(INDEX(GroupVertices[Group],MATCH(Edges[[#This Row],[Vertex 1]],GroupVertices[Vertex],0)),1,1,"")</f>
        <v>1</v>
      </c>
      <c r="BE128" s="88" t="str">
        <f>REPLACE(INDEX(GroupVertices[Group],MATCH(Edges[[#This Row],[Vertex 2]],GroupVertices[Vertex],0)),1,1,"")</f>
        <v>1</v>
      </c>
    </row>
    <row r="129" spans="1:57" ht="15">
      <c r="A129" s="65" t="s">
        <v>266</v>
      </c>
      <c r="B129" s="65" t="s">
        <v>266</v>
      </c>
      <c r="C129" s="66" t="s">
        <v>1607</v>
      </c>
      <c r="D129" s="67">
        <v>3</v>
      </c>
      <c r="E129" s="68" t="s">
        <v>132</v>
      </c>
      <c r="F129" s="69">
        <v>32</v>
      </c>
      <c r="G129" s="66"/>
      <c r="H129" s="70"/>
      <c r="I129" s="71"/>
      <c r="J129" s="71"/>
      <c r="K129" s="34" t="s">
        <v>65</v>
      </c>
      <c r="L129" s="78">
        <v>129</v>
      </c>
      <c r="M129" s="78"/>
      <c r="N129" s="73"/>
      <c r="O129" s="89" t="s">
        <v>196</v>
      </c>
      <c r="P129" s="92">
        <v>43842.677083333336</v>
      </c>
      <c r="Q129" s="89" t="s">
        <v>325</v>
      </c>
      <c r="R129" s="94" t="s">
        <v>352</v>
      </c>
      <c r="S129" s="89" t="s">
        <v>372</v>
      </c>
      <c r="T129" s="89" t="s">
        <v>399</v>
      </c>
      <c r="U129" s="89"/>
      <c r="V129" s="94" t="s">
        <v>435</v>
      </c>
      <c r="W129" s="92">
        <v>43842.677083333336</v>
      </c>
      <c r="X129" s="98">
        <v>43842</v>
      </c>
      <c r="Y129" s="101" t="s">
        <v>509</v>
      </c>
      <c r="Z129" s="94" t="s">
        <v>357</v>
      </c>
      <c r="AA129" s="89"/>
      <c r="AB129" s="89"/>
      <c r="AC129" s="101" t="s">
        <v>646</v>
      </c>
      <c r="AD129" s="89"/>
      <c r="AE129" s="89" t="b">
        <v>0</v>
      </c>
      <c r="AF129" s="89">
        <v>1</v>
      </c>
      <c r="AG129" s="101" t="s">
        <v>650</v>
      </c>
      <c r="AH129" s="89" t="b">
        <v>0</v>
      </c>
      <c r="AI129" s="89" t="s">
        <v>655</v>
      </c>
      <c r="AJ129" s="89"/>
      <c r="AK129" s="101" t="s">
        <v>650</v>
      </c>
      <c r="AL129" s="89" t="b">
        <v>0</v>
      </c>
      <c r="AM129" s="89">
        <v>4</v>
      </c>
      <c r="AN129" s="101" t="s">
        <v>650</v>
      </c>
      <c r="AO129" s="89" t="s">
        <v>671</v>
      </c>
      <c r="AP129" s="89" t="b">
        <v>0</v>
      </c>
      <c r="AQ129" s="101" t="s">
        <v>646</v>
      </c>
      <c r="AR129" s="89" t="s">
        <v>196</v>
      </c>
      <c r="AS129" s="89">
        <v>0</v>
      </c>
      <c r="AT129" s="89">
        <v>0</v>
      </c>
      <c r="AU129" s="89"/>
      <c r="AV129" s="89"/>
      <c r="AW129" s="89"/>
      <c r="AX129" s="89"/>
      <c r="AY129" s="89"/>
      <c r="AZ129" s="89"/>
      <c r="BA129" s="89"/>
      <c r="BB129" s="89"/>
      <c r="BC129">
        <v>3</v>
      </c>
      <c r="BD129" s="88" t="str">
        <f>REPLACE(INDEX(GroupVertices[Group],MATCH(Edges[[#This Row],[Vertex 1]],GroupVertices[Vertex],0)),1,1,"")</f>
        <v>1</v>
      </c>
      <c r="BE129" s="88" t="str">
        <f>REPLACE(INDEX(GroupVertices[Group],MATCH(Edges[[#This Row],[Vertex 2]],GroupVertices[Vertex],0)),1,1,"")</f>
        <v>1</v>
      </c>
    </row>
    <row r="130" spans="1:57" ht="15">
      <c r="A130" s="65" t="s">
        <v>266</v>
      </c>
      <c r="B130" s="65" t="s">
        <v>266</v>
      </c>
      <c r="C130" s="66" t="s">
        <v>1607</v>
      </c>
      <c r="D130" s="67">
        <v>3</v>
      </c>
      <c r="E130" s="68" t="s">
        <v>132</v>
      </c>
      <c r="F130" s="69">
        <v>32</v>
      </c>
      <c r="G130" s="66"/>
      <c r="H130" s="70"/>
      <c r="I130" s="71"/>
      <c r="J130" s="71"/>
      <c r="K130" s="34" t="s">
        <v>65</v>
      </c>
      <c r="L130" s="78">
        <v>130</v>
      </c>
      <c r="M130" s="78"/>
      <c r="N130" s="73"/>
      <c r="O130" s="89" t="s">
        <v>196</v>
      </c>
      <c r="P130" s="92">
        <v>43843.75894675926</v>
      </c>
      <c r="Q130" s="89" t="s">
        <v>330</v>
      </c>
      <c r="R130" s="94" t="s">
        <v>365</v>
      </c>
      <c r="S130" s="89" t="s">
        <v>372</v>
      </c>
      <c r="T130" s="89"/>
      <c r="U130" s="89"/>
      <c r="V130" s="94" t="s">
        <v>435</v>
      </c>
      <c r="W130" s="92">
        <v>43843.75894675926</v>
      </c>
      <c r="X130" s="98">
        <v>43843</v>
      </c>
      <c r="Y130" s="101" t="s">
        <v>510</v>
      </c>
      <c r="Z130" s="94" t="s">
        <v>577</v>
      </c>
      <c r="AA130" s="89"/>
      <c r="AB130" s="89"/>
      <c r="AC130" s="101" t="s">
        <v>647</v>
      </c>
      <c r="AD130" s="89"/>
      <c r="AE130" s="89" t="b">
        <v>0</v>
      </c>
      <c r="AF130" s="89">
        <v>13</v>
      </c>
      <c r="AG130" s="101" t="s">
        <v>650</v>
      </c>
      <c r="AH130" s="89" t="b">
        <v>0</v>
      </c>
      <c r="AI130" s="89" t="s">
        <v>655</v>
      </c>
      <c r="AJ130" s="89"/>
      <c r="AK130" s="101" t="s">
        <v>650</v>
      </c>
      <c r="AL130" s="89" t="b">
        <v>0</v>
      </c>
      <c r="AM130" s="89">
        <v>9</v>
      </c>
      <c r="AN130" s="101" t="s">
        <v>650</v>
      </c>
      <c r="AO130" s="89" t="s">
        <v>659</v>
      </c>
      <c r="AP130" s="89" t="b">
        <v>0</v>
      </c>
      <c r="AQ130" s="101" t="s">
        <v>647</v>
      </c>
      <c r="AR130" s="89" t="s">
        <v>196</v>
      </c>
      <c r="AS130" s="89">
        <v>0</v>
      </c>
      <c r="AT130" s="89">
        <v>0</v>
      </c>
      <c r="AU130" s="89"/>
      <c r="AV130" s="89"/>
      <c r="AW130" s="89"/>
      <c r="AX130" s="89"/>
      <c r="AY130" s="89"/>
      <c r="AZ130" s="89"/>
      <c r="BA130" s="89"/>
      <c r="BB130" s="89"/>
      <c r="BC130">
        <v>3</v>
      </c>
      <c r="BD130" s="88" t="str">
        <f>REPLACE(INDEX(GroupVertices[Group],MATCH(Edges[[#This Row],[Vertex 1]],GroupVertices[Vertex],0)),1,1,"")</f>
        <v>1</v>
      </c>
      <c r="BE130" s="88" t="str">
        <f>REPLACE(INDEX(GroupVertices[Group],MATCH(Edges[[#This Row],[Vertex 2]],GroupVertices[Vertex],0)),1,1,"")</f>
        <v>1</v>
      </c>
    </row>
    <row r="131" spans="1:57" ht="15">
      <c r="A131" s="79" t="s">
        <v>273</v>
      </c>
      <c r="B131" s="79" t="s">
        <v>266</v>
      </c>
      <c r="C131" s="80" t="s">
        <v>1606</v>
      </c>
      <c r="D131" s="81">
        <v>3</v>
      </c>
      <c r="E131" s="82" t="s">
        <v>132</v>
      </c>
      <c r="F131" s="83">
        <v>32</v>
      </c>
      <c r="G131" s="80"/>
      <c r="H131" s="84"/>
      <c r="I131" s="85"/>
      <c r="J131" s="85"/>
      <c r="K131" s="34" t="s">
        <v>65</v>
      </c>
      <c r="L131" s="86">
        <v>131</v>
      </c>
      <c r="M131" s="86"/>
      <c r="N131" s="87"/>
      <c r="O131" s="90" t="s">
        <v>312</v>
      </c>
      <c r="P131" s="93">
        <v>43846.72152777778</v>
      </c>
      <c r="Q131" s="90" t="s">
        <v>350</v>
      </c>
      <c r="R131" s="95" t="s">
        <v>370</v>
      </c>
      <c r="S131" s="90" t="s">
        <v>381</v>
      </c>
      <c r="T131" s="90" t="s">
        <v>400</v>
      </c>
      <c r="U131" s="95" t="s">
        <v>409</v>
      </c>
      <c r="V131" s="95" t="s">
        <v>409</v>
      </c>
      <c r="W131" s="93">
        <v>43846.72152777778</v>
      </c>
      <c r="X131" s="99">
        <v>43846</v>
      </c>
      <c r="Y131" s="102" t="s">
        <v>511</v>
      </c>
      <c r="Z131" s="95" t="s">
        <v>578</v>
      </c>
      <c r="AA131" s="90"/>
      <c r="AB131" s="90"/>
      <c r="AC131" s="102" t="s">
        <v>648</v>
      </c>
      <c r="AD131" s="90"/>
      <c r="AE131" s="90" t="b">
        <v>0</v>
      </c>
      <c r="AF131" s="90">
        <v>0</v>
      </c>
      <c r="AG131" s="102" t="s">
        <v>650</v>
      </c>
      <c r="AH131" s="90" t="b">
        <v>0</v>
      </c>
      <c r="AI131" s="90" t="s">
        <v>655</v>
      </c>
      <c r="AJ131" s="90"/>
      <c r="AK131" s="102" t="s">
        <v>650</v>
      </c>
      <c r="AL131" s="90" t="b">
        <v>0</v>
      </c>
      <c r="AM131" s="90">
        <v>0</v>
      </c>
      <c r="AN131" s="102" t="s">
        <v>650</v>
      </c>
      <c r="AO131" s="90" t="s">
        <v>672</v>
      </c>
      <c r="AP131" s="90" t="b">
        <v>0</v>
      </c>
      <c r="AQ131" s="102" t="s">
        <v>648</v>
      </c>
      <c r="AR131" s="90" t="s">
        <v>196</v>
      </c>
      <c r="AS131" s="90">
        <v>0</v>
      </c>
      <c r="AT131" s="90">
        <v>0</v>
      </c>
      <c r="AU131" s="90"/>
      <c r="AV131" s="90"/>
      <c r="AW131" s="90"/>
      <c r="AX131" s="90"/>
      <c r="AY131" s="90"/>
      <c r="AZ131" s="90"/>
      <c r="BA131" s="90"/>
      <c r="BB131" s="90"/>
      <c r="BC131">
        <v>1</v>
      </c>
      <c r="BD131" s="88" t="str">
        <f>REPLACE(INDEX(GroupVertices[Group],MATCH(Edges[[#This Row],[Vertex 1]],GroupVertices[Vertex],0)),1,1,"")</f>
        <v>1</v>
      </c>
      <c r="BE131" s="8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hyperlinks>
    <hyperlink ref="R21" r:id="rId1" display="https://twitter.com/weggtoday/status/1215032293485621249"/>
    <hyperlink ref="R22" r:id="rId2" display="https://twitter.com/weggtoday/status/1215032293485621249"/>
    <hyperlink ref="R23" r:id="rId3" display="https://twitter.com/weggtoday/status/1215032293485621249"/>
    <hyperlink ref="R24" r:id="rId4" display="https://twitter.com/weggtoday/status/1215032293485621249"/>
    <hyperlink ref="R25" r:id="rId5" display="https://twitter.com/weggtoday/status/1215032293485621249"/>
    <hyperlink ref="R26" r:id="rId6" display="https://twitter.com/weggtoday/status/1215032293485621249"/>
    <hyperlink ref="R33" r:id="rId7" display="https://apcoworldwide.com/blog/the-last-2020-digital-trends-post-you-need-to-read/"/>
    <hyperlink ref="R36" r:id="rId8" display="https://www.prmagazin.de/meinung-analyse/hintergrund/robert-ardelt-apco.html"/>
    <hyperlink ref="R37" r:id="rId9" display="https://www.prmagazin.de/meinung-analyse/hintergrund/robert-ardelt-apco.html"/>
    <hyperlink ref="R38" r:id="rId10" display="https://www.prmagazin.de/meinung-analyse/hintergrund/robert-ardelt-apco.html"/>
    <hyperlink ref="R43" r:id="rId11" display="https://apcoworldwide.com/blog/the-last-2020-digital-trends-post-you-need-to-read/#.Xhhosezf-rA.twitter"/>
    <hyperlink ref="R44" r:id="rId12" display="https://martech.health/vendor/apco-worldwide?utm_content=bufferbbebc&amp;utm_medium=social&amp;utm_source=twitter.com&amp;utm_campaign=buffer"/>
    <hyperlink ref="R56" r:id="rId13" display="https://twitter.com/apcoworldwide/status/1216393146713673732"/>
    <hyperlink ref="R67" r:id="rId14" display="https://www.prweek.com/article/1669666/new-territories-big-changes-decade-middle-east-tell-us-2020-beyond"/>
    <hyperlink ref="R72" r:id="rId15" display="https://www.prweek.com/article/1670668/apco-acquires-csr-shop-tembo-group"/>
    <hyperlink ref="R74" r:id="rId16" display="https://www.odwyerpr.com/story/public/13630/2020-01-13/apco-adds-tembo-group-roster.html"/>
    <hyperlink ref="R81" r:id="rId17" display="https://www.prweek.com/article/1669666/new-territories-big-changes-decade-middle-east-tell-us-2020-beyond"/>
    <hyperlink ref="R82" r:id="rId18" display="https://www.prweek.com/article/1670668/apco-acquires-csr-shop-tembo-group"/>
    <hyperlink ref="R83" r:id="rId19" display="https://twitter.com/apcoworldwide/status/1214650412935942146"/>
    <hyperlink ref="R84" r:id="rId20" display="https://twitter.com/apcoworldwide/status/1214650412935942146"/>
    <hyperlink ref="R97" r:id="rId21" display="https://apcoworldwide.com/blog/four-other-elections-to-watch-in-2020/"/>
    <hyperlink ref="R98" r:id="rId22" display="https://twitter.com/apcoworldwide/status/1215706238748631041"/>
    <hyperlink ref="R99" r:id="rId23" display="https://www.celebratingharoldburson.com/"/>
    <hyperlink ref="R100" r:id="rId24" display="https://apcoworldwide.com/news/apco-worldwide-acquires-the-tembo-group/"/>
    <hyperlink ref="R101" r:id="rId25" display="https://apcoworldwide.com/news/apco-worldwide-acquires-the-tembo-group/"/>
    <hyperlink ref="R102" r:id="rId26" display="https://apcoworldwide.com/news/apco-worldwide-acquires-the-tembo-group/"/>
    <hyperlink ref="R103" r:id="rId27" display="https://apcoworldwide.com/news/apco-worldwide-acquires-the-tembo-group/"/>
    <hyperlink ref="R107" r:id="rId28" display="https://economictimes.indiatimes.com/industry/energy/oil-gas/modi-pegs-gspc-gas-find-at-100-billion/articleshow/3248790.cms?from=mdr"/>
    <hyperlink ref="R108" r:id="rId29" display="https://economictimes.indiatimes.com/industry/energy/oil-gas/modi-pegs-gspc-gas-find-at-100-billion/articleshow/3248790.cms?from=mdr"/>
    <hyperlink ref="R110" r:id="rId30" display="https://apcoworldwide.com/blog/whats-on-the-leadership-agenda-for-2020-and-beyond/"/>
    <hyperlink ref="R112" r:id="rId31" display="https://apcoworldwide.com/news/apco-worldwide-acquires-the-tembo-group/"/>
    <hyperlink ref="R113" r:id="rId32" display="https://apcoworldwide.com/news/apco-worldwide-acquires-the-tembo-group/"/>
    <hyperlink ref="R114" r:id="rId33" display="https://apcoworldwide.com/blog/2020-trends-and-tremors/"/>
    <hyperlink ref="R115" r:id="rId34" display="https://amchamdubai.org/client/event/roster/eventRosterDetails.html?productId=10788&amp;eventRosterId=18"/>
    <hyperlink ref="R117" r:id="rId35" display="https://amchamdubai.org/client/event/roster/eventRosterDetails.html?productId=10788&amp;eventRosterId=18"/>
    <hyperlink ref="R119" r:id="rId36" display="https://apcoworldwide.com/blog/whats-on-the-leadership-agenda-for-2020-and-beyond/"/>
    <hyperlink ref="R120" r:id="rId37" display="https://apcoworldwide.com/blog/whats-on-the-leadership-agenda-for-2020-and-beyond/"/>
    <hyperlink ref="R121" r:id="rId38" display="https://apcoworldwide.com/blog/whats-on-the-leadership-agenda-for-2020-and-beyond/"/>
    <hyperlink ref="R125" r:id="rId39" display="https://www.prweek.com/article/1670668/apco-acquires-csr-shop-tembo-group"/>
    <hyperlink ref="R126" r:id="rId40" display="https://www.odwyerpr.com/story/public/13630/2020-01-13/apco-adds-tembo-group-roster.html"/>
    <hyperlink ref="R128" r:id="rId41" display="https://apcoworldwide.com/blog/the-last-2020-digital-trends-post-you-need-to-read/"/>
    <hyperlink ref="R129" r:id="rId42" display="https://apcoworldwide.com/blog/the-last-2020-digital-trends-post-you-need-to-read/"/>
    <hyperlink ref="R130" r:id="rId43" display="https://apcoworldwide.com/news/apco-worldwide-acquires-the-tembo-group/"/>
    <hyperlink ref="R131" r:id="rId44" display="https://www.agilitypr.com/pr-agency-news/apco-worldwide-acquires-the-tembo-group-bolstering-its-social-impact-capabilities/?utm_campaign=Bulldog%20Reporter&amp;utm_content=112487434&amp;utm_medium=social&amp;utm_source=twitter&amp;hss_channel=tw-18226808"/>
    <hyperlink ref="U3" r:id="rId45" display="https://pbs.twimg.com/media/ENyqxS-WoAU8wsv.jpg"/>
    <hyperlink ref="U4" r:id="rId46" display="https://pbs.twimg.com/media/ENyqxS-WoAU8wsv.jpg"/>
    <hyperlink ref="U5" r:id="rId47" display="https://pbs.twimg.com/media/ENyqxS-WoAU8wsv.jpg"/>
    <hyperlink ref="U6" r:id="rId48" display="https://pbs.twimg.com/media/ENyqxS-WoAU8wsv.jpg"/>
    <hyperlink ref="U7" r:id="rId49" display="https://pbs.twimg.com/media/ENyqxS-WoAU8wsv.jpg"/>
    <hyperlink ref="U8" r:id="rId50" display="https://pbs.twimg.com/media/ENyqxS-WoAU8wsv.jpg"/>
    <hyperlink ref="U9" r:id="rId51" display="https://pbs.twimg.com/media/ENyqxS-WoAU8wsv.jpg"/>
    <hyperlink ref="U10" r:id="rId52" display="https://pbs.twimg.com/media/ENyqxS-WoAU8wsv.jpg"/>
    <hyperlink ref="U11" r:id="rId53" display="https://pbs.twimg.com/media/ENyqxS-WoAU8wsv.jpg"/>
    <hyperlink ref="U12" r:id="rId54" display="https://pbs.twimg.com/media/ENyqxS-WoAU8wsv.jpg"/>
    <hyperlink ref="U13" r:id="rId55" display="https://pbs.twimg.com/media/ENyqxS-WoAU8wsv.jpg"/>
    <hyperlink ref="U14" r:id="rId56" display="https://pbs.twimg.com/media/ENyqxS-WoAU8wsv.jpg"/>
    <hyperlink ref="U15" r:id="rId57" display="https://pbs.twimg.com/media/ENyqxS-WoAU8wsv.jpg"/>
    <hyperlink ref="U16" r:id="rId58" display="https://pbs.twimg.com/media/ENyqxS-WoAU8wsv.jpg"/>
    <hyperlink ref="U17" r:id="rId59" display="https://pbs.twimg.com/media/ENyqxS-WoAU8wsv.jpg"/>
    <hyperlink ref="U18" r:id="rId60" display="https://pbs.twimg.com/media/ENyqxS-WoAU8wsv.jpg"/>
    <hyperlink ref="U19" r:id="rId61" display="https://pbs.twimg.com/media/ENyqxS-WoAU8wsv.jpg"/>
    <hyperlink ref="U20" r:id="rId62" display="https://pbs.twimg.com/media/ENyqxS-WoAU8wsv.jpg"/>
    <hyperlink ref="U44" r:id="rId63" display="https://pbs.twimg.com/media/EN8wnq1WAAARGi7.png"/>
    <hyperlink ref="U54" r:id="rId64" display="https://pbs.twimg.com/tweet_video_thumb/EOGrfv9X0AE4Mx9.jpg"/>
    <hyperlink ref="U57" r:id="rId65" display="https://pbs.twimg.com/media/EN-2jlSUwAADkO3.jpg"/>
    <hyperlink ref="U58" r:id="rId66" display="https://pbs.twimg.com/media/EN-2jlSUwAADkO3.jpg"/>
    <hyperlink ref="U59" r:id="rId67" display="https://pbs.twimg.com/media/EN-2jlSUwAADkO3.jpg"/>
    <hyperlink ref="U60" r:id="rId68" display="https://pbs.twimg.com/media/EOIyGoPUEAASr5C.jpg"/>
    <hyperlink ref="U61" r:id="rId69" display="https://pbs.twimg.com/media/EOIyGoPUEAASr5C.jpg"/>
    <hyperlink ref="U62" r:id="rId70" display="https://pbs.twimg.com/media/EOIyGoPUEAASr5C.jpg"/>
    <hyperlink ref="U63" r:id="rId71" display="https://pbs.twimg.com/media/EOIyGoPUEAASr5C.jpg"/>
    <hyperlink ref="U64" r:id="rId72" display="https://pbs.twimg.com/media/EOIyGoPUEAASr5C.jpg"/>
    <hyperlink ref="U65" r:id="rId73" display="https://pbs.twimg.com/media/EN-2jlSUwAADkO3.jpg"/>
    <hyperlink ref="U66" r:id="rId74" display="https://pbs.twimg.com/media/EOIyGoPUEAASr5C.jpg"/>
    <hyperlink ref="U67" r:id="rId75" display="https://pbs.twimg.com/media/EOKog_IXkAALrWC.jpg"/>
    <hyperlink ref="U74" r:id="rId76" display="https://pbs.twimg.com/media/EOMiHUjXUAE0IOl.jpg"/>
    <hyperlink ref="U77" r:id="rId77" display="https://pbs.twimg.com/tweet_video_thumb/EN6A_g9WsAEHaQG.jpg"/>
    <hyperlink ref="U78" r:id="rId78" display="https://pbs.twimg.com/tweet_video_thumb/EN6A_g9WsAEHaQG.jpg"/>
    <hyperlink ref="U79" r:id="rId79" display="https://pbs.twimg.com/tweet_video_thumb/EN6A_g9WsAEHaQG.jpg"/>
    <hyperlink ref="U81" r:id="rId80" display="https://pbs.twimg.com/media/EOKog_IXkAALrWC.jpg"/>
    <hyperlink ref="U126" r:id="rId81" display="https://pbs.twimg.com/media/EOMiHUjXUAE0IOl.jpg"/>
    <hyperlink ref="U131" r:id="rId82" display="https://pbs.twimg.com/media/EOa0ISQWsAAYdms.png"/>
    <hyperlink ref="V3" r:id="rId83" display="https://pbs.twimg.com/media/ENyqxS-WoAU8wsv.jpg"/>
    <hyperlink ref="V4" r:id="rId84" display="https://pbs.twimg.com/media/ENyqxS-WoAU8wsv.jpg"/>
    <hyperlink ref="V5" r:id="rId85" display="https://pbs.twimg.com/media/ENyqxS-WoAU8wsv.jpg"/>
    <hyperlink ref="V6" r:id="rId86" display="https://pbs.twimg.com/media/ENyqxS-WoAU8wsv.jpg"/>
    <hyperlink ref="V7" r:id="rId87" display="https://pbs.twimg.com/media/ENyqxS-WoAU8wsv.jpg"/>
    <hyperlink ref="V8" r:id="rId88" display="https://pbs.twimg.com/media/ENyqxS-WoAU8wsv.jpg"/>
    <hyperlink ref="V9" r:id="rId89" display="https://pbs.twimg.com/media/ENyqxS-WoAU8wsv.jpg"/>
    <hyperlink ref="V10" r:id="rId90" display="https://pbs.twimg.com/media/ENyqxS-WoAU8wsv.jpg"/>
    <hyperlink ref="V11" r:id="rId91" display="https://pbs.twimg.com/media/ENyqxS-WoAU8wsv.jpg"/>
    <hyperlink ref="V12" r:id="rId92" display="https://pbs.twimg.com/media/ENyqxS-WoAU8wsv.jpg"/>
    <hyperlink ref="V13" r:id="rId93" display="https://pbs.twimg.com/media/ENyqxS-WoAU8wsv.jpg"/>
    <hyperlink ref="V14" r:id="rId94" display="https://pbs.twimg.com/media/ENyqxS-WoAU8wsv.jpg"/>
    <hyperlink ref="V15" r:id="rId95" display="https://pbs.twimg.com/media/ENyqxS-WoAU8wsv.jpg"/>
    <hyperlink ref="V16" r:id="rId96" display="https://pbs.twimg.com/media/ENyqxS-WoAU8wsv.jpg"/>
    <hyperlink ref="V17" r:id="rId97" display="https://pbs.twimg.com/media/ENyqxS-WoAU8wsv.jpg"/>
    <hyperlink ref="V18" r:id="rId98" display="https://pbs.twimg.com/media/ENyqxS-WoAU8wsv.jpg"/>
    <hyperlink ref="V19" r:id="rId99" display="https://pbs.twimg.com/media/ENyqxS-WoAU8wsv.jpg"/>
    <hyperlink ref="V20" r:id="rId100" display="https://pbs.twimg.com/media/ENyqxS-WoAU8wsv.jpg"/>
    <hyperlink ref="V21" r:id="rId101" display="http://pbs.twimg.com/profile_images/1084899239497363456/W5NimctM_normal.jpg"/>
    <hyperlink ref="V22" r:id="rId102" display="http://pbs.twimg.com/profile_images/1084899239497363456/W5NimctM_normal.jpg"/>
    <hyperlink ref="V23" r:id="rId103" display="http://pbs.twimg.com/profile_images/1084899239497363456/W5NimctM_normal.jpg"/>
    <hyperlink ref="V24" r:id="rId104" display="http://pbs.twimg.com/profile_images/1084899239497363456/W5NimctM_normal.jpg"/>
    <hyperlink ref="V25" r:id="rId105" display="http://pbs.twimg.com/profile_images/1084899239497363456/W5NimctM_normal.jpg"/>
    <hyperlink ref="V26" r:id="rId106" display="http://pbs.twimg.com/profile_images/1084899239497363456/W5NimctM_normal.jpg"/>
    <hyperlink ref="V27" r:id="rId107" display="http://pbs.twimg.com/profile_images/970783288565620736/UsXOXrwB_normal.jpg"/>
    <hyperlink ref="V28" r:id="rId108" display="http://pbs.twimg.com/profile_images/970783288565620736/UsXOXrwB_normal.jpg"/>
    <hyperlink ref="V29" r:id="rId109" display="http://pbs.twimg.com/profile_images/970783288565620736/UsXOXrwB_normal.jpg"/>
    <hyperlink ref="V30" r:id="rId110" display="http://pbs.twimg.com/profile_images/970783288565620736/UsXOXrwB_normal.jpg"/>
    <hyperlink ref="V31" r:id="rId111" display="http://pbs.twimg.com/profile_images/970783288565620736/UsXOXrwB_normal.jpg"/>
    <hyperlink ref="V32" r:id="rId112" display="http://pbs.twimg.com/profile_images/970783288565620736/UsXOXrwB_normal.jpg"/>
    <hyperlink ref="V33" r:id="rId113" display="http://pbs.twimg.com/profile_images/1196145737291055104/gcIZgGeX_normal.jpg"/>
    <hyperlink ref="V34" r:id="rId114" display="http://pbs.twimg.com/profile_images/1164491757188526080/QMnB7UI7_normal.jpg"/>
    <hyperlink ref="V35" r:id="rId115" display="http://pbs.twimg.com/profile_images/968796440175759361/GDYhjznH_normal.jpg"/>
    <hyperlink ref="V36" r:id="rId116" display="http://pbs.twimg.com/profile_images/820913707429597184/MkA0wFZm_normal.jpg"/>
    <hyperlink ref="V37" r:id="rId117" display="http://pbs.twimg.com/profile_images/820913707429597184/MkA0wFZm_normal.jpg"/>
    <hyperlink ref="V38" r:id="rId118" display="http://pbs.twimg.com/profile_images/820913707429597184/MkA0wFZm_normal.jpg"/>
    <hyperlink ref="V39" r:id="rId119" display="http://pbs.twimg.com/profile_images/820913707429597184/MkA0wFZm_normal.jpg"/>
    <hyperlink ref="V40" r:id="rId120" display="http://pbs.twimg.com/profile_images/820913707429597184/MkA0wFZm_normal.jpg"/>
    <hyperlink ref="V41" r:id="rId121" display="http://pbs.twimg.com/profile_images/820913707429597184/MkA0wFZm_normal.jpg"/>
    <hyperlink ref="V42" r:id="rId122" display="http://pbs.twimg.com/profile_images/820913707429597184/MkA0wFZm_normal.jpg"/>
    <hyperlink ref="V43" r:id="rId123" display="http://pbs.twimg.com/profile_images/458870776624472064/cxnVMZP-_normal.jpeg"/>
    <hyperlink ref="V44" r:id="rId124" display="https://pbs.twimg.com/media/EN8wnq1WAAARGi7.png"/>
    <hyperlink ref="V45" r:id="rId125" display="http://pbs.twimg.com/profile_images/1167595170378002433/MPrOBBpJ_normal.jpg"/>
    <hyperlink ref="V46" r:id="rId126" display="http://pbs.twimg.com/profile_images/1167595170378002433/MPrOBBpJ_normal.jpg"/>
    <hyperlink ref="V47" r:id="rId127" display="http://pbs.twimg.com/profile_images/1186675522492743682/bgJdna-0_normal.jpg"/>
    <hyperlink ref="V48" r:id="rId128" display="http://pbs.twimg.com/profile_images/1186675522492743682/bgJdna-0_normal.jpg"/>
    <hyperlink ref="V49" r:id="rId129" display="http://pbs.twimg.com/profile_images/1186675522492743682/bgJdna-0_normal.jpg"/>
    <hyperlink ref="V50" r:id="rId130" display="http://pbs.twimg.com/profile_images/1186675522492743682/bgJdna-0_normal.jpg"/>
    <hyperlink ref="V51" r:id="rId131" display="http://pbs.twimg.com/profile_images/1186675522492743682/bgJdna-0_normal.jpg"/>
    <hyperlink ref="V52" r:id="rId132" display="http://pbs.twimg.com/profile_images/687359419282239488/-12hV0wh_normal.jpg"/>
    <hyperlink ref="V53" r:id="rId133" display="http://pbs.twimg.com/profile_images/1153301820791541765/XYjnOsEu_normal.jpg"/>
    <hyperlink ref="V54" r:id="rId134" display="https://pbs.twimg.com/tweet_video_thumb/EOGrfv9X0AE4Mx9.jpg"/>
    <hyperlink ref="V55" r:id="rId135" display="http://abs.twimg.com/sticky/default_profile_images/default_profile_normal.png"/>
    <hyperlink ref="V56" r:id="rId136" display="http://abs.twimg.com/sticky/default_profile_images/default_profile_normal.png"/>
    <hyperlink ref="V57" r:id="rId137" display="https://pbs.twimg.com/media/EN-2jlSUwAADkO3.jpg"/>
    <hyperlink ref="V58" r:id="rId138" display="https://pbs.twimg.com/media/EN-2jlSUwAADkO3.jpg"/>
    <hyperlink ref="V59" r:id="rId139" display="https://pbs.twimg.com/media/EN-2jlSUwAADkO3.jpg"/>
    <hyperlink ref="V60" r:id="rId140" display="https://pbs.twimg.com/media/EOIyGoPUEAASr5C.jpg"/>
    <hyperlink ref="V61" r:id="rId141" display="https://pbs.twimg.com/media/EOIyGoPUEAASr5C.jpg"/>
    <hyperlink ref="V62" r:id="rId142" display="https://pbs.twimg.com/media/EOIyGoPUEAASr5C.jpg"/>
    <hyperlink ref="V63" r:id="rId143" display="https://pbs.twimg.com/media/EOIyGoPUEAASr5C.jpg"/>
    <hyperlink ref="V64" r:id="rId144" display="https://pbs.twimg.com/media/EOIyGoPUEAASr5C.jpg"/>
    <hyperlink ref="V65" r:id="rId145" display="https://pbs.twimg.com/media/EN-2jlSUwAADkO3.jpg"/>
    <hyperlink ref="V66" r:id="rId146" display="https://pbs.twimg.com/media/EOIyGoPUEAASr5C.jpg"/>
    <hyperlink ref="V67" r:id="rId147" display="https://pbs.twimg.com/media/EOKog_IXkAALrWC.jpg"/>
    <hyperlink ref="V68" r:id="rId148" display="http://pbs.twimg.com/profile_images/1183692693844779009/FlpWlckf_normal.png"/>
    <hyperlink ref="V69" r:id="rId149" display="http://pbs.twimg.com/profile_images/1175008810630447105/hubu6Qgd_normal.jpg"/>
    <hyperlink ref="V70" r:id="rId150" display="http://pbs.twimg.com/profile_images/1175008810630447105/hubu6Qgd_normal.jpg"/>
    <hyperlink ref="V71" r:id="rId151" display="http://pbs.twimg.com/profile_images/1175008810630447105/hubu6Qgd_normal.jpg"/>
    <hyperlink ref="V72" r:id="rId152" display="http://pbs.twimg.com/profile_images/875751856445804545/o1oWdOS__normal.jpg"/>
    <hyperlink ref="V73" r:id="rId153" display="http://pbs.twimg.com/profile_images/789902474391977984/JS6pKlEm_normal.jpg"/>
    <hyperlink ref="V74" r:id="rId154" display="https://pbs.twimg.com/media/EOMiHUjXUAE0IOl.jpg"/>
    <hyperlink ref="V75" r:id="rId155" display="http://pbs.twimg.com/profile_images/1211210044508950528/nekk0LEA_normal.jpg"/>
    <hyperlink ref="V76" r:id="rId156" display="http://pbs.twimg.com/profile_images/760487086860406784/yZnuMELJ_normal.jpg"/>
    <hyperlink ref="V77" r:id="rId157" display="https://pbs.twimg.com/tweet_video_thumb/EN6A_g9WsAEHaQG.jpg"/>
    <hyperlink ref="V78" r:id="rId158" display="https://pbs.twimg.com/tweet_video_thumb/EN6A_g9WsAEHaQG.jpg"/>
    <hyperlink ref="V79" r:id="rId159" display="https://pbs.twimg.com/tweet_video_thumb/EN6A_g9WsAEHaQG.jpg"/>
    <hyperlink ref="V80" r:id="rId160" display="http://pbs.twimg.com/profile_images/737898691474907136/-Obvt_Sh_normal.jpg"/>
    <hyperlink ref="V81" r:id="rId161" display="https://pbs.twimg.com/media/EOKog_IXkAALrWC.jpg"/>
    <hyperlink ref="V82" r:id="rId162" display="http://pbs.twimg.com/profile_images/1155411696590000128/SFwBK4S8_normal.jpg"/>
    <hyperlink ref="V83" r:id="rId163" display="http://pbs.twimg.com/profile_images/1192942065585475584/-bNjY5He_normal.jpg"/>
    <hyperlink ref="V84" r:id="rId164" display="http://pbs.twimg.com/profile_images/1192942065585475584/-bNjY5He_normal.jpg"/>
    <hyperlink ref="V85" r:id="rId165" display="http://pbs.twimg.com/profile_images/1192942065585475584/-bNjY5He_normal.jpg"/>
    <hyperlink ref="V86" r:id="rId166" display="http://pbs.twimg.com/profile_images/1192942065585475584/-bNjY5He_normal.jpg"/>
    <hyperlink ref="V87" r:id="rId167" display="http://pbs.twimg.com/profile_images/1192942065585475584/-bNjY5He_normal.jpg"/>
    <hyperlink ref="V88" r:id="rId168" display="http://pbs.twimg.com/profile_images/1192942065585475584/-bNjY5He_normal.jpg"/>
    <hyperlink ref="V89" r:id="rId169" display="http://pbs.twimg.com/profile_images/1192942065585475584/-bNjY5He_normal.jpg"/>
    <hyperlink ref="V90" r:id="rId170" display="http://pbs.twimg.com/profile_images/533870923573501952/4Nph4Sai_normal.png"/>
    <hyperlink ref="V91" r:id="rId171" display="http://pbs.twimg.com/profile_images/75095271/Caroline_normal.jpg"/>
    <hyperlink ref="V92" r:id="rId172" display="http://pbs.twimg.com/profile_images/75095271/Caroline_normal.jpg"/>
    <hyperlink ref="V93" r:id="rId173" display="http://pbs.twimg.com/profile_images/1172711236817080320/fjjZIOpb_normal.jpg"/>
    <hyperlink ref="V94" r:id="rId174" display="http://pbs.twimg.com/profile_images/1172711236817080320/fjjZIOpb_normal.jpg"/>
    <hyperlink ref="V95" r:id="rId175" display="http://pbs.twimg.com/profile_images/1172711236817080320/fjjZIOpb_normal.jpg"/>
    <hyperlink ref="V96" r:id="rId176" display="http://pbs.twimg.com/profile_images/1067182601029500928/pZypD2uM_normal.jpg"/>
    <hyperlink ref="V97" r:id="rId177" display="http://pbs.twimg.com/profile_images/913882255457640448/uOKVZyC6_normal.jpg"/>
    <hyperlink ref="V98" r:id="rId178" display="http://pbs.twimg.com/profile_images/2596332788/54ed6yvo7xo3oozb1zkm_normal.png"/>
    <hyperlink ref="V99" r:id="rId179" display="http://pbs.twimg.com/profile_images/913882255457640448/uOKVZyC6_normal.jpg"/>
    <hyperlink ref="V100" r:id="rId180" display="http://pbs.twimg.com/profile_images/913882255457640448/uOKVZyC6_normal.jpg"/>
    <hyperlink ref="V101" r:id="rId181" display="http://pbs.twimg.com/profile_images/913882255457640448/uOKVZyC6_normal.jpg"/>
    <hyperlink ref="V102" r:id="rId182" display="http://pbs.twimg.com/profile_images/913882255457640448/uOKVZyC6_normal.jpg"/>
    <hyperlink ref="V103" r:id="rId183" display="http://pbs.twimg.com/profile_images/913882255457640448/uOKVZyC6_normal.jpg"/>
    <hyperlink ref="V104" r:id="rId184" display="http://pbs.twimg.com/profile_images/679972225307537408/pIQQ4Z4l_normal.jpg"/>
    <hyperlink ref="V105" r:id="rId185" display="http://pbs.twimg.com/profile_images/679972225307537408/pIQQ4Z4l_normal.jpg"/>
    <hyperlink ref="V106" r:id="rId186" display="http://pbs.twimg.com/profile_images/679972225307537408/pIQQ4Z4l_normal.jpg"/>
    <hyperlink ref="V107" r:id="rId187" display="http://pbs.twimg.com/profile_images/1194179831203868673/Asm48mFE_normal.jpg"/>
    <hyperlink ref="V108" r:id="rId188" display="http://pbs.twimg.com/profile_images/1194179831203868673/Asm48mFE_normal.jpg"/>
    <hyperlink ref="V109" r:id="rId189" display="http://pbs.twimg.com/profile_images/2586483806/a14pgn3die3yq1gokgv2_normal.jpeg"/>
    <hyperlink ref="V110" r:id="rId190" display="http://pbs.twimg.com/profile_images/913882255457640448/uOKVZyC6_normal.jpg"/>
    <hyperlink ref="V111" r:id="rId191" display="http://pbs.twimg.com/profile_images/1211648810629419008/h94zzJdg_normal.jpg"/>
    <hyperlink ref="V112" r:id="rId192" display="http://pbs.twimg.com/profile_images/913882255457640448/uOKVZyC6_normal.jpg"/>
    <hyperlink ref="V113" r:id="rId193" display="http://pbs.twimg.com/profile_images/913882255457640448/uOKVZyC6_normal.jpg"/>
    <hyperlink ref="V114" r:id="rId194" display="http://pbs.twimg.com/profile_images/1211648810629419008/h94zzJdg_normal.jpg"/>
    <hyperlink ref="V115" r:id="rId195" display="http://pbs.twimg.com/profile_images/1211648810629419008/h94zzJdg_normal.jpg"/>
    <hyperlink ref="V116" r:id="rId196" display="http://pbs.twimg.com/profile_images/1211648810629419008/h94zzJdg_normal.jpg"/>
    <hyperlink ref="V117" r:id="rId197" display="http://pbs.twimg.com/profile_images/1211648810629419008/h94zzJdg_normal.jpg"/>
    <hyperlink ref="V118" r:id="rId198" display="http://pbs.twimg.com/profile_images/2586483806/a14pgn3die3yq1gokgv2_normal.jpeg"/>
    <hyperlink ref="V119" r:id="rId199" display="http://pbs.twimg.com/profile_images/913882255457640448/uOKVZyC6_normal.jpg"/>
    <hyperlink ref="V120" r:id="rId200" display="http://pbs.twimg.com/profile_images/913882255457640448/uOKVZyC6_normal.jpg"/>
    <hyperlink ref="V121" r:id="rId201" display="http://pbs.twimg.com/profile_images/913882255457640448/uOKVZyC6_normal.jpg"/>
    <hyperlink ref="V122" r:id="rId202" display="http://pbs.twimg.com/profile_images/1202842145570332672/N8ZTkxVe_normal.jpg"/>
    <hyperlink ref="V123" r:id="rId203" display="http://pbs.twimg.com/profile_images/1202842145570332672/N8ZTkxVe_normal.jpg"/>
    <hyperlink ref="V124" r:id="rId204" display="http://pbs.twimg.com/profile_images/1202842145570332672/N8ZTkxVe_normal.jpg"/>
    <hyperlink ref="V125" r:id="rId205" display="http://pbs.twimg.com/profile_images/1202842145570332672/N8ZTkxVe_normal.jpg"/>
    <hyperlink ref="V126" r:id="rId206" display="https://pbs.twimg.com/media/EOMiHUjXUAE0IOl.jpg"/>
    <hyperlink ref="V127" r:id="rId207" display="http://pbs.twimg.com/profile_images/1202842145570332672/N8ZTkxVe_normal.jpg"/>
    <hyperlink ref="V128" r:id="rId208" display="http://pbs.twimg.com/profile_images/913882255457640448/uOKVZyC6_normal.jpg"/>
    <hyperlink ref="V129" r:id="rId209" display="http://pbs.twimg.com/profile_images/913882255457640448/uOKVZyC6_normal.jpg"/>
    <hyperlink ref="V130" r:id="rId210" display="http://pbs.twimg.com/profile_images/913882255457640448/uOKVZyC6_normal.jpg"/>
    <hyperlink ref="V131" r:id="rId211" display="https://pbs.twimg.com/media/EOa0ISQWsAAYdms.png"/>
    <hyperlink ref="Z3" r:id="rId212" display="https://twitter.com/ntlaircheck/status/1215033766961438720"/>
    <hyperlink ref="Z4" r:id="rId213" display="https://twitter.com/ntlaircheck/status/1215033766961438720"/>
    <hyperlink ref="Z5" r:id="rId214" display="https://twitter.com/ntlaircheck/status/1215033766961438720"/>
    <hyperlink ref="Z6" r:id="rId215" display="https://twitter.com/ntlaircheck/status/1215033766961438720"/>
    <hyperlink ref="Z7" r:id="rId216" display="https://twitter.com/ntlaircheck/status/1215033766961438720"/>
    <hyperlink ref="Z8" r:id="rId217" display="https://twitter.com/ntlaircheck/status/1215033766961438720"/>
    <hyperlink ref="Z9" r:id="rId218" display="https://twitter.com/ntlaircheck/status/1215033766961438720"/>
    <hyperlink ref="Z10" r:id="rId219" display="https://twitter.com/ntlaircheck/status/1215033766961438720"/>
    <hyperlink ref="Z11" r:id="rId220" display="https://twitter.com/ntlaircheck/status/1215033766961438720"/>
    <hyperlink ref="Z12" r:id="rId221" display="https://twitter.com/ntlaircheck/status/1215033766961438720"/>
    <hyperlink ref="Z13" r:id="rId222" display="https://twitter.com/ntlaircheck/status/1215033766961438720"/>
    <hyperlink ref="Z14" r:id="rId223" display="https://twitter.com/ntlaircheck/status/1215033766961438720"/>
    <hyperlink ref="Z15" r:id="rId224" display="https://twitter.com/ntlaircheck/status/1215033766961438720"/>
    <hyperlink ref="Z16" r:id="rId225" display="https://twitter.com/ntlaircheck/status/1215033766961438720"/>
    <hyperlink ref="Z17" r:id="rId226" display="https://twitter.com/ntlaircheck/status/1215033766961438720"/>
    <hyperlink ref="Z18" r:id="rId227" display="https://twitter.com/ntlaircheck/status/1215033766961438720"/>
    <hyperlink ref="Z19" r:id="rId228" display="https://twitter.com/ntlaircheck/status/1215033766961438720"/>
    <hyperlink ref="Z20" r:id="rId229" display="https://twitter.com/ntlaircheck/status/1215033766961438720"/>
    <hyperlink ref="Z21" r:id="rId230" display="https://twitter.com/weggtoday/status/1215036392671236103"/>
    <hyperlink ref="Z22" r:id="rId231" display="https://twitter.com/weggtoday/status/1215036392671236103"/>
    <hyperlink ref="Z23" r:id="rId232" display="https://twitter.com/weggtoday/status/1215036392671236103"/>
    <hyperlink ref="Z24" r:id="rId233" display="https://twitter.com/weggtoday/status/1215036392671236103"/>
    <hyperlink ref="Z25" r:id="rId234" display="https://twitter.com/weggtoday/status/1215036392671236103"/>
    <hyperlink ref="Z26" r:id="rId235" display="https://twitter.com/weggtoday/status/1215036392671236103"/>
    <hyperlink ref="Z27" r:id="rId236" display="https://twitter.com/escapecorporate/status/1215424177353777153"/>
    <hyperlink ref="Z28" r:id="rId237" display="https://twitter.com/escapecorporate/status/1215424177353777153"/>
    <hyperlink ref="Z29" r:id="rId238" display="https://twitter.com/escapecorporate/status/1215424177353777153"/>
    <hyperlink ref="Z30" r:id="rId239" display="https://twitter.com/escapecorporate/status/1215424177353777153"/>
    <hyperlink ref="Z31" r:id="rId240" display="https://twitter.com/escapecorporate/status/1215424177353777153"/>
    <hyperlink ref="Z32" r:id="rId241" display="https://twitter.com/escapecorporate/status/1215424177353777153"/>
    <hyperlink ref="Z33" r:id="rId242" display="https://twitter.com/shashwat2_2000/status/1215488978587013121"/>
    <hyperlink ref="Z34" r:id="rId243" display="https://twitter.com/scoshield/status/1215490626604748801"/>
    <hyperlink ref="Z35" r:id="rId244" display="https://twitter.com/tlodroid/status/1215493643840249856"/>
    <hyperlink ref="Z36" r:id="rId245" display="https://twitter.com/schm_chris/status/1215575575986941953"/>
    <hyperlink ref="Z37" r:id="rId246" display="https://twitter.com/schm_chris/status/1215575575986941953"/>
    <hyperlink ref="Z38" r:id="rId247" display="https://twitter.com/schm_chris/status/1215575575986941953"/>
    <hyperlink ref="Z39" r:id="rId248" display="https://twitter.com/schm_chris/status/1215576201227620352"/>
    <hyperlink ref="Z40" r:id="rId249" display="https://twitter.com/schm_chris/status/1215576201227620352"/>
    <hyperlink ref="Z41" r:id="rId250" display="https://twitter.com/schm_chris/status/1215576201227620352"/>
    <hyperlink ref="Z42" r:id="rId251" display="https://twitter.com/schm_chris/status/1215576201227620352"/>
    <hyperlink ref="Z43" r:id="rId252" display="https://twitter.com/schiekita/status/1215607160723427328"/>
    <hyperlink ref="Z44" r:id="rId253" display="https://twitter.com/martechhealth/status/1215743884149624832"/>
    <hyperlink ref="Z45" r:id="rId254" display="https://twitter.com/sirwalsingham1/status/1215834573449449472"/>
    <hyperlink ref="Z46" r:id="rId255" display="https://twitter.com/sirwalsingham1/status/1215834573449449472"/>
    <hyperlink ref="Z47" r:id="rId256" display="https://twitter.com/rajatsnegi/status/1216255747559849985"/>
    <hyperlink ref="Z48" r:id="rId257" display="https://twitter.com/rajatsnegi/status/1216255747559849985"/>
    <hyperlink ref="Z49" r:id="rId258" display="https://twitter.com/rajatsnegi/status/1216255747559849985"/>
    <hyperlink ref="Z50" r:id="rId259" display="https://twitter.com/rajatsnegi/status/1216255747559849985"/>
    <hyperlink ref="Z51" r:id="rId260" display="https://twitter.com/rajatsnegi/status/1216255747559849985"/>
    <hyperlink ref="Z52" r:id="rId261" display="https://twitter.com/justbementalist/status/1216393751062552576"/>
    <hyperlink ref="Z53" r:id="rId262" display="https://twitter.com/yixuantu1/status/1216393917748465664"/>
    <hyperlink ref="Z54" r:id="rId263" display="https://twitter.com/melisandrepro/status/1216441946161500160"/>
    <hyperlink ref="Z55" r:id="rId264" display="https://twitter.com/fixer92/status/1216463623549280256"/>
    <hyperlink ref="Z56" r:id="rId265" display="https://twitter.com/fixer92/status/1216495527916900358"/>
    <hyperlink ref="Z57" r:id="rId266" display="https://twitter.com/prcaindia/status/1215891159014227968"/>
    <hyperlink ref="Z58" r:id="rId267" display="https://twitter.com/prcaindia/status/1215891159014227968"/>
    <hyperlink ref="Z59" r:id="rId268" display="https://twitter.com/prcaindia/status/1215891159014227968"/>
    <hyperlink ref="Z60" r:id="rId269" display="https://twitter.com/prcaindia/status/1216589948481982466"/>
    <hyperlink ref="Z61" r:id="rId270" display="https://twitter.com/prcaindia/status/1216589948481982466"/>
    <hyperlink ref="Z62" r:id="rId271" display="https://twitter.com/prcaindia/status/1216589948481982466"/>
    <hyperlink ref="Z63" r:id="rId272" display="https://twitter.com/prcaindia/status/1216589948481982466"/>
    <hyperlink ref="Z64" r:id="rId273" display="https://twitter.com/prcaindia/status/1216589948481982466"/>
    <hyperlink ref="Z65" r:id="rId274" display="https://twitter.com/prcaindia/status/1215891159014227968"/>
    <hyperlink ref="Z66" r:id="rId275" display="https://twitter.com/prcaindia/status/1216589948481982466"/>
    <hyperlink ref="Z67" r:id="rId276" display="https://twitter.com/prweekuknews/status/1216720135408570369"/>
    <hyperlink ref="Z68" r:id="rId277" display="https://twitter.com/agencyleaders/status/1216785339928449024"/>
    <hyperlink ref="Z69" r:id="rId278" display="https://twitter.com/niranjan10/status/1216785303689523203"/>
    <hyperlink ref="Z70" r:id="rId279" display="https://twitter.com/niranjan10/status/1216792239986208770"/>
    <hyperlink ref="Z71" r:id="rId280" display="https://twitter.com/niranjan10/status/1216792239986208770"/>
    <hyperlink ref="Z72" r:id="rId281" display="https://twitter.com/prweekus/status/1216797309687590919"/>
    <hyperlink ref="Z73" r:id="rId282" display="https://twitter.com/liamdclarke/status/1216846535390040065"/>
    <hyperlink ref="Z74" r:id="rId283" display="https://twitter.com/odwyerpr/status/1216853837694341120"/>
    <hyperlink ref="Z75" r:id="rId284" display="https://twitter.com/mamoons/status/1216961214674284545"/>
    <hyperlink ref="Z76" r:id="rId285" display="https://twitter.com/samerhachem/status/1216961710248144897"/>
    <hyperlink ref="Z77" r:id="rId286" display="https://twitter.com/nmeliss/status/1215550790389112832"/>
    <hyperlink ref="Z78" r:id="rId287" display="https://twitter.com/nmeliss/status/1215550790389112832"/>
    <hyperlink ref="Z79" r:id="rId288" display="https://twitter.com/nmeliss/status/1215550790389112832"/>
    <hyperlink ref="Z80" r:id="rId289" display="https://twitter.com/nmeliss/status/1216997313442435072"/>
    <hyperlink ref="Z81" r:id="rId290" display="https://twitter.com/leonieonslowpr/status/1216997942936186885"/>
    <hyperlink ref="Z82" r:id="rId291" display="https://twitter.com/saloniechawla/status/1217063062156349442"/>
    <hyperlink ref="Z83" r:id="rId292" display="https://twitter.com/jkal1985/status/1215042065714814977"/>
    <hyperlink ref="Z84" r:id="rId293" display="https://twitter.com/jkal1985/status/1215042065714814977"/>
    <hyperlink ref="Z85" r:id="rId294" display="https://twitter.com/jkal1985/status/1215042646026182656"/>
    <hyperlink ref="Z86" r:id="rId295" display="https://twitter.com/jkal1985/status/1215042646026182656"/>
    <hyperlink ref="Z87" r:id="rId296" display="https://twitter.com/jkal1985/status/1215043043885228033"/>
    <hyperlink ref="Z88" r:id="rId297" display="https://twitter.com/jkal1985/status/1215043043885228033"/>
    <hyperlink ref="Z89" r:id="rId298" display="https://twitter.com/jkal1985/status/1217073775201656832"/>
    <hyperlink ref="Z90" r:id="rId299" display="https://twitter.com/mepra_org/status/1217381290019893248"/>
    <hyperlink ref="Z91" r:id="rId300" display="https://twitter.com/carolinerowe/status/1217384467205185536"/>
    <hyperlink ref="Z92" r:id="rId301" display="https://twitter.com/carolinerowe/status/1217386173313769473"/>
    <hyperlink ref="Z93" r:id="rId302" display="https://twitter.com/davidsancar/status/1215289542418272259"/>
    <hyperlink ref="Z94" r:id="rId303" display="https://twitter.com/davidsancar/status/1215289694113746946"/>
    <hyperlink ref="Z95" r:id="rId304" display="https://twitter.com/davidsancar/status/1217404575776497665"/>
    <hyperlink ref="Z96" r:id="rId305" display="https://twitter.com/nwbrux/status/1216789555338190848"/>
    <hyperlink ref="Z97" r:id="rId306" display="https://twitter.com/apcoworldwide/status/1211695945403908098"/>
    <hyperlink ref="Z98" r:id="rId307" display="https://twitter.com/margerykraus/status/1215734242904137728"/>
    <hyperlink ref="Z99" r:id="rId308" display="https://twitter.com/apcoworldwide/status/1215706238748631041"/>
    <hyperlink ref="Z100" r:id="rId309" display="https://twitter.com/apcoworldwide/status/1216793660030902285"/>
    <hyperlink ref="Z101" r:id="rId310" display="https://twitter.com/apcoworldwide/status/1216790153248878592"/>
    <hyperlink ref="Z102" r:id="rId311" display="https://twitter.com/apcoworldwide/status/1216792077201219584"/>
    <hyperlink ref="Z103" r:id="rId312" display="https://twitter.com/apcoworldwide/status/1216793660030902285"/>
    <hyperlink ref="Z104" r:id="rId313" display="https://twitter.com/anupamachand/status/1215735635711070209"/>
    <hyperlink ref="Z105" r:id="rId314" display="https://twitter.com/anupamachand/status/1215735635711070209"/>
    <hyperlink ref="Z106" r:id="rId315" display="https://twitter.com/anupamachand/status/1217519093936525312"/>
    <hyperlink ref="Z107" r:id="rId316" display="https://twitter.com/joeypathak/status/1217651238306631680"/>
    <hyperlink ref="Z108" r:id="rId317" display="https://twitter.com/joeypathak/status/1217651238306631680"/>
    <hyperlink ref="Z109" r:id="rId318" display="https://twitter.com/atunkel/status/1215667364039139329"/>
    <hyperlink ref="Z110" r:id="rId319" display="https://twitter.com/apcoworldwide/status/1215653271303524352"/>
    <hyperlink ref="Z111" r:id="rId320" display="https://twitter.com/camillaincomms/status/1216232953501626368"/>
    <hyperlink ref="Z112" r:id="rId321" display="https://twitter.com/apcoworldwide/status/1216792077201219584"/>
    <hyperlink ref="Z113" r:id="rId322" display="https://twitter.com/apcoworldwide/status/1216793660030902285"/>
    <hyperlink ref="Z114" r:id="rId323" display="https://twitter.com/camillaincomms/status/1216318686803513344"/>
    <hyperlink ref="Z115" r:id="rId324" display="https://twitter.com/camillaincomms/status/1217717584944078854"/>
    <hyperlink ref="Z116" r:id="rId325" display="https://twitter.com/camillaincomms/status/1216232953501626368"/>
    <hyperlink ref="Z117" r:id="rId326" display="https://twitter.com/camillaincomms/status/1217717584944078854"/>
    <hyperlink ref="Z118" r:id="rId327" display="https://twitter.com/atunkel/status/1215084385462112256"/>
    <hyperlink ref="Z119" r:id="rId328" display="https://twitter.com/apcoworldwide/status/1214650412935942146"/>
    <hyperlink ref="Z120" r:id="rId329" display="https://twitter.com/apcoworldwide/status/1215653271303524352"/>
    <hyperlink ref="Z121" r:id="rId330" display="https://twitter.com/apcoworldwide/status/1217507992633069568"/>
    <hyperlink ref="Z122" r:id="rId331" display="https://twitter.com/jimmyhkoo/status/1215088869240135680"/>
    <hyperlink ref="Z123" r:id="rId332" display="https://twitter.com/jimmyhkoo/status/1217837783894589440"/>
    <hyperlink ref="Z124" r:id="rId333" display="https://twitter.com/jimmyhkoo/status/1216789033294225408"/>
    <hyperlink ref="Z125" r:id="rId334" display="https://twitter.com/jimmyhkoo/status/1216798043514834949"/>
    <hyperlink ref="Z126" r:id="rId335" display="https://twitter.com/jimmyhkoo/status/1217090195797041153"/>
    <hyperlink ref="Z127" r:id="rId336" display="https://twitter.com/jimmyhkoo/status/1217090248397742080"/>
    <hyperlink ref="Z128" r:id="rId337" display="https://twitter.com/apcoworldwide/status/1215268233965658112"/>
    <hyperlink ref="Z129" r:id="rId338" display="https://twitter.com/apcoworldwide/status/1216393146713673732"/>
    <hyperlink ref="Z130" r:id="rId339" display="https://twitter.com/apcoworldwide/status/1216785199947628544"/>
    <hyperlink ref="Z131" r:id="rId340" display="https://twitter.com/bulldogreporter/status/1217858804953554944"/>
  </hyperlinks>
  <printOptions/>
  <pageMargins left="0.7" right="0.7" top="0.75" bottom="0.75" header="0.3" footer="0.3"/>
  <pageSetup horizontalDpi="600" verticalDpi="600" orientation="portrait" r:id="rId344"/>
  <legacyDrawing r:id="rId342"/>
  <tableParts>
    <tablePart r:id="rId3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1302</v>
      </c>
      <c r="B1" s="13" t="s">
        <v>34</v>
      </c>
    </row>
    <row r="2" spans="1:2" ht="15">
      <c r="A2" s="125" t="s">
        <v>266</v>
      </c>
      <c r="B2" s="88">
        <v>5006</v>
      </c>
    </row>
    <row r="3" spans="1:2" ht="15">
      <c r="A3" s="125" t="s">
        <v>234</v>
      </c>
      <c r="B3" s="88">
        <v>2128</v>
      </c>
    </row>
    <row r="4" spans="1:2" ht="15">
      <c r="A4" s="125" t="s">
        <v>249</v>
      </c>
      <c r="B4" s="88">
        <v>784</v>
      </c>
    </row>
    <row r="5" spans="1:2" ht="15">
      <c r="A5" s="125" t="s">
        <v>240</v>
      </c>
      <c r="B5" s="88">
        <v>435</v>
      </c>
    </row>
    <row r="6" spans="1:2" ht="15">
      <c r="A6" s="125" t="s">
        <v>236</v>
      </c>
      <c r="B6" s="88">
        <v>355</v>
      </c>
    </row>
    <row r="7" spans="1:2" ht="15">
      <c r="A7" s="125" t="s">
        <v>235</v>
      </c>
      <c r="B7" s="88">
        <v>355</v>
      </c>
    </row>
    <row r="8" spans="1:2" ht="15">
      <c r="A8" s="125" t="s">
        <v>244</v>
      </c>
      <c r="B8" s="88">
        <v>204</v>
      </c>
    </row>
    <row r="9" spans="1:2" ht="15">
      <c r="A9" s="125" t="s">
        <v>270</v>
      </c>
      <c r="B9" s="88">
        <v>156.666667</v>
      </c>
    </row>
    <row r="10" spans="1:2" ht="15">
      <c r="A10" s="125" t="s">
        <v>271</v>
      </c>
      <c r="B10" s="88">
        <v>152</v>
      </c>
    </row>
    <row r="11" spans="1:2" ht="15">
      <c r="A11" s="125" t="s">
        <v>269</v>
      </c>
      <c r="B11" s="88">
        <v>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1303</v>
      </c>
      <c r="B1" s="13" t="s">
        <v>1304</v>
      </c>
      <c r="C1" s="13" t="s">
        <v>1305</v>
      </c>
      <c r="D1" s="13" t="s">
        <v>1307</v>
      </c>
      <c r="E1" s="88" t="s">
        <v>1306</v>
      </c>
      <c r="F1" s="88" t="s">
        <v>1309</v>
      </c>
      <c r="G1" s="88" t="s">
        <v>1308</v>
      </c>
      <c r="H1" s="88" t="s">
        <v>1311</v>
      </c>
      <c r="I1" s="13" t="s">
        <v>1310</v>
      </c>
      <c r="J1" s="13" t="s">
        <v>1313</v>
      </c>
      <c r="K1" s="13" t="s">
        <v>1312</v>
      </c>
      <c r="L1" s="13" t="s">
        <v>1315</v>
      </c>
      <c r="M1" s="13" t="s">
        <v>1314</v>
      </c>
      <c r="N1" s="13" t="s">
        <v>1317</v>
      </c>
      <c r="O1" s="13" t="s">
        <v>1316</v>
      </c>
      <c r="P1" s="13" t="s">
        <v>1319</v>
      </c>
      <c r="Q1" s="13" t="s">
        <v>1318</v>
      </c>
      <c r="R1" s="13" t="s">
        <v>1322</v>
      </c>
    </row>
    <row r="2" spans="1:18" ht="15">
      <c r="A2" s="96" t="s">
        <v>365</v>
      </c>
      <c r="B2" s="88">
        <v>4</v>
      </c>
      <c r="C2" s="96" t="s">
        <v>365</v>
      </c>
      <c r="D2" s="88">
        <v>4</v>
      </c>
      <c r="E2" s="88"/>
      <c r="F2" s="88"/>
      <c r="G2" s="88"/>
      <c r="H2" s="88"/>
      <c r="I2" s="96" t="s">
        <v>359</v>
      </c>
      <c r="J2" s="88">
        <v>1</v>
      </c>
      <c r="K2" s="96" t="s">
        <v>351</v>
      </c>
      <c r="L2" s="88">
        <v>1</v>
      </c>
      <c r="M2" s="96" t="s">
        <v>353</v>
      </c>
      <c r="N2" s="88">
        <v>1</v>
      </c>
      <c r="O2" s="96" t="s">
        <v>366</v>
      </c>
      <c r="P2" s="88">
        <v>1</v>
      </c>
      <c r="Q2" s="96" t="s">
        <v>1320</v>
      </c>
      <c r="R2" s="88">
        <v>1</v>
      </c>
    </row>
    <row r="3" spans="1:18" ht="15">
      <c r="A3" s="96" t="s">
        <v>359</v>
      </c>
      <c r="B3" s="88">
        <v>3</v>
      </c>
      <c r="C3" s="96" t="s">
        <v>352</v>
      </c>
      <c r="D3" s="88">
        <v>3</v>
      </c>
      <c r="E3" s="88"/>
      <c r="F3" s="88"/>
      <c r="G3" s="88"/>
      <c r="H3" s="88"/>
      <c r="I3" s="96" t="s">
        <v>360</v>
      </c>
      <c r="J3" s="88">
        <v>1</v>
      </c>
      <c r="K3" s="88"/>
      <c r="L3" s="88"/>
      <c r="M3" s="88"/>
      <c r="N3" s="88"/>
      <c r="O3" s="88"/>
      <c r="P3" s="88"/>
      <c r="Q3" s="96" t="s">
        <v>1321</v>
      </c>
      <c r="R3" s="88">
        <v>1</v>
      </c>
    </row>
    <row r="4" spans="1:18" ht="15">
      <c r="A4" s="96" t="s">
        <v>367</v>
      </c>
      <c r="B4" s="88">
        <v>3</v>
      </c>
      <c r="C4" s="96" t="s">
        <v>367</v>
      </c>
      <c r="D4" s="88">
        <v>3</v>
      </c>
      <c r="E4" s="88"/>
      <c r="F4" s="88"/>
      <c r="G4" s="88"/>
      <c r="H4" s="88"/>
      <c r="I4" s="96" t="s">
        <v>369</v>
      </c>
      <c r="J4" s="88">
        <v>1</v>
      </c>
      <c r="K4" s="88"/>
      <c r="L4" s="88"/>
      <c r="M4" s="88"/>
      <c r="N4" s="88"/>
      <c r="O4" s="88"/>
      <c r="P4" s="88"/>
      <c r="Q4" s="96" t="s">
        <v>358</v>
      </c>
      <c r="R4" s="88">
        <v>1</v>
      </c>
    </row>
    <row r="5" spans="1:18" ht="15">
      <c r="A5" s="96" t="s">
        <v>352</v>
      </c>
      <c r="B5" s="88">
        <v>3</v>
      </c>
      <c r="C5" s="96" t="s">
        <v>359</v>
      </c>
      <c r="D5" s="88">
        <v>2</v>
      </c>
      <c r="E5" s="88"/>
      <c r="F5" s="88"/>
      <c r="G5" s="88"/>
      <c r="H5" s="88"/>
      <c r="I5" s="96" t="s">
        <v>368</v>
      </c>
      <c r="J5" s="88">
        <v>1</v>
      </c>
      <c r="K5" s="88"/>
      <c r="L5" s="88"/>
      <c r="M5" s="88"/>
      <c r="N5" s="88"/>
      <c r="O5" s="88"/>
      <c r="P5" s="88"/>
      <c r="Q5" s="88"/>
      <c r="R5" s="88"/>
    </row>
    <row r="6" spans="1:18" ht="15">
      <c r="A6" s="96" t="s">
        <v>360</v>
      </c>
      <c r="B6" s="88">
        <v>2</v>
      </c>
      <c r="C6" s="96" t="s">
        <v>370</v>
      </c>
      <c r="D6" s="88">
        <v>1</v>
      </c>
      <c r="E6" s="88"/>
      <c r="F6" s="88"/>
      <c r="G6" s="88"/>
      <c r="H6" s="88"/>
      <c r="I6" s="88"/>
      <c r="J6" s="88"/>
      <c r="K6" s="88"/>
      <c r="L6" s="88"/>
      <c r="M6" s="88"/>
      <c r="N6" s="88"/>
      <c r="O6" s="88"/>
      <c r="P6" s="88"/>
      <c r="Q6" s="88"/>
      <c r="R6" s="88"/>
    </row>
    <row r="7" spans="1:18" ht="15">
      <c r="A7" s="96" t="s">
        <v>358</v>
      </c>
      <c r="B7" s="88">
        <v>2</v>
      </c>
      <c r="C7" s="96" t="s">
        <v>364</v>
      </c>
      <c r="D7" s="88">
        <v>1</v>
      </c>
      <c r="E7" s="88"/>
      <c r="F7" s="88"/>
      <c r="G7" s="88"/>
      <c r="H7" s="88"/>
      <c r="I7" s="88"/>
      <c r="J7" s="88"/>
      <c r="K7" s="88"/>
      <c r="L7" s="88"/>
      <c r="M7" s="88"/>
      <c r="N7" s="88"/>
      <c r="O7" s="88"/>
      <c r="P7" s="88"/>
      <c r="Q7" s="88"/>
      <c r="R7" s="88"/>
    </row>
    <row r="8" spans="1:18" ht="15">
      <c r="A8" s="96" t="s">
        <v>370</v>
      </c>
      <c r="B8" s="88">
        <v>1</v>
      </c>
      <c r="C8" s="96" t="s">
        <v>362</v>
      </c>
      <c r="D8" s="88">
        <v>1</v>
      </c>
      <c r="E8" s="88"/>
      <c r="F8" s="88"/>
      <c r="G8" s="88"/>
      <c r="H8" s="88"/>
      <c r="I8" s="88"/>
      <c r="J8" s="88"/>
      <c r="K8" s="88"/>
      <c r="L8" s="88"/>
      <c r="M8" s="88"/>
      <c r="N8" s="88"/>
      <c r="O8" s="88"/>
      <c r="P8" s="88"/>
      <c r="Q8" s="88"/>
      <c r="R8" s="88"/>
    </row>
    <row r="9" spans="1:18" ht="15">
      <c r="A9" s="96" t="s">
        <v>369</v>
      </c>
      <c r="B9" s="88">
        <v>1</v>
      </c>
      <c r="C9" s="96" t="s">
        <v>361</v>
      </c>
      <c r="D9" s="88">
        <v>1</v>
      </c>
      <c r="E9" s="88"/>
      <c r="F9" s="88"/>
      <c r="G9" s="88"/>
      <c r="H9" s="88"/>
      <c r="I9" s="88"/>
      <c r="J9" s="88"/>
      <c r="K9" s="88"/>
      <c r="L9" s="88"/>
      <c r="M9" s="88"/>
      <c r="N9" s="88"/>
      <c r="O9" s="88"/>
      <c r="P9" s="88"/>
      <c r="Q9" s="88"/>
      <c r="R9" s="88"/>
    </row>
    <row r="10" spans="1:18" ht="15">
      <c r="A10" s="96" t="s">
        <v>368</v>
      </c>
      <c r="B10" s="88">
        <v>1</v>
      </c>
      <c r="C10" s="96" t="s">
        <v>363</v>
      </c>
      <c r="D10" s="88">
        <v>1</v>
      </c>
      <c r="E10" s="88"/>
      <c r="F10" s="88"/>
      <c r="G10" s="88"/>
      <c r="H10" s="88"/>
      <c r="I10" s="88"/>
      <c r="J10" s="88"/>
      <c r="K10" s="88"/>
      <c r="L10" s="88"/>
      <c r="M10" s="88"/>
      <c r="N10" s="88"/>
      <c r="O10" s="88"/>
      <c r="P10" s="88"/>
      <c r="Q10" s="88"/>
      <c r="R10" s="88"/>
    </row>
    <row r="11" spans="1:18" ht="15">
      <c r="A11" s="96" t="s">
        <v>366</v>
      </c>
      <c r="B11" s="88">
        <v>1</v>
      </c>
      <c r="C11" s="96" t="s">
        <v>360</v>
      </c>
      <c r="D11" s="88">
        <v>1</v>
      </c>
      <c r="E11" s="88"/>
      <c r="F11" s="88"/>
      <c r="G11" s="88"/>
      <c r="H11" s="88"/>
      <c r="I11" s="88"/>
      <c r="J11" s="88"/>
      <c r="K11" s="88"/>
      <c r="L11" s="88"/>
      <c r="M11" s="88"/>
      <c r="N11" s="88"/>
      <c r="O11" s="88"/>
      <c r="P11" s="88"/>
      <c r="Q11" s="88"/>
      <c r="R11" s="88"/>
    </row>
    <row r="14" spans="1:18" ht="15" customHeight="1">
      <c r="A14" s="13" t="s">
        <v>1327</v>
      </c>
      <c r="B14" s="13" t="s">
        <v>1304</v>
      </c>
      <c r="C14" s="13" t="s">
        <v>1329</v>
      </c>
      <c r="D14" s="13" t="s">
        <v>1307</v>
      </c>
      <c r="E14" s="88" t="s">
        <v>1330</v>
      </c>
      <c r="F14" s="88" t="s">
        <v>1309</v>
      </c>
      <c r="G14" s="88" t="s">
        <v>1331</v>
      </c>
      <c r="H14" s="88" t="s">
        <v>1311</v>
      </c>
      <c r="I14" s="13" t="s">
        <v>1332</v>
      </c>
      <c r="J14" s="13" t="s">
        <v>1313</v>
      </c>
      <c r="K14" s="13" t="s">
        <v>1333</v>
      </c>
      <c r="L14" s="13" t="s">
        <v>1315</v>
      </c>
      <c r="M14" s="13" t="s">
        <v>1334</v>
      </c>
      <c r="N14" s="13" t="s">
        <v>1317</v>
      </c>
      <c r="O14" s="13" t="s">
        <v>1335</v>
      </c>
      <c r="P14" s="13" t="s">
        <v>1319</v>
      </c>
      <c r="Q14" s="13" t="s">
        <v>1336</v>
      </c>
      <c r="R14" s="13" t="s">
        <v>1322</v>
      </c>
    </row>
    <row r="15" spans="1:18" ht="15">
      <c r="A15" s="88" t="s">
        <v>372</v>
      </c>
      <c r="B15" s="88">
        <v>13</v>
      </c>
      <c r="C15" s="88" t="s">
        <v>372</v>
      </c>
      <c r="D15" s="88">
        <v>12</v>
      </c>
      <c r="E15" s="88"/>
      <c r="F15" s="88"/>
      <c r="G15" s="88"/>
      <c r="H15" s="88"/>
      <c r="I15" s="88" t="s">
        <v>376</v>
      </c>
      <c r="J15" s="88">
        <v>1</v>
      </c>
      <c r="K15" s="88" t="s">
        <v>371</v>
      </c>
      <c r="L15" s="88">
        <v>1</v>
      </c>
      <c r="M15" s="88" t="s">
        <v>373</v>
      </c>
      <c r="N15" s="88">
        <v>1</v>
      </c>
      <c r="O15" s="88" t="s">
        <v>379</v>
      </c>
      <c r="P15" s="88">
        <v>1</v>
      </c>
      <c r="Q15" s="88" t="s">
        <v>376</v>
      </c>
      <c r="R15" s="88">
        <v>2</v>
      </c>
    </row>
    <row r="16" spans="1:18" ht="15">
      <c r="A16" s="88" t="s">
        <v>376</v>
      </c>
      <c r="B16" s="88">
        <v>6</v>
      </c>
      <c r="C16" s="88" t="s">
        <v>371</v>
      </c>
      <c r="D16" s="88">
        <v>3</v>
      </c>
      <c r="E16" s="88"/>
      <c r="F16" s="88"/>
      <c r="G16" s="88"/>
      <c r="H16" s="88"/>
      <c r="I16" s="88" t="s">
        <v>377</v>
      </c>
      <c r="J16" s="88">
        <v>1</v>
      </c>
      <c r="K16" s="88"/>
      <c r="L16" s="88"/>
      <c r="M16" s="88"/>
      <c r="N16" s="88"/>
      <c r="O16" s="88"/>
      <c r="P16" s="88"/>
      <c r="Q16" s="88" t="s">
        <v>1328</v>
      </c>
      <c r="R16" s="88">
        <v>1</v>
      </c>
    </row>
    <row r="17" spans="1:18" ht="15">
      <c r="A17" s="88" t="s">
        <v>371</v>
      </c>
      <c r="B17" s="88">
        <v>4</v>
      </c>
      <c r="C17" s="88" t="s">
        <v>376</v>
      </c>
      <c r="D17" s="88">
        <v>3</v>
      </c>
      <c r="E17" s="88"/>
      <c r="F17" s="88"/>
      <c r="G17" s="88"/>
      <c r="H17" s="88"/>
      <c r="I17" s="88" t="s">
        <v>380</v>
      </c>
      <c r="J17" s="88">
        <v>1</v>
      </c>
      <c r="K17" s="88"/>
      <c r="L17" s="88"/>
      <c r="M17" s="88"/>
      <c r="N17" s="88"/>
      <c r="O17" s="88"/>
      <c r="P17" s="88"/>
      <c r="Q17" s="88"/>
      <c r="R17" s="88"/>
    </row>
    <row r="18" spans="1:18" ht="15">
      <c r="A18" s="88" t="s">
        <v>377</v>
      </c>
      <c r="B18" s="88">
        <v>2</v>
      </c>
      <c r="C18" s="88" t="s">
        <v>381</v>
      </c>
      <c r="D18" s="88">
        <v>1</v>
      </c>
      <c r="E18" s="88"/>
      <c r="F18" s="88"/>
      <c r="G18" s="88"/>
      <c r="H18" s="88"/>
      <c r="I18" s="88" t="s">
        <v>372</v>
      </c>
      <c r="J18" s="88">
        <v>1</v>
      </c>
      <c r="K18" s="88"/>
      <c r="L18" s="88"/>
      <c r="M18" s="88"/>
      <c r="N18" s="88"/>
      <c r="O18" s="88"/>
      <c r="P18" s="88"/>
      <c r="Q18" s="88"/>
      <c r="R18" s="88"/>
    </row>
    <row r="19" spans="1:18" ht="15">
      <c r="A19" s="88" t="s">
        <v>381</v>
      </c>
      <c r="B19" s="88">
        <v>1</v>
      </c>
      <c r="C19" s="88" t="s">
        <v>378</v>
      </c>
      <c r="D19" s="88">
        <v>1</v>
      </c>
      <c r="E19" s="88"/>
      <c r="F19" s="88"/>
      <c r="G19" s="88"/>
      <c r="H19" s="88"/>
      <c r="I19" s="88"/>
      <c r="J19" s="88"/>
      <c r="K19" s="88"/>
      <c r="L19" s="88"/>
      <c r="M19" s="88"/>
      <c r="N19" s="88"/>
      <c r="O19" s="88"/>
      <c r="P19" s="88"/>
      <c r="Q19" s="88"/>
      <c r="R19" s="88"/>
    </row>
    <row r="20" spans="1:18" ht="15">
      <c r="A20" s="88" t="s">
        <v>380</v>
      </c>
      <c r="B20" s="88">
        <v>1</v>
      </c>
      <c r="C20" s="88" t="s">
        <v>377</v>
      </c>
      <c r="D20" s="88">
        <v>1</v>
      </c>
      <c r="E20" s="88"/>
      <c r="F20" s="88"/>
      <c r="G20" s="88"/>
      <c r="H20" s="88"/>
      <c r="I20" s="88"/>
      <c r="J20" s="88"/>
      <c r="K20" s="88"/>
      <c r="L20" s="88"/>
      <c r="M20" s="88"/>
      <c r="N20" s="88"/>
      <c r="O20" s="88"/>
      <c r="P20" s="88"/>
      <c r="Q20" s="88"/>
      <c r="R20" s="88"/>
    </row>
    <row r="21" spans="1:18" ht="15">
      <c r="A21" s="88" t="s">
        <v>379</v>
      </c>
      <c r="B21" s="88">
        <v>1</v>
      </c>
      <c r="C21" s="88" t="s">
        <v>374</v>
      </c>
      <c r="D21" s="88">
        <v>1</v>
      </c>
      <c r="E21" s="88"/>
      <c r="F21" s="88"/>
      <c r="G21" s="88"/>
      <c r="H21" s="88"/>
      <c r="I21" s="88"/>
      <c r="J21" s="88"/>
      <c r="K21" s="88"/>
      <c r="L21" s="88"/>
      <c r="M21" s="88"/>
      <c r="N21" s="88"/>
      <c r="O21" s="88"/>
      <c r="P21" s="88"/>
      <c r="Q21" s="88"/>
      <c r="R21" s="88"/>
    </row>
    <row r="22" spans="1:18" ht="15">
      <c r="A22" s="88" t="s">
        <v>1328</v>
      </c>
      <c r="B22" s="88">
        <v>1</v>
      </c>
      <c r="C22" s="88"/>
      <c r="D22" s="88"/>
      <c r="E22" s="88"/>
      <c r="F22" s="88"/>
      <c r="G22" s="88"/>
      <c r="H22" s="88"/>
      <c r="I22" s="88"/>
      <c r="J22" s="88"/>
      <c r="K22" s="88"/>
      <c r="L22" s="88"/>
      <c r="M22" s="88"/>
      <c r="N22" s="88"/>
      <c r="O22" s="88"/>
      <c r="P22" s="88"/>
      <c r="Q22" s="88"/>
      <c r="R22" s="88"/>
    </row>
    <row r="23" spans="1:18" ht="15">
      <c r="A23" s="88" t="s">
        <v>374</v>
      </c>
      <c r="B23" s="88">
        <v>1</v>
      </c>
      <c r="C23" s="88"/>
      <c r="D23" s="88"/>
      <c r="E23" s="88"/>
      <c r="F23" s="88"/>
      <c r="G23" s="88"/>
      <c r="H23" s="88"/>
      <c r="I23" s="88"/>
      <c r="J23" s="88"/>
      <c r="K23" s="88"/>
      <c r="L23" s="88"/>
      <c r="M23" s="88"/>
      <c r="N23" s="88"/>
      <c r="O23" s="88"/>
      <c r="P23" s="88"/>
      <c r="Q23" s="88"/>
      <c r="R23" s="88"/>
    </row>
    <row r="24" spans="1:18" ht="15">
      <c r="A24" s="88" t="s">
        <v>373</v>
      </c>
      <c r="B24" s="88">
        <v>1</v>
      </c>
      <c r="C24" s="88"/>
      <c r="D24" s="88"/>
      <c r="E24" s="88"/>
      <c r="F24" s="88"/>
      <c r="G24" s="88"/>
      <c r="H24" s="88"/>
      <c r="I24" s="88"/>
      <c r="J24" s="88"/>
      <c r="K24" s="88"/>
      <c r="L24" s="88"/>
      <c r="M24" s="88"/>
      <c r="N24" s="88"/>
      <c r="O24" s="88"/>
      <c r="P24" s="88"/>
      <c r="Q24" s="88"/>
      <c r="R24" s="88"/>
    </row>
    <row r="27" spans="1:18" ht="15" customHeight="1">
      <c r="A27" s="13" t="s">
        <v>1340</v>
      </c>
      <c r="B27" s="13" t="s">
        <v>1304</v>
      </c>
      <c r="C27" s="13" t="s">
        <v>1348</v>
      </c>
      <c r="D27" s="13" t="s">
        <v>1307</v>
      </c>
      <c r="E27" s="13" t="s">
        <v>1354</v>
      </c>
      <c r="F27" s="13" t="s">
        <v>1309</v>
      </c>
      <c r="G27" s="13" t="s">
        <v>1357</v>
      </c>
      <c r="H27" s="13" t="s">
        <v>1311</v>
      </c>
      <c r="I27" s="13" t="s">
        <v>1359</v>
      </c>
      <c r="J27" s="13" t="s">
        <v>1313</v>
      </c>
      <c r="K27" s="13" t="s">
        <v>1362</v>
      </c>
      <c r="L27" s="13" t="s">
        <v>1315</v>
      </c>
      <c r="M27" s="88" t="s">
        <v>1363</v>
      </c>
      <c r="N27" s="88" t="s">
        <v>1317</v>
      </c>
      <c r="O27" s="88" t="s">
        <v>1364</v>
      </c>
      <c r="P27" s="88" t="s">
        <v>1319</v>
      </c>
      <c r="Q27" s="13" t="s">
        <v>1365</v>
      </c>
      <c r="R27" s="13" t="s">
        <v>1322</v>
      </c>
    </row>
    <row r="28" spans="1:18" ht="15">
      <c r="A28" s="88" t="s">
        <v>1341</v>
      </c>
      <c r="B28" s="88">
        <v>7</v>
      </c>
      <c r="C28" s="88" t="s">
        <v>1341</v>
      </c>
      <c r="D28" s="88">
        <v>7</v>
      </c>
      <c r="E28" s="88" t="s">
        <v>1355</v>
      </c>
      <c r="F28" s="88">
        <v>1</v>
      </c>
      <c r="G28" s="88" t="s">
        <v>387</v>
      </c>
      <c r="H28" s="88">
        <v>3</v>
      </c>
      <c r="I28" s="88" t="s">
        <v>386</v>
      </c>
      <c r="J28" s="88">
        <v>4</v>
      </c>
      <c r="K28" s="88" t="s">
        <v>383</v>
      </c>
      <c r="L28" s="88">
        <v>1</v>
      </c>
      <c r="M28" s="88"/>
      <c r="N28" s="88"/>
      <c r="O28" s="88"/>
      <c r="P28" s="88"/>
      <c r="Q28" s="88" t="s">
        <v>1366</v>
      </c>
      <c r="R28" s="88">
        <v>1</v>
      </c>
    </row>
    <row r="29" spans="1:18" ht="15">
      <c r="A29" s="88" t="s">
        <v>391</v>
      </c>
      <c r="B29" s="88">
        <v>5</v>
      </c>
      <c r="C29" s="88" t="s">
        <v>1342</v>
      </c>
      <c r="D29" s="88">
        <v>5</v>
      </c>
      <c r="E29" s="88" t="s">
        <v>1356</v>
      </c>
      <c r="F29" s="88">
        <v>1</v>
      </c>
      <c r="G29" s="88" t="s">
        <v>1358</v>
      </c>
      <c r="H29" s="88">
        <v>2</v>
      </c>
      <c r="I29" s="88" t="s">
        <v>1360</v>
      </c>
      <c r="J29" s="88">
        <v>2</v>
      </c>
      <c r="K29" s="88"/>
      <c r="L29" s="88"/>
      <c r="M29" s="88"/>
      <c r="N29" s="88"/>
      <c r="O29" s="88"/>
      <c r="P29" s="88"/>
      <c r="Q29" s="88" t="s">
        <v>266</v>
      </c>
      <c r="R29" s="88">
        <v>1</v>
      </c>
    </row>
    <row r="30" spans="1:18" ht="15">
      <c r="A30" s="88" t="s">
        <v>386</v>
      </c>
      <c r="B30" s="88">
        <v>5</v>
      </c>
      <c r="C30" s="88" t="s">
        <v>1343</v>
      </c>
      <c r="D30" s="88">
        <v>5</v>
      </c>
      <c r="E30" s="88"/>
      <c r="F30" s="88"/>
      <c r="G30" s="88" t="s">
        <v>391</v>
      </c>
      <c r="H30" s="88">
        <v>2</v>
      </c>
      <c r="I30" s="88" t="s">
        <v>1344</v>
      </c>
      <c r="J30" s="88">
        <v>2</v>
      </c>
      <c r="K30" s="88"/>
      <c r="L30" s="88"/>
      <c r="M30" s="88"/>
      <c r="N30" s="88"/>
      <c r="O30" s="88"/>
      <c r="P30" s="88"/>
      <c r="Q30" s="88" t="s">
        <v>1367</v>
      </c>
      <c r="R30" s="88">
        <v>1</v>
      </c>
    </row>
    <row r="31" spans="1:18" ht="15">
      <c r="A31" s="88" t="s">
        <v>1342</v>
      </c>
      <c r="B31" s="88">
        <v>5</v>
      </c>
      <c r="C31" s="88" t="s">
        <v>1346</v>
      </c>
      <c r="D31" s="88">
        <v>4</v>
      </c>
      <c r="E31" s="88"/>
      <c r="F31" s="88"/>
      <c r="G31" s="88" t="s">
        <v>1347</v>
      </c>
      <c r="H31" s="88">
        <v>2</v>
      </c>
      <c r="I31" s="88" t="s">
        <v>1361</v>
      </c>
      <c r="J31" s="88">
        <v>2</v>
      </c>
      <c r="K31" s="88"/>
      <c r="L31" s="88"/>
      <c r="M31" s="88"/>
      <c r="N31" s="88"/>
      <c r="O31" s="88"/>
      <c r="P31" s="88"/>
      <c r="Q31" s="88" t="s">
        <v>1368</v>
      </c>
      <c r="R31" s="88">
        <v>1</v>
      </c>
    </row>
    <row r="32" spans="1:18" ht="15">
      <c r="A32" s="88" t="s">
        <v>1343</v>
      </c>
      <c r="B32" s="88">
        <v>5</v>
      </c>
      <c r="C32" s="88" t="s">
        <v>1345</v>
      </c>
      <c r="D32" s="88">
        <v>4</v>
      </c>
      <c r="E32" s="88"/>
      <c r="F32" s="88"/>
      <c r="G32" s="88"/>
      <c r="H32" s="88"/>
      <c r="I32" s="88" t="s">
        <v>392</v>
      </c>
      <c r="J32" s="88">
        <v>1</v>
      </c>
      <c r="K32" s="88"/>
      <c r="L32" s="88"/>
      <c r="M32" s="88"/>
      <c r="N32" s="88"/>
      <c r="O32" s="88"/>
      <c r="P32" s="88"/>
      <c r="Q32" s="88" t="s">
        <v>391</v>
      </c>
      <c r="R32" s="88">
        <v>1</v>
      </c>
    </row>
    <row r="33" spans="1:18" ht="15">
      <c r="A33" s="88" t="s">
        <v>1344</v>
      </c>
      <c r="B33" s="88">
        <v>4</v>
      </c>
      <c r="C33" s="88" t="s">
        <v>1349</v>
      </c>
      <c r="D33" s="88">
        <v>3</v>
      </c>
      <c r="E33" s="88"/>
      <c r="F33" s="88"/>
      <c r="G33" s="88"/>
      <c r="H33" s="88"/>
      <c r="I33" s="88"/>
      <c r="J33" s="88"/>
      <c r="K33" s="88"/>
      <c r="L33" s="88"/>
      <c r="M33" s="88"/>
      <c r="N33" s="88"/>
      <c r="O33" s="88"/>
      <c r="P33" s="88"/>
      <c r="Q33" s="88"/>
      <c r="R33" s="88"/>
    </row>
    <row r="34" spans="1:18" ht="15">
      <c r="A34" s="88" t="s">
        <v>1345</v>
      </c>
      <c r="B34" s="88">
        <v>4</v>
      </c>
      <c r="C34" s="88" t="s">
        <v>1350</v>
      </c>
      <c r="D34" s="88">
        <v>3</v>
      </c>
      <c r="E34" s="88"/>
      <c r="F34" s="88"/>
      <c r="G34" s="88"/>
      <c r="H34" s="88"/>
      <c r="I34" s="88"/>
      <c r="J34" s="88"/>
      <c r="K34" s="88"/>
      <c r="L34" s="88"/>
      <c r="M34" s="88"/>
      <c r="N34" s="88"/>
      <c r="O34" s="88"/>
      <c r="P34" s="88"/>
      <c r="Q34" s="88"/>
      <c r="R34" s="88"/>
    </row>
    <row r="35" spans="1:18" ht="15">
      <c r="A35" s="88" t="s">
        <v>1346</v>
      </c>
      <c r="B35" s="88">
        <v>4</v>
      </c>
      <c r="C35" s="88" t="s">
        <v>1351</v>
      </c>
      <c r="D35" s="88">
        <v>3</v>
      </c>
      <c r="E35" s="88"/>
      <c r="F35" s="88"/>
      <c r="G35" s="88"/>
      <c r="H35" s="88"/>
      <c r="I35" s="88"/>
      <c r="J35" s="88"/>
      <c r="K35" s="88"/>
      <c r="L35" s="88"/>
      <c r="M35" s="88"/>
      <c r="N35" s="88"/>
      <c r="O35" s="88"/>
      <c r="P35" s="88"/>
      <c r="Q35" s="88"/>
      <c r="R35" s="88"/>
    </row>
    <row r="36" spans="1:18" ht="15">
      <c r="A36" s="88" t="s">
        <v>1347</v>
      </c>
      <c r="B36" s="88">
        <v>3</v>
      </c>
      <c r="C36" s="88" t="s">
        <v>1352</v>
      </c>
      <c r="D36" s="88">
        <v>3</v>
      </c>
      <c r="E36" s="88"/>
      <c r="F36" s="88"/>
      <c r="G36" s="88"/>
      <c r="H36" s="88"/>
      <c r="I36" s="88"/>
      <c r="J36" s="88"/>
      <c r="K36" s="88"/>
      <c r="L36" s="88"/>
      <c r="M36" s="88"/>
      <c r="N36" s="88"/>
      <c r="O36" s="88"/>
      <c r="P36" s="88"/>
      <c r="Q36" s="88"/>
      <c r="R36" s="88"/>
    </row>
    <row r="37" spans="1:18" ht="15">
      <c r="A37" s="88" t="s">
        <v>392</v>
      </c>
      <c r="B37" s="88">
        <v>3</v>
      </c>
      <c r="C37" s="88" t="s">
        <v>1353</v>
      </c>
      <c r="D37" s="88">
        <v>3</v>
      </c>
      <c r="E37" s="88"/>
      <c r="F37" s="88"/>
      <c r="G37" s="88"/>
      <c r="H37" s="88"/>
      <c r="I37" s="88"/>
      <c r="J37" s="88"/>
      <c r="K37" s="88"/>
      <c r="L37" s="88"/>
      <c r="M37" s="88"/>
      <c r="N37" s="88"/>
      <c r="O37" s="88"/>
      <c r="P37" s="88"/>
      <c r="Q37" s="88"/>
      <c r="R37" s="88"/>
    </row>
    <row r="40" spans="1:18" ht="15" customHeight="1">
      <c r="A40" s="13" t="s">
        <v>1373</v>
      </c>
      <c r="B40" s="13" t="s">
        <v>1304</v>
      </c>
      <c r="C40" s="13" t="s">
        <v>1383</v>
      </c>
      <c r="D40" s="13" t="s">
        <v>1307</v>
      </c>
      <c r="E40" s="88" t="s">
        <v>1389</v>
      </c>
      <c r="F40" s="88" t="s">
        <v>1309</v>
      </c>
      <c r="G40" s="13" t="s">
        <v>1390</v>
      </c>
      <c r="H40" s="13" t="s">
        <v>1311</v>
      </c>
      <c r="I40" s="13" t="s">
        <v>1398</v>
      </c>
      <c r="J40" s="13" t="s">
        <v>1313</v>
      </c>
      <c r="K40" s="13" t="s">
        <v>1406</v>
      </c>
      <c r="L40" s="13" t="s">
        <v>1315</v>
      </c>
      <c r="M40" s="13" t="s">
        <v>1411</v>
      </c>
      <c r="N40" s="13" t="s">
        <v>1317</v>
      </c>
      <c r="O40" s="88" t="s">
        <v>1412</v>
      </c>
      <c r="P40" s="88" t="s">
        <v>1319</v>
      </c>
      <c r="Q40" s="88" t="s">
        <v>1413</v>
      </c>
      <c r="R40" s="88" t="s">
        <v>1322</v>
      </c>
    </row>
    <row r="41" spans="1:18" ht="15">
      <c r="A41" s="100" t="s">
        <v>1374</v>
      </c>
      <c r="B41" s="100">
        <v>82</v>
      </c>
      <c r="C41" s="100" t="s">
        <v>1382</v>
      </c>
      <c r="D41" s="100">
        <v>19</v>
      </c>
      <c r="E41" s="100"/>
      <c r="F41" s="100"/>
      <c r="G41" s="100" t="s">
        <v>1391</v>
      </c>
      <c r="H41" s="100">
        <v>3</v>
      </c>
      <c r="I41" s="100" t="s">
        <v>1399</v>
      </c>
      <c r="J41" s="100">
        <v>12</v>
      </c>
      <c r="K41" s="100" t="s">
        <v>1407</v>
      </c>
      <c r="L41" s="100">
        <v>2</v>
      </c>
      <c r="M41" s="100" t="s">
        <v>266</v>
      </c>
      <c r="N41" s="100">
        <v>3</v>
      </c>
      <c r="O41" s="100"/>
      <c r="P41" s="100"/>
      <c r="Q41" s="100"/>
      <c r="R41" s="100"/>
    </row>
    <row r="42" spans="1:18" ht="15">
      <c r="A42" s="100" t="s">
        <v>1375</v>
      </c>
      <c r="B42" s="100">
        <v>20</v>
      </c>
      <c r="C42" s="100" t="s">
        <v>1380</v>
      </c>
      <c r="D42" s="100">
        <v>17</v>
      </c>
      <c r="E42" s="100"/>
      <c r="F42" s="100"/>
      <c r="G42" s="100" t="s">
        <v>249</v>
      </c>
      <c r="H42" s="100">
        <v>3</v>
      </c>
      <c r="I42" s="100" t="s">
        <v>1379</v>
      </c>
      <c r="J42" s="100">
        <v>9</v>
      </c>
      <c r="K42" s="100" t="s">
        <v>1408</v>
      </c>
      <c r="L42" s="100">
        <v>2</v>
      </c>
      <c r="M42" s="100" t="s">
        <v>299</v>
      </c>
      <c r="N42" s="100">
        <v>2</v>
      </c>
      <c r="O42" s="100"/>
      <c r="P42" s="100"/>
      <c r="Q42" s="100"/>
      <c r="R42" s="100"/>
    </row>
    <row r="43" spans="1:18" ht="15">
      <c r="A43" s="100" t="s">
        <v>1376</v>
      </c>
      <c r="B43" s="100">
        <v>0</v>
      </c>
      <c r="C43" s="100" t="s">
        <v>1381</v>
      </c>
      <c r="D43" s="100">
        <v>17</v>
      </c>
      <c r="E43" s="100"/>
      <c r="F43" s="100"/>
      <c r="G43" s="100" t="s">
        <v>1392</v>
      </c>
      <c r="H43" s="100">
        <v>3</v>
      </c>
      <c r="I43" s="100" t="s">
        <v>1400</v>
      </c>
      <c r="J43" s="100">
        <v>8</v>
      </c>
      <c r="K43" s="100" t="s">
        <v>1409</v>
      </c>
      <c r="L43" s="100">
        <v>2</v>
      </c>
      <c r="M43" s="100" t="s">
        <v>298</v>
      </c>
      <c r="N43" s="100">
        <v>2</v>
      </c>
      <c r="O43" s="100"/>
      <c r="P43" s="100"/>
      <c r="Q43" s="100"/>
      <c r="R43" s="100"/>
    </row>
    <row r="44" spans="1:18" ht="15">
      <c r="A44" s="100" t="s">
        <v>1377</v>
      </c>
      <c r="B44" s="100">
        <v>1968</v>
      </c>
      <c r="C44" s="100" t="s">
        <v>1384</v>
      </c>
      <c r="D44" s="100">
        <v>16</v>
      </c>
      <c r="E44" s="100"/>
      <c r="F44" s="100"/>
      <c r="G44" s="100" t="s">
        <v>1393</v>
      </c>
      <c r="H44" s="100">
        <v>3</v>
      </c>
      <c r="I44" s="100" t="s">
        <v>270</v>
      </c>
      <c r="J44" s="100">
        <v>8</v>
      </c>
      <c r="K44" s="100" t="s">
        <v>295</v>
      </c>
      <c r="L44" s="100">
        <v>2</v>
      </c>
      <c r="M44" s="100"/>
      <c r="N44" s="100"/>
      <c r="O44" s="100"/>
      <c r="P44" s="100"/>
      <c r="Q44" s="100"/>
      <c r="R44" s="100"/>
    </row>
    <row r="45" spans="1:18" ht="15">
      <c r="A45" s="100" t="s">
        <v>1378</v>
      </c>
      <c r="B45" s="100">
        <v>2070</v>
      </c>
      <c r="C45" s="100" t="s">
        <v>1379</v>
      </c>
      <c r="D45" s="100">
        <v>16</v>
      </c>
      <c r="E45" s="100"/>
      <c r="F45" s="100"/>
      <c r="G45" s="100" t="s">
        <v>1394</v>
      </c>
      <c r="H45" s="100">
        <v>3</v>
      </c>
      <c r="I45" s="100" t="s">
        <v>1401</v>
      </c>
      <c r="J45" s="100">
        <v>7</v>
      </c>
      <c r="K45" s="100" t="s">
        <v>294</v>
      </c>
      <c r="L45" s="100">
        <v>2</v>
      </c>
      <c r="M45" s="100"/>
      <c r="N45" s="100"/>
      <c r="O45" s="100"/>
      <c r="P45" s="100"/>
      <c r="Q45" s="100"/>
      <c r="R45" s="100"/>
    </row>
    <row r="46" spans="1:18" ht="15">
      <c r="A46" s="100" t="s">
        <v>266</v>
      </c>
      <c r="B46" s="100">
        <v>31</v>
      </c>
      <c r="C46" s="100" t="s">
        <v>266</v>
      </c>
      <c r="D46" s="100">
        <v>15</v>
      </c>
      <c r="E46" s="100"/>
      <c r="F46" s="100"/>
      <c r="G46" s="100" t="s">
        <v>301</v>
      </c>
      <c r="H46" s="100">
        <v>3</v>
      </c>
      <c r="I46" s="100" t="s">
        <v>1402</v>
      </c>
      <c r="J46" s="100">
        <v>7</v>
      </c>
      <c r="K46" s="100" t="s">
        <v>293</v>
      </c>
      <c r="L46" s="100">
        <v>2</v>
      </c>
      <c r="M46" s="100"/>
      <c r="N46" s="100"/>
      <c r="O46" s="100"/>
      <c r="P46" s="100"/>
      <c r="Q46" s="100"/>
      <c r="R46" s="100"/>
    </row>
    <row r="47" spans="1:18" ht="15">
      <c r="A47" s="100" t="s">
        <v>1379</v>
      </c>
      <c r="B47" s="100">
        <v>27</v>
      </c>
      <c r="C47" s="100" t="s">
        <v>1385</v>
      </c>
      <c r="D47" s="100">
        <v>12</v>
      </c>
      <c r="E47" s="100"/>
      <c r="F47" s="100"/>
      <c r="G47" s="100" t="s">
        <v>266</v>
      </c>
      <c r="H47" s="100">
        <v>3</v>
      </c>
      <c r="I47" s="100" t="s">
        <v>1403</v>
      </c>
      <c r="J47" s="100">
        <v>7</v>
      </c>
      <c r="K47" s="100" t="s">
        <v>292</v>
      </c>
      <c r="L47" s="100">
        <v>2</v>
      </c>
      <c r="M47" s="100"/>
      <c r="N47" s="100"/>
      <c r="O47" s="100"/>
      <c r="P47" s="100"/>
      <c r="Q47" s="100"/>
      <c r="R47" s="100"/>
    </row>
    <row r="48" spans="1:18" ht="15">
      <c r="A48" s="100" t="s">
        <v>1380</v>
      </c>
      <c r="B48" s="100">
        <v>21</v>
      </c>
      <c r="C48" s="100" t="s">
        <v>1386</v>
      </c>
      <c r="D48" s="100">
        <v>11</v>
      </c>
      <c r="E48" s="100"/>
      <c r="F48" s="100"/>
      <c r="G48" s="100" t="s">
        <v>1395</v>
      </c>
      <c r="H48" s="100">
        <v>3</v>
      </c>
      <c r="I48" s="100" t="s">
        <v>1404</v>
      </c>
      <c r="J48" s="100">
        <v>6</v>
      </c>
      <c r="K48" s="100" t="s">
        <v>291</v>
      </c>
      <c r="L48" s="100">
        <v>2</v>
      </c>
      <c r="M48" s="100"/>
      <c r="N48" s="100"/>
      <c r="O48" s="100"/>
      <c r="P48" s="100"/>
      <c r="Q48" s="100"/>
      <c r="R48" s="100"/>
    </row>
    <row r="49" spans="1:18" ht="15">
      <c r="A49" s="100" t="s">
        <v>1381</v>
      </c>
      <c r="B49" s="100">
        <v>21</v>
      </c>
      <c r="C49" s="100" t="s">
        <v>1387</v>
      </c>
      <c r="D49" s="100">
        <v>11</v>
      </c>
      <c r="E49" s="100"/>
      <c r="F49" s="100"/>
      <c r="G49" s="100" t="s">
        <v>1396</v>
      </c>
      <c r="H49" s="100">
        <v>3</v>
      </c>
      <c r="I49" s="100" t="s">
        <v>1405</v>
      </c>
      <c r="J49" s="100">
        <v>5</v>
      </c>
      <c r="K49" s="100" t="s">
        <v>266</v>
      </c>
      <c r="L49" s="100">
        <v>2</v>
      </c>
      <c r="M49" s="100"/>
      <c r="N49" s="100"/>
      <c r="O49" s="100"/>
      <c r="P49" s="100"/>
      <c r="Q49" s="100"/>
      <c r="R49" s="100"/>
    </row>
    <row r="50" spans="1:18" ht="15">
      <c r="A50" s="100" t="s">
        <v>1382</v>
      </c>
      <c r="B50" s="100">
        <v>21</v>
      </c>
      <c r="C50" s="100" t="s">
        <v>1388</v>
      </c>
      <c r="D50" s="100">
        <v>9</v>
      </c>
      <c r="E50" s="100"/>
      <c r="F50" s="100"/>
      <c r="G50" s="100" t="s">
        <v>1397</v>
      </c>
      <c r="H50" s="100">
        <v>3</v>
      </c>
      <c r="I50" s="100" t="s">
        <v>266</v>
      </c>
      <c r="J50" s="100">
        <v>5</v>
      </c>
      <c r="K50" s="100" t="s">
        <v>1410</v>
      </c>
      <c r="L50" s="100">
        <v>2</v>
      </c>
      <c r="M50" s="100"/>
      <c r="N50" s="100"/>
      <c r="O50" s="100"/>
      <c r="P50" s="100"/>
      <c r="Q50" s="100"/>
      <c r="R50" s="100"/>
    </row>
    <row r="53" spans="1:18" ht="15" customHeight="1">
      <c r="A53" s="13" t="s">
        <v>1420</v>
      </c>
      <c r="B53" s="13" t="s">
        <v>1304</v>
      </c>
      <c r="C53" s="13" t="s">
        <v>1431</v>
      </c>
      <c r="D53" s="13" t="s">
        <v>1307</v>
      </c>
      <c r="E53" s="88" t="s">
        <v>1433</v>
      </c>
      <c r="F53" s="88" t="s">
        <v>1309</v>
      </c>
      <c r="G53" s="13" t="s">
        <v>1434</v>
      </c>
      <c r="H53" s="13" t="s">
        <v>1311</v>
      </c>
      <c r="I53" s="13" t="s">
        <v>1445</v>
      </c>
      <c r="J53" s="13" t="s">
        <v>1313</v>
      </c>
      <c r="K53" s="13" t="s">
        <v>1455</v>
      </c>
      <c r="L53" s="13" t="s">
        <v>1315</v>
      </c>
      <c r="M53" s="13" t="s">
        <v>1466</v>
      </c>
      <c r="N53" s="13" t="s">
        <v>1317</v>
      </c>
      <c r="O53" s="88" t="s">
        <v>1468</v>
      </c>
      <c r="P53" s="88" t="s">
        <v>1319</v>
      </c>
      <c r="Q53" s="88" t="s">
        <v>1469</v>
      </c>
      <c r="R53" s="88" t="s">
        <v>1322</v>
      </c>
    </row>
    <row r="54" spans="1:18" ht="15">
      <c r="A54" s="100" t="s">
        <v>1421</v>
      </c>
      <c r="B54" s="100">
        <v>16</v>
      </c>
      <c r="C54" s="100" t="s">
        <v>1421</v>
      </c>
      <c r="D54" s="100">
        <v>12</v>
      </c>
      <c r="E54" s="100"/>
      <c r="F54" s="100"/>
      <c r="G54" s="100" t="s">
        <v>1435</v>
      </c>
      <c r="H54" s="100">
        <v>3</v>
      </c>
      <c r="I54" s="100" t="s">
        <v>1446</v>
      </c>
      <c r="J54" s="100">
        <v>7</v>
      </c>
      <c r="K54" s="100" t="s">
        <v>1456</v>
      </c>
      <c r="L54" s="100">
        <v>2</v>
      </c>
      <c r="M54" s="100" t="s">
        <v>1467</v>
      </c>
      <c r="N54" s="100">
        <v>2</v>
      </c>
      <c r="O54" s="100"/>
      <c r="P54" s="100"/>
      <c r="Q54" s="100"/>
      <c r="R54" s="100"/>
    </row>
    <row r="55" spans="1:18" ht="15">
      <c r="A55" s="100" t="s">
        <v>1422</v>
      </c>
      <c r="B55" s="100">
        <v>11</v>
      </c>
      <c r="C55" s="100" t="s">
        <v>1422</v>
      </c>
      <c r="D55" s="100">
        <v>9</v>
      </c>
      <c r="E55" s="100"/>
      <c r="F55" s="100"/>
      <c r="G55" s="100" t="s">
        <v>1436</v>
      </c>
      <c r="H55" s="100">
        <v>3</v>
      </c>
      <c r="I55" s="100" t="s">
        <v>1447</v>
      </c>
      <c r="J55" s="100">
        <v>7</v>
      </c>
      <c r="K55" s="100" t="s">
        <v>1457</v>
      </c>
      <c r="L55" s="100">
        <v>2</v>
      </c>
      <c r="M55" s="100"/>
      <c r="N55" s="100"/>
      <c r="O55" s="100"/>
      <c r="P55" s="100"/>
      <c r="Q55" s="100"/>
      <c r="R55" s="100"/>
    </row>
    <row r="56" spans="1:18" ht="15">
      <c r="A56" s="100" t="s">
        <v>1423</v>
      </c>
      <c r="B56" s="100">
        <v>11</v>
      </c>
      <c r="C56" s="100" t="s">
        <v>1423</v>
      </c>
      <c r="D56" s="100">
        <v>9</v>
      </c>
      <c r="E56" s="100"/>
      <c r="F56" s="100"/>
      <c r="G56" s="100" t="s">
        <v>1437</v>
      </c>
      <c r="H56" s="100">
        <v>3</v>
      </c>
      <c r="I56" s="100" t="s">
        <v>1424</v>
      </c>
      <c r="J56" s="100">
        <v>5</v>
      </c>
      <c r="K56" s="100" t="s">
        <v>1458</v>
      </c>
      <c r="L56" s="100">
        <v>2</v>
      </c>
      <c r="M56" s="100"/>
      <c r="N56" s="100"/>
      <c r="O56" s="100"/>
      <c r="P56" s="100"/>
      <c r="Q56" s="100"/>
      <c r="R56" s="100"/>
    </row>
    <row r="57" spans="1:18" ht="15">
      <c r="A57" s="100" t="s">
        <v>1424</v>
      </c>
      <c r="B57" s="100">
        <v>10</v>
      </c>
      <c r="C57" s="100" t="s">
        <v>1425</v>
      </c>
      <c r="D57" s="100">
        <v>8</v>
      </c>
      <c r="E57" s="100"/>
      <c r="F57" s="100"/>
      <c r="G57" s="100" t="s">
        <v>1438</v>
      </c>
      <c r="H57" s="100">
        <v>3</v>
      </c>
      <c r="I57" s="100" t="s">
        <v>1448</v>
      </c>
      <c r="J57" s="100">
        <v>5</v>
      </c>
      <c r="K57" s="100" t="s">
        <v>1459</v>
      </c>
      <c r="L57" s="100">
        <v>2</v>
      </c>
      <c r="M57" s="100"/>
      <c r="N57" s="100"/>
      <c r="O57" s="100"/>
      <c r="P57" s="100"/>
      <c r="Q57" s="100"/>
      <c r="R57" s="100"/>
    </row>
    <row r="58" spans="1:18" ht="15">
      <c r="A58" s="100" t="s">
        <v>1425</v>
      </c>
      <c r="B58" s="100">
        <v>10</v>
      </c>
      <c r="C58" s="100" t="s">
        <v>1426</v>
      </c>
      <c r="D58" s="100">
        <v>8</v>
      </c>
      <c r="E58" s="100"/>
      <c r="F58" s="100"/>
      <c r="G58" s="100" t="s">
        <v>1439</v>
      </c>
      <c r="H58" s="100">
        <v>3</v>
      </c>
      <c r="I58" s="100" t="s">
        <v>1449</v>
      </c>
      <c r="J58" s="100">
        <v>4</v>
      </c>
      <c r="K58" s="100" t="s">
        <v>1460</v>
      </c>
      <c r="L58" s="100">
        <v>2</v>
      </c>
      <c r="M58" s="100"/>
      <c r="N58" s="100"/>
      <c r="O58" s="100"/>
      <c r="P58" s="100"/>
      <c r="Q58" s="100"/>
      <c r="R58" s="100"/>
    </row>
    <row r="59" spans="1:18" ht="15">
      <c r="A59" s="100" t="s">
        <v>1426</v>
      </c>
      <c r="B59" s="100">
        <v>10</v>
      </c>
      <c r="C59" s="100" t="s">
        <v>1427</v>
      </c>
      <c r="D59" s="100">
        <v>8</v>
      </c>
      <c r="E59" s="100"/>
      <c r="F59" s="100"/>
      <c r="G59" s="100" t="s">
        <v>1440</v>
      </c>
      <c r="H59" s="100">
        <v>2</v>
      </c>
      <c r="I59" s="100" t="s">
        <v>1450</v>
      </c>
      <c r="J59" s="100">
        <v>4</v>
      </c>
      <c r="K59" s="100" t="s">
        <v>1461</v>
      </c>
      <c r="L59" s="100">
        <v>2</v>
      </c>
      <c r="M59" s="100"/>
      <c r="N59" s="100"/>
      <c r="O59" s="100"/>
      <c r="P59" s="100"/>
      <c r="Q59" s="100"/>
      <c r="R59" s="100"/>
    </row>
    <row r="60" spans="1:18" ht="15">
      <c r="A60" s="100" t="s">
        <v>1427</v>
      </c>
      <c r="B60" s="100">
        <v>10</v>
      </c>
      <c r="C60" s="100" t="s">
        <v>1428</v>
      </c>
      <c r="D60" s="100">
        <v>8</v>
      </c>
      <c r="E60" s="100"/>
      <c r="F60" s="100"/>
      <c r="G60" s="100" t="s">
        <v>1441</v>
      </c>
      <c r="H60" s="100">
        <v>2</v>
      </c>
      <c r="I60" s="100" t="s">
        <v>1451</v>
      </c>
      <c r="J60" s="100">
        <v>4</v>
      </c>
      <c r="K60" s="100" t="s">
        <v>1462</v>
      </c>
      <c r="L60" s="100">
        <v>2</v>
      </c>
      <c r="M60" s="100"/>
      <c r="N60" s="100"/>
      <c r="O60" s="100"/>
      <c r="P60" s="100"/>
      <c r="Q60" s="100"/>
      <c r="R60" s="100"/>
    </row>
    <row r="61" spans="1:18" ht="15">
      <c r="A61" s="100" t="s">
        <v>1428</v>
      </c>
      <c r="B61" s="100">
        <v>10</v>
      </c>
      <c r="C61" s="100" t="s">
        <v>1429</v>
      </c>
      <c r="D61" s="100">
        <v>8</v>
      </c>
      <c r="E61" s="100"/>
      <c r="F61" s="100"/>
      <c r="G61" s="100" t="s">
        <v>1442</v>
      </c>
      <c r="H61" s="100">
        <v>2</v>
      </c>
      <c r="I61" s="100" t="s">
        <v>1452</v>
      </c>
      <c r="J61" s="100">
        <v>4</v>
      </c>
      <c r="K61" s="100" t="s">
        <v>1463</v>
      </c>
      <c r="L61" s="100">
        <v>2</v>
      </c>
      <c r="M61" s="100"/>
      <c r="N61" s="100"/>
      <c r="O61" s="100"/>
      <c r="P61" s="100"/>
      <c r="Q61" s="100"/>
      <c r="R61" s="100"/>
    </row>
    <row r="62" spans="1:18" ht="15">
      <c r="A62" s="100" t="s">
        <v>1429</v>
      </c>
      <c r="B62" s="100">
        <v>10</v>
      </c>
      <c r="C62" s="100" t="s">
        <v>1430</v>
      </c>
      <c r="D62" s="100">
        <v>8</v>
      </c>
      <c r="E62" s="100"/>
      <c r="F62" s="100"/>
      <c r="G62" s="100" t="s">
        <v>1443</v>
      </c>
      <c r="H62" s="100">
        <v>2</v>
      </c>
      <c r="I62" s="100" t="s">
        <v>1453</v>
      </c>
      <c r="J62" s="100">
        <v>4</v>
      </c>
      <c r="K62" s="100" t="s">
        <v>1464</v>
      </c>
      <c r="L62" s="100">
        <v>2</v>
      </c>
      <c r="M62" s="100"/>
      <c r="N62" s="100"/>
      <c r="O62" s="100"/>
      <c r="P62" s="100"/>
      <c r="Q62" s="100"/>
      <c r="R62" s="100"/>
    </row>
    <row r="63" spans="1:18" ht="15">
      <c r="A63" s="100" t="s">
        <v>1430</v>
      </c>
      <c r="B63" s="100">
        <v>10</v>
      </c>
      <c r="C63" s="100" t="s">
        <v>1432</v>
      </c>
      <c r="D63" s="100">
        <v>8</v>
      </c>
      <c r="E63" s="100"/>
      <c r="F63" s="100"/>
      <c r="G63" s="100" t="s">
        <v>1444</v>
      </c>
      <c r="H63" s="100">
        <v>2</v>
      </c>
      <c r="I63" s="100" t="s">
        <v>1454</v>
      </c>
      <c r="J63" s="100">
        <v>4</v>
      </c>
      <c r="K63" s="100" t="s">
        <v>1465</v>
      </c>
      <c r="L63" s="100">
        <v>2</v>
      </c>
      <c r="M63" s="100"/>
      <c r="N63" s="100"/>
      <c r="O63" s="100"/>
      <c r="P63" s="100"/>
      <c r="Q63" s="100"/>
      <c r="R63" s="100"/>
    </row>
    <row r="66" spans="1:18" ht="15" customHeight="1">
      <c r="A66" s="13" t="s">
        <v>1475</v>
      </c>
      <c r="B66" s="13" t="s">
        <v>1304</v>
      </c>
      <c r="C66" s="13" t="s">
        <v>1477</v>
      </c>
      <c r="D66" s="13" t="s">
        <v>1307</v>
      </c>
      <c r="E66" s="88" t="s">
        <v>1478</v>
      </c>
      <c r="F66" s="88" t="s">
        <v>1309</v>
      </c>
      <c r="G66" s="88" t="s">
        <v>1481</v>
      </c>
      <c r="H66" s="88" t="s">
        <v>1311</v>
      </c>
      <c r="I66" s="88" t="s">
        <v>1483</v>
      </c>
      <c r="J66" s="88" t="s">
        <v>1313</v>
      </c>
      <c r="K66" s="88" t="s">
        <v>1485</v>
      </c>
      <c r="L66" s="88" t="s">
        <v>1315</v>
      </c>
      <c r="M66" s="13" t="s">
        <v>1487</v>
      </c>
      <c r="N66" s="13" t="s">
        <v>1317</v>
      </c>
      <c r="O66" s="13" t="s">
        <v>1489</v>
      </c>
      <c r="P66" s="13" t="s">
        <v>1319</v>
      </c>
      <c r="Q66" s="88" t="s">
        <v>1491</v>
      </c>
      <c r="R66" s="88" t="s">
        <v>1322</v>
      </c>
    </row>
    <row r="67" spans="1:18" ht="15">
      <c r="A67" s="88" t="s">
        <v>267</v>
      </c>
      <c r="B67" s="88">
        <v>3</v>
      </c>
      <c r="C67" s="88" t="s">
        <v>267</v>
      </c>
      <c r="D67" s="88">
        <v>3</v>
      </c>
      <c r="E67" s="88"/>
      <c r="F67" s="88"/>
      <c r="G67" s="88"/>
      <c r="H67" s="88"/>
      <c r="I67" s="88"/>
      <c r="J67" s="88"/>
      <c r="K67" s="88"/>
      <c r="L67" s="88"/>
      <c r="M67" s="88" t="s">
        <v>258</v>
      </c>
      <c r="N67" s="88">
        <v>1</v>
      </c>
      <c r="O67" s="88" t="s">
        <v>310</v>
      </c>
      <c r="P67" s="88">
        <v>1</v>
      </c>
      <c r="Q67" s="88"/>
      <c r="R67" s="88"/>
    </row>
    <row r="68" spans="1:18" ht="15">
      <c r="A68" s="88" t="s">
        <v>266</v>
      </c>
      <c r="B68" s="88">
        <v>2</v>
      </c>
      <c r="C68" s="88" t="s">
        <v>266</v>
      </c>
      <c r="D68" s="88">
        <v>2</v>
      </c>
      <c r="E68" s="88"/>
      <c r="F68" s="88"/>
      <c r="G68" s="88"/>
      <c r="H68" s="88"/>
      <c r="I68" s="88"/>
      <c r="J68" s="88"/>
      <c r="K68" s="88"/>
      <c r="L68" s="88"/>
      <c r="M68" s="88"/>
      <c r="N68" s="88"/>
      <c r="O68" s="88"/>
      <c r="P68" s="88"/>
      <c r="Q68" s="88"/>
      <c r="R68" s="88"/>
    </row>
    <row r="69" spans="1:18" ht="15">
      <c r="A69" s="88" t="s">
        <v>310</v>
      </c>
      <c r="B69" s="88">
        <v>1</v>
      </c>
      <c r="C69" s="88"/>
      <c r="D69" s="88"/>
      <c r="E69" s="88"/>
      <c r="F69" s="88"/>
      <c r="G69" s="88"/>
      <c r="H69" s="88"/>
      <c r="I69" s="88"/>
      <c r="J69" s="88"/>
      <c r="K69" s="88"/>
      <c r="L69" s="88"/>
      <c r="M69" s="88"/>
      <c r="N69" s="88"/>
      <c r="O69" s="88"/>
      <c r="P69" s="88"/>
      <c r="Q69" s="88"/>
      <c r="R69" s="88"/>
    </row>
    <row r="70" spans="1:18" ht="15">
      <c r="A70" s="88" t="s">
        <v>258</v>
      </c>
      <c r="B70" s="88">
        <v>1</v>
      </c>
      <c r="C70" s="88"/>
      <c r="D70" s="88"/>
      <c r="E70" s="88"/>
      <c r="F70" s="88"/>
      <c r="G70" s="88"/>
      <c r="H70" s="88"/>
      <c r="I70" s="88"/>
      <c r="J70" s="88"/>
      <c r="K70" s="88"/>
      <c r="L70" s="88"/>
      <c r="M70" s="88"/>
      <c r="N70" s="88"/>
      <c r="O70" s="88"/>
      <c r="P70" s="88"/>
      <c r="Q70" s="88"/>
      <c r="R70" s="88"/>
    </row>
    <row r="73" spans="1:18" ht="15" customHeight="1">
      <c r="A73" s="13" t="s">
        <v>1476</v>
      </c>
      <c r="B73" s="13" t="s">
        <v>1304</v>
      </c>
      <c r="C73" s="13" t="s">
        <v>1479</v>
      </c>
      <c r="D73" s="13" t="s">
        <v>1307</v>
      </c>
      <c r="E73" s="13" t="s">
        <v>1480</v>
      </c>
      <c r="F73" s="13" t="s">
        <v>1309</v>
      </c>
      <c r="G73" s="13" t="s">
        <v>1482</v>
      </c>
      <c r="H73" s="13" t="s">
        <v>1311</v>
      </c>
      <c r="I73" s="13" t="s">
        <v>1484</v>
      </c>
      <c r="J73" s="13" t="s">
        <v>1313</v>
      </c>
      <c r="K73" s="13" t="s">
        <v>1486</v>
      </c>
      <c r="L73" s="13" t="s">
        <v>1315</v>
      </c>
      <c r="M73" s="13" t="s">
        <v>1488</v>
      </c>
      <c r="N73" s="13" t="s">
        <v>1317</v>
      </c>
      <c r="O73" s="13" t="s">
        <v>1490</v>
      </c>
      <c r="P73" s="13" t="s">
        <v>1319</v>
      </c>
      <c r="Q73" s="88" t="s">
        <v>1492</v>
      </c>
      <c r="R73" s="88" t="s">
        <v>1322</v>
      </c>
    </row>
    <row r="74" spans="1:18" ht="15">
      <c r="A74" s="88" t="s">
        <v>266</v>
      </c>
      <c r="B74" s="88">
        <v>28</v>
      </c>
      <c r="C74" s="88" t="s">
        <v>266</v>
      </c>
      <c r="D74" s="88">
        <v>13</v>
      </c>
      <c r="E74" s="88" t="s">
        <v>289</v>
      </c>
      <c r="F74" s="88">
        <v>1</v>
      </c>
      <c r="G74" s="88" t="s">
        <v>249</v>
      </c>
      <c r="H74" s="88">
        <v>3</v>
      </c>
      <c r="I74" s="88" t="s">
        <v>270</v>
      </c>
      <c r="J74" s="88">
        <v>8</v>
      </c>
      <c r="K74" s="88" t="s">
        <v>295</v>
      </c>
      <c r="L74" s="88">
        <v>2</v>
      </c>
      <c r="M74" s="88" t="s">
        <v>266</v>
      </c>
      <c r="N74" s="88">
        <v>3</v>
      </c>
      <c r="O74" s="88" t="s">
        <v>266</v>
      </c>
      <c r="P74" s="88">
        <v>1</v>
      </c>
      <c r="Q74" s="88"/>
      <c r="R74" s="88"/>
    </row>
    <row r="75" spans="1:18" ht="15">
      <c r="A75" s="88" t="s">
        <v>270</v>
      </c>
      <c r="B75" s="88">
        <v>14</v>
      </c>
      <c r="C75" s="88" t="s">
        <v>270</v>
      </c>
      <c r="D75" s="88">
        <v>6</v>
      </c>
      <c r="E75" s="88" t="s">
        <v>288</v>
      </c>
      <c r="F75" s="88">
        <v>1</v>
      </c>
      <c r="G75" s="88" t="s">
        <v>301</v>
      </c>
      <c r="H75" s="88">
        <v>3</v>
      </c>
      <c r="I75" s="88" t="s">
        <v>266</v>
      </c>
      <c r="J75" s="88">
        <v>5</v>
      </c>
      <c r="K75" s="88" t="s">
        <v>294</v>
      </c>
      <c r="L75" s="88">
        <v>2</v>
      </c>
      <c r="M75" s="88" t="s">
        <v>299</v>
      </c>
      <c r="N75" s="88">
        <v>2</v>
      </c>
      <c r="O75" s="88"/>
      <c r="P75" s="88"/>
      <c r="Q75" s="88"/>
      <c r="R75" s="88"/>
    </row>
    <row r="76" spans="1:18" ht="15">
      <c r="A76" s="88" t="s">
        <v>300</v>
      </c>
      <c r="B76" s="88">
        <v>5</v>
      </c>
      <c r="C76" s="88" t="s">
        <v>308</v>
      </c>
      <c r="D76" s="88">
        <v>3</v>
      </c>
      <c r="E76" s="88" t="s">
        <v>290</v>
      </c>
      <c r="F76" s="88">
        <v>1</v>
      </c>
      <c r="G76" s="88" t="s">
        <v>266</v>
      </c>
      <c r="H76" s="88">
        <v>3</v>
      </c>
      <c r="I76" s="88" t="s">
        <v>300</v>
      </c>
      <c r="J76" s="88">
        <v>4</v>
      </c>
      <c r="K76" s="88" t="s">
        <v>293</v>
      </c>
      <c r="L76" s="88">
        <v>2</v>
      </c>
      <c r="M76" s="88" t="s">
        <v>298</v>
      </c>
      <c r="N76" s="88">
        <v>2</v>
      </c>
      <c r="O76" s="88"/>
      <c r="P76" s="88"/>
      <c r="Q76" s="88"/>
      <c r="R76" s="88"/>
    </row>
    <row r="77" spans="1:18" ht="15">
      <c r="A77" s="88" t="s">
        <v>308</v>
      </c>
      <c r="B77" s="88">
        <v>4</v>
      </c>
      <c r="C77" s="88" t="s">
        <v>290</v>
      </c>
      <c r="D77" s="88">
        <v>2</v>
      </c>
      <c r="E77" s="88" t="s">
        <v>287</v>
      </c>
      <c r="F77" s="88">
        <v>1</v>
      </c>
      <c r="G77" s="88" t="s">
        <v>303</v>
      </c>
      <c r="H77" s="88">
        <v>2</v>
      </c>
      <c r="I77" s="88" t="s">
        <v>311</v>
      </c>
      <c r="J77" s="88">
        <v>1</v>
      </c>
      <c r="K77" s="88" t="s">
        <v>292</v>
      </c>
      <c r="L77" s="88">
        <v>2</v>
      </c>
      <c r="M77" s="88" t="s">
        <v>297</v>
      </c>
      <c r="N77" s="88">
        <v>1</v>
      </c>
      <c r="O77" s="88"/>
      <c r="P77" s="88"/>
      <c r="Q77" s="88"/>
      <c r="R77" s="88"/>
    </row>
    <row r="78" spans="1:18" ht="15">
      <c r="A78" s="88" t="s">
        <v>290</v>
      </c>
      <c r="B78" s="88">
        <v>3</v>
      </c>
      <c r="C78" s="88" t="s">
        <v>267</v>
      </c>
      <c r="D78" s="88">
        <v>2</v>
      </c>
      <c r="E78" s="88" t="s">
        <v>286</v>
      </c>
      <c r="F78" s="88">
        <v>1</v>
      </c>
      <c r="G78" s="88" t="s">
        <v>302</v>
      </c>
      <c r="H78" s="88">
        <v>2</v>
      </c>
      <c r="I78" s="88" t="s">
        <v>308</v>
      </c>
      <c r="J78" s="88">
        <v>1</v>
      </c>
      <c r="K78" s="88" t="s">
        <v>291</v>
      </c>
      <c r="L78" s="88">
        <v>2</v>
      </c>
      <c r="M78" s="88" t="s">
        <v>296</v>
      </c>
      <c r="N78" s="88">
        <v>1</v>
      </c>
      <c r="O78" s="88"/>
      <c r="P78" s="88"/>
      <c r="Q78" s="88"/>
      <c r="R78" s="88"/>
    </row>
    <row r="79" spans="1:18" ht="15">
      <c r="A79" s="88" t="s">
        <v>249</v>
      </c>
      <c r="B79" s="88">
        <v>3</v>
      </c>
      <c r="C79" s="88" t="s">
        <v>265</v>
      </c>
      <c r="D79" s="88">
        <v>2</v>
      </c>
      <c r="E79" s="88" t="s">
        <v>285</v>
      </c>
      <c r="F79" s="88">
        <v>1</v>
      </c>
      <c r="G79" s="88" t="s">
        <v>307</v>
      </c>
      <c r="H79" s="88">
        <v>1</v>
      </c>
      <c r="I79" s="88"/>
      <c r="J79" s="88"/>
      <c r="K79" s="88" t="s">
        <v>266</v>
      </c>
      <c r="L79" s="88">
        <v>2</v>
      </c>
      <c r="M79" s="88"/>
      <c r="N79" s="88"/>
      <c r="O79" s="88"/>
      <c r="P79" s="88"/>
      <c r="Q79" s="88"/>
      <c r="R79" s="88"/>
    </row>
    <row r="80" spans="1:18" ht="15">
      <c r="A80" s="88" t="s">
        <v>301</v>
      </c>
      <c r="B80" s="88">
        <v>3</v>
      </c>
      <c r="C80" s="88" t="s">
        <v>309</v>
      </c>
      <c r="D80" s="88">
        <v>1</v>
      </c>
      <c r="E80" s="88" t="s">
        <v>266</v>
      </c>
      <c r="F80" s="88">
        <v>1</v>
      </c>
      <c r="G80" s="88" t="s">
        <v>306</v>
      </c>
      <c r="H80" s="88">
        <v>1</v>
      </c>
      <c r="I80" s="88"/>
      <c r="J80" s="88"/>
      <c r="K80" s="88"/>
      <c r="L80" s="88"/>
      <c r="M80" s="88"/>
      <c r="N80" s="88"/>
      <c r="O80" s="88"/>
      <c r="P80" s="88"/>
      <c r="Q80" s="88"/>
      <c r="R80" s="88"/>
    </row>
    <row r="81" spans="1:18" ht="15">
      <c r="A81" s="88" t="s">
        <v>265</v>
      </c>
      <c r="B81" s="88">
        <v>2</v>
      </c>
      <c r="C81" s="88" t="s">
        <v>300</v>
      </c>
      <c r="D81" s="88">
        <v>1</v>
      </c>
      <c r="E81" s="88" t="s">
        <v>284</v>
      </c>
      <c r="F81" s="88">
        <v>1</v>
      </c>
      <c r="G81" s="88" t="s">
        <v>305</v>
      </c>
      <c r="H81" s="88">
        <v>1</v>
      </c>
      <c r="I81" s="88"/>
      <c r="J81" s="88"/>
      <c r="K81" s="88"/>
      <c r="L81" s="88"/>
      <c r="M81" s="88"/>
      <c r="N81" s="88"/>
      <c r="O81" s="88"/>
      <c r="P81" s="88"/>
      <c r="Q81" s="88"/>
      <c r="R81" s="88"/>
    </row>
    <row r="82" spans="1:18" ht="15">
      <c r="A82" s="88" t="s">
        <v>267</v>
      </c>
      <c r="B82" s="88">
        <v>2</v>
      </c>
      <c r="C82" s="88"/>
      <c r="D82" s="88"/>
      <c r="E82" s="88" t="s">
        <v>283</v>
      </c>
      <c r="F82" s="88">
        <v>1</v>
      </c>
      <c r="G82" s="88" t="s">
        <v>304</v>
      </c>
      <c r="H82" s="88">
        <v>1</v>
      </c>
      <c r="I82" s="88"/>
      <c r="J82" s="88"/>
      <c r="K82" s="88"/>
      <c r="L82" s="88"/>
      <c r="M82" s="88"/>
      <c r="N82" s="88"/>
      <c r="O82" s="88"/>
      <c r="P82" s="88"/>
      <c r="Q82" s="88"/>
      <c r="R82" s="88"/>
    </row>
    <row r="83" spans="1:18" ht="15">
      <c r="A83" s="88" t="s">
        <v>303</v>
      </c>
      <c r="B83" s="88">
        <v>2</v>
      </c>
      <c r="C83" s="88"/>
      <c r="D83" s="88"/>
      <c r="E83" s="88" t="s">
        <v>282</v>
      </c>
      <c r="F83" s="88">
        <v>1</v>
      </c>
      <c r="G83" s="88"/>
      <c r="H83" s="88"/>
      <c r="I83" s="88"/>
      <c r="J83" s="88"/>
      <c r="K83" s="88"/>
      <c r="L83" s="88"/>
      <c r="M83" s="88"/>
      <c r="N83" s="88"/>
      <c r="O83" s="88"/>
      <c r="P83" s="88"/>
      <c r="Q83" s="88"/>
      <c r="R83" s="88"/>
    </row>
    <row r="86" spans="1:18" ht="15" customHeight="1">
      <c r="A86" s="13" t="s">
        <v>1502</v>
      </c>
      <c r="B86" s="13" t="s">
        <v>1304</v>
      </c>
      <c r="C86" s="13" t="s">
        <v>1503</v>
      </c>
      <c r="D86" s="13" t="s">
        <v>1307</v>
      </c>
      <c r="E86" s="13" t="s">
        <v>1504</v>
      </c>
      <c r="F86" s="13" t="s">
        <v>1309</v>
      </c>
      <c r="G86" s="13" t="s">
        <v>1505</v>
      </c>
      <c r="H86" s="13" t="s">
        <v>1311</v>
      </c>
      <c r="I86" s="13" t="s">
        <v>1506</v>
      </c>
      <c r="J86" s="13" t="s">
        <v>1313</v>
      </c>
      <c r="K86" s="13" t="s">
        <v>1507</v>
      </c>
      <c r="L86" s="13" t="s">
        <v>1315</v>
      </c>
      <c r="M86" s="13" t="s">
        <v>1508</v>
      </c>
      <c r="N86" s="13" t="s">
        <v>1317</v>
      </c>
      <c r="O86" s="13" t="s">
        <v>1509</v>
      </c>
      <c r="P86" s="13" t="s">
        <v>1319</v>
      </c>
      <c r="Q86" s="13" t="s">
        <v>1510</v>
      </c>
      <c r="R86" s="13" t="s">
        <v>1322</v>
      </c>
    </row>
    <row r="87" spans="1:18" ht="15">
      <c r="A87" s="125" t="s">
        <v>245</v>
      </c>
      <c r="B87" s="88">
        <v>162813</v>
      </c>
      <c r="C87" s="125" t="s">
        <v>245</v>
      </c>
      <c r="D87" s="88">
        <v>162813</v>
      </c>
      <c r="E87" s="125" t="s">
        <v>281</v>
      </c>
      <c r="F87" s="88">
        <v>49486</v>
      </c>
      <c r="G87" s="125" t="s">
        <v>249</v>
      </c>
      <c r="H87" s="88">
        <v>6479</v>
      </c>
      <c r="I87" s="125" t="s">
        <v>300</v>
      </c>
      <c r="J87" s="88">
        <v>145172</v>
      </c>
      <c r="K87" s="125" t="s">
        <v>294</v>
      </c>
      <c r="L87" s="88">
        <v>20844</v>
      </c>
      <c r="M87" s="125" t="s">
        <v>297</v>
      </c>
      <c r="N87" s="88">
        <v>4114</v>
      </c>
      <c r="O87" s="125" t="s">
        <v>310</v>
      </c>
      <c r="P87" s="88">
        <v>50442</v>
      </c>
      <c r="Q87" s="125" t="s">
        <v>247</v>
      </c>
      <c r="R87" s="88">
        <v>36734</v>
      </c>
    </row>
    <row r="88" spans="1:18" ht="15">
      <c r="A88" s="125" t="s">
        <v>300</v>
      </c>
      <c r="B88" s="88">
        <v>145172</v>
      </c>
      <c r="C88" s="125" t="s">
        <v>248</v>
      </c>
      <c r="D88" s="88">
        <v>88990</v>
      </c>
      <c r="E88" s="125" t="s">
        <v>277</v>
      </c>
      <c r="F88" s="88">
        <v>28064</v>
      </c>
      <c r="G88" s="125" t="s">
        <v>307</v>
      </c>
      <c r="H88" s="88">
        <v>5706</v>
      </c>
      <c r="I88" s="125" t="s">
        <v>243</v>
      </c>
      <c r="J88" s="88">
        <v>20952</v>
      </c>
      <c r="K88" s="125" t="s">
        <v>295</v>
      </c>
      <c r="L88" s="88">
        <v>17526</v>
      </c>
      <c r="M88" s="125" t="s">
        <v>258</v>
      </c>
      <c r="N88" s="88">
        <v>385</v>
      </c>
      <c r="O88" s="125" t="s">
        <v>269</v>
      </c>
      <c r="P88" s="88">
        <v>3334</v>
      </c>
      <c r="Q88" s="125" t="s">
        <v>259</v>
      </c>
      <c r="R88" s="88">
        <v>17859</v>
      </c>
    </row>
    <row r="89" spans="1:18" ht="15">
      <c r="A89" s="125" t="s">
        <v>248</v>
      </c>
      <c r="B89" s="88">
        <v>88990</v>
      </c>
      <c r="C89" s="125" t="s">
        <v>273</v>
      </c>
      <c r="D89" s="88">
        <v>70299</v>
      </c>
      <c r="E89" s="125" t="s">
        <v>278</v>
      </c>
      <c r="F89" s="88">
        <v>24770</v>
      </c>
      <c r="G89" s="125" t="s">
        <v>306</v>
      </c>
      <c r="H89" s="88">
        <v>2417</v>
      </c>
      <c r="I89" s="125" t="s">
        <v>268</v>
      </c>
      <c r="J89" s="88">
        <v>19441</v>
      </c>
      <c r="K89" s="125" t="s">
        <v>291</v>
      </c>
      <c r="L89" s="88">
        <v>9476</v>
      </c>
      <c r="M89" s="125" t="s">
        <v>240</v>
      </c>
      <c r="N89" s="88">
        <v>107</v>
      </c>
      <c r="O89" s="125"/>
      <c r="P89" s="88"/>
      <c r="Q89" s="125"/>
      <c r="R89" s="88"/>
    </row>
    <row r="90" spans="1:18" ht="15">
      <c r="A90" s="125" t="s">
        <v>273</v>
      </c>
      <c r="B90" s="88">
        <v>70299</v>
      </c>
      <c r="C90" s="125" t="s">
        <v>238</v>
      </c>
      <c r="D90" s="88">
        <v>69085</v>
      </c>
      <c r="E90" s="125" t="s">
        <v>276</v>
      </c>
      <c r="F90" s="88">
        <v>14920</v>
      </c>
      <c r="G90" s="125" t="s">
        <v>244</v>
      </c>
      <c r="H90" s="88">
        <v>2355</v>
      </c>
      <c r="I90" s="125" t="s">
        <v>272</v>
      </c>
      <c r="J90" s="88">
        <v>8979</v>
      </c>
      <c r="K90" s="125" t="s">
        <v>235</v>
      </c>
      <c r="L90" s="88">
        <v>4372</v>
      </c>
      <c r="M90" s="125" t="s">
        <v>298</v>
      </c>
      <c r="N90" s="88">
        <v>66</v>
      </c>
      <c r="O90" s="125"/>
      <c r="P90" s="88"/>
      <c r="Q90" s="125"/>
      <c r="R90" s="88"/>
    </row>
    <row r="91" spans="1:18" ht="15">
      <c r="A91" s="125" t="s">
        <v>238</v>
      </c>
      <c r="B91" s="88">
        <v>69085</v>
      </c>
      <c r="C91" s="125" t="s">
        <v>253</v>
      </c>
      <c r="D91" s="88">
        <v>48398</v>
      </c>
      <c r="E91" s="125" t="s">
        <v>282</v>
      </c>
      <c r="F91" s="88">
        <v>13666</v>
      </c>
      <c r="G91" s="125" t="s">
        <v>303</v>
      </c>
      <c r="H91" s="88">
        <v>1962</v>
      </c>
      <c r="I91" s="125" t="s">
        <v>270</v>
      </c>
      <c r="J91" s="88">
        <v>2450</v>
      </c>
      <c r="K91" s="125" t="s">
        <v>292</v>
      </c>
      <c r="L91" s="88">
        <v>3018</v>
      </c>
      <c r="M91" s="125" t="s">
        <v>296</v>
      </c>
      <c r="N91" s="88">
        <v>19</v>
      </c>
      <c r="O91" s="125"/>
      <c r="P91" s="88"/>
      <c r="Q91" s="125"/>
      <c r="R91" s="88"/>
    </row>
    <row r="92" spans="1:18" ht="15">
      <c r="A92" s="125" t="s">
        <v>310</v>
      </c>
      <c r="B92" s="88">
        <v>50442</v>
      </c>
      <c r="C92" s="125" t="s">
        <v>250</v>
      </c>
      <c r="D92" s="88">
        <v>47844</v>
      </c>
      <c r="E92" s="125" t="s">
        <v>285</v>
      </c>
      <c r="F92" s="88">
        <v>13448</v>
      </c>
      <c r="G92" s="125" t="s">
        <v>305</v>
      </c>
      <c r="H92" s="88">
        <v>648</v>
      </c>
      <c r="I92" s="125" t="s">
        <v>311</v>
      </c>
      <c r="J92" s="88">
        <v>77</v>
      </c>
      <c r="K92" s="125" t="s">
        <v>236</v>
      </c>
      <c r="L92" s="88">
        <v>2271</v>
      </c>
      <c r="M92" s="125" t="s">
        <v>299</v>
      </c>
      <c r="N92" s="88">
        <v>0</v>
      </c>
      <c r="O92" s="125"/>
      <c r="P92" s="88"/>
      <c r="Q92" s="125"/>
      <c r="R92" s="88"/>
    </row>
    <row r="93" spans="1:18" ht="15">
      <c r="A93" s="125" t="s">
        <v>281</v>
      </c>
      <c r="B93" s="88">
        <v>49486</v>
      </c>
      <c r="C93" s="125" t="s">
        <v>265</v>
      </c>
      <c r="D93" s="88">
        <v>38337</v>
      </c>
      <c r="E93" s="125" t="s">
        <v>279</v>
      </c>
      <c r="F93" s="88">
        <v>12093</v>
      </c>
      <c r="G93" s="125" t="s">
        <v>304</v>
      </c>
      <c r="H93" s="88">
        <v>562</v>
      </c>
      <c r="I93" s="125" t="s">
        <v>271</v>
      </c>
      <c r="J93" s="88">
        <v>26</v>
      </c>
      <c r="K93" s="125" t="s">
        <v>293</v>
      </c>
      <c r="L93" s="88">
        <v>1167</v>
      </c>
      <c r="M93" s="125"/>
      <c r="N93" s="88"/>
      <c r="O93" s="125"/>
      <c r="P93" s="88"/>
      <c r="Q93" s="125"/>
      <c r="R93" s="88"/>
    </row>
    <row r="94" spans="1:18" ht="15">
      <c r="A94" s="125" t="s">
        <v>253</v>
      </c>
      <c r="B94" s="88">
        <v>48398</v>
      </c>
      <c r="C94" s="125" t="s">
        <v>264</v>
      </c>
      <c r="D94" s="88">
        <v>33593</v>
      </c>
      <c r="E94" s="125" t="s">
        <v>274</v>
      </c>
      <c r="F94" s="88">
        <v>11803</v>
      </c>
      <c r="G94" s="125" t="s">
        <v>301</v>
      </c>
      <c r="H94" s="88">
        <v>184</v>
      </c>
      <c r="I94" s="125"/>
      <c r="J94" s="88"/>
      <c r="K94" s="125"/>
      <c r="L94" s="88"/>
      <c r="M94" s="125"/>
      <c r="N94" s="88"/>
      <c r="O94" s="125"/>
      <c r="P94" s="88"/>
      <c r="Q94" s="125"/>
      <c r="R94" s="88"/>
    </row>
    <row r="95" spans="1:18" ht="15">
      <c r="A95" s="125" t="s">
        <v>250</v>
      </c>
      <c r="B95" s="88">
        <v>47844</v>
      </c>
      <c r="C95" s="125" t="s">
        <v>246</v>
      </c>
      <c r="D95" s="88">
        <v>26848</v>
      </c>
      <c r="E95" s="125" t="s">
        <v>280</v>
      </c>
      <c r="F95" s="88">
        <v>10565</v>
      </c>
      <c r="G95" s="125" t="s">
        <v>302</v>
      </c>
      <c r="H95" s="88">
        <v>96</v>
      </c>
      <c r="I95" s="125"/>
      <c r="J95" s="88"/>
      <c r="K95" s="125"/>
      <c r="L95" s="88"/>
      <c r="M95" s="125"/>
      <c r="N95" s="88"/>
      <c r="O95" s="125"/>
      <c r="P95" s="88"/>
      <c r="Q95" s="125"/>
      <c r="R95" s="88"/>
    </row>
    <row r="96" spans="1:18" ht="15">
      <c r="A96" s="125" t="s">
        <v>265</v>
      </c>
      <c r="B96" s="88">
        <v>38337</v>
      </c>
      <c r="C96" s="125" t="s">
        <v>255</v>
      </c>
      <c r="D96" s="88">
        <v>22064</v>
      </c>
      <c r="E96" s="125" t="s">
        <v>283</v>
      </c>
      <c r="F96" s="88">
        <v>9734</v>
      </c>
      <c r="G96" s="125"/>
      <c r="H96" s="88"/>
      <c r="I96" s="125"/>
      <c r="J96" s="88"/>
      <c r="K96" s="125"/>
      <c r="L96" s="88"/>
      <c r="M96" s="125"/>
      <c r="N96" s="88"/>
      <c r="O96" s="125"/>
      <c r="P96" s="88"/>
      <c r="Q96" s="125"/>
      <c r="R96" s="88"/>
    </row>
  </sheetData>
  <hyperlinks>
    <hyperlink ref="A2" r:id="rId1" display="https://apcoworldwide.com/news/apco-worldwide-acquires-the-tembo-group/"/>
    <hyperlink ref="A3" r:id="rId2" display="https://www.prweek.com/article/1670668/apco-acquires-csr-shop-tembo-group"/>
    <hyperlink ref="A4" r:id="rId3" display="https://apcoworldwide.com/blog/whats-on-the-leadership-agenda-for-2020-and-beyond/"/>
    <hyperlink ref="A5" r:id="rId4" display="https://apcoworldwide.com/blog/the-last-2020-digital-trends-post-you-need-to-read/"/>
    <hyperlink ref="A6" r:id="rId5" display="https://www.odwyerpr.com/story/public/13630/2020-01-13/apco-adds-tembo-group-roster.html"/>
    <hyperlink ref="A7" r:id="rId6" display="https://www.prweek.com/article/1669666/new-territories-big-changes-decade-middle-east-tell-us-2020-beyond"/>
    <hyperlink ref="A8" r:id="rId7" display="https://www.agilitypr.com/pr-agency-news/apco-worldwide-acquires-the-tembo-group-bolstering-its-social-impact-capabilities/?utm_campaign=Bulldog%20Reporter&amp;utm_content=112487434&amp;utm_medium=social&amp;utm_source=twitter&amp;hss_channel=tw-18226808"/>
    <hyperlink ref="A9" r:id="rId8" display="https://amchamdubai.org/client/event/roster/eventRosterDetails.html?productId=10788&amp;eventRosterId=18"/>
    <hyperlink ref="A10" r:id="rId9" display="https://apcoworldwide.com/blog/2020-trends-and-tremors/"/>
    <hyperlink ref="A11" r:id="rId10" display="https://economictimes.indiatimes.com/industry/energy/oil-gas/modi-pegs-gspc-gas-find-at-100-billion/articleshow/3248790.cms?from=mdr"/>
    <hyperlink ref="C2" r:id="rId11" display="https://apcoworldwide.com/news/apco-worldwide-acquires-the-tembo-group/"/>
    <hyperlink ref="C3" r:id="rId12" display="https://apcoworldwide.com/blog/the-last-2020-digital-trends-post-you-need-to-read/"/>
    <hyperlink ref="C4" r:id="rId13" display="https://apcoworldwide.com/blog/whats-on-the-leadership-agenda-for-2020-and-beyond/"/>
    <hyperlink ref="C5" r:id="rId14" display="https://www.prweek.com/article/1670668/apco-acquires-csr-shop-tembo-group"/>
    <hyperlink ref="C6" r:id="rId15" display="https://www.agilitypr.com/pr-agency-news/apco-worldwide-acquires-the-tembo-group-bolstering-its-social-impact-capabilities/?utm_campaign=Bulldog%20Reporter&amp;utm_content=112487434&amp;utm_medium=social&amp;utm_source=twitter&amp;hss_channel=tw-18226808"/>
    <hyperlink ref="C7" r:id="rId16" display="https://www.celebratingharoldburson.com/"/>
    <hyperlink ref="C8" r:id="rId17" display="https://apcoworldwide.com/blog/four-other-elections-to-watch-in-2020/"/>
    <hyperlink ref="C9" r:id="rId18" display="https://twitter.com/apcoworldwide/status/1214650412935942146"/>
    <hyperlink ref="C10" r:id="rId19" display="https://twitter.com/apcoworldwide/status/1215706238748631041"/>
    <hyperlink ref="C11" r:id="rId20" display="https://www.odwyerpr.com/story/public/13630/2020-01-13/apco-adds-tembo-group-roster.html"/>
    <hyperlink ref="I2" r:id="rId21" display="https://www.prweek.com/article/1670668/apco-acquires-csr-shop-tembo-group"/>
    <hyperlink ref="I3" r:id="rId22" display="https://www.odwyerpr.com/story/public/13630/2020-01-13/apco-adds-tembo-group-roster.html"/>
    <hyperlink ref="I4" r:id="rId23" display="https://amchamdubai.org/client/event/roster/eventRosterDetails.html?productId=10788&amp;eventRosterId=18"/>
    <hyperlink ref="I5" r:id="rId24" display="https://apcoworldwide.com/blog/2020-trends-and-tremors/"/>
    <hyperlink ref="K2" r:id="rId25" display="https://twitter.com/weggtoday/status/1215032293485621249"/>
    <hyperlink ref="M2" r:id="rId26" display="https://www.prmagazin.de/meinung-analyse/hintergrund/robert-ardelt-apco.html"/>
    <hyperlink ref="O2" r:id="rId27" display="https://economictimes.indiatimes.com/industry/energy/oil-gas/modi-pegs-gspc-gas-find-at-100-billion/articleshow/3248790.cms?from=mdr"/>
    <hyperlink ref="Q2" r:id="rId28" display="https://www.prweek.com/article/1583128/huawei-apco-worldwide-end-lobbying-relationship"/>
    <hyperlink ref="Q3" r:id="rId29" display="https://soundcloud.com/dj-jeremy-warren/the-1980s-remixes-remixed-delorean-edition-full-version-download-available-320-kbs"/>
    <hyperlink ref="Q4" r:id="rId30" display="https://www.prweek.com/article/1669666/new-territories-big-changes-decade-middle-east-tell-us-2020-beyond"/>
  </hyperlinks>
  <printOptions/>
  <pageMargins left="0.7" right="0.7" top="0.75" bottom="0.75" header="0.3" footer="0.3"/>
  <pageSetup orientation="portrait" paperSize="9"/>
  <tableParts>
    <tablePart r:id="rId35"/>
    <tablePart r:id="rId38"/>
    <tablePart r:id="rId31"/>
    <tablePart r:id="rId36"/>
    <tablePart r:id="rId37"/>
    <tablePart r:id="rId34"/>
    <tablePart r:id="rId33"/>
    <tablePart r:id="rId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0"/>
  <sheetViews>
    <sheetView tabSelected="1" workbookViewId="0" topLeftCell="A1">
      <pane xSplit="1" ySplit="2" topLeftCell="B3" activePane="bottomRight" state="frozen"/>
      <selection pane="topRight" activeCell="B1" sqref="B1"/>
      <selection pane="bottomLeft" activeCell="A3" sqref="A3"/>
      <selection pane="bottomRight" activeCell="T2" sqref="T2"/>
    </sheetView>
  </sheetViews>
  <sheetFormatPr defaultColWidth="9.140625" defaultRowHeight="15"/>
  <cols>
    <col min="1" max="1" width="19.14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5" width="16.140625" style="0" customWidth="1"/>
    <col min="56" max="56" width="17.28125" style="0" customWidth="1"/>
    <col min="57" max="57" width="19.57421875" style="0" customWidth="1"/>
    <col min="58" max="58" width="17.28125" style="0" customWidth="1"/>
    <col min="59" max="59" width="19.57421875" style="0" customWidth="1"/>
    <col min="60" max="60" width="17.28125" style="0" customWidth="1"/>
    <col min="61" max="61" width="19.57421875" style="0" customWidth="1"/>
    <col min="62" max="62" width="19.28125" style="0" customWidth="1"/>
    <col min="63" max="6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5" ht="30" customHeight="1">
      <c r="A2" s="11" t="s">
        <v>5</v>
      </c>
      <c r="B2" t="s">
        <v>1620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673</v>
      </c>
      <c r="AF2" s="13" t="s">
        <v>674</v>
      </c>
      <c r="AG2" s="13" t="s">
        <v>675</v>
      </c>
      <c r="AH2" s="13" t="s">
        <v>676</v>
      </c>
      <c r="AI2" s="13" t="s">
        <v>677</v>
      </c>
      <c r="AJ2" s="13" t="s">
        <v>678</v>
      </c>
      <c r="AK2" s="13" t="s">
        <v>679</v>
      </c>
      <c r="AL2" s="13" t="s">
        <v>680</v>
      </c>
      <c r="AM2" s="13" t="s">
        <v>681</v>
      </c>
      <c r="AN2" s="13" t="s">
        <v>682</v>
      </c>
      <c r="AO2" s="13" t="s">
        <v>683</v>
      </c>
      <c r="AP2" s="13" t="s">
        <v>684</v>
      </c>
      <c r="AQ2" s="13" t="s">
        <v>685</v>
      </c>
      <c r="AR2" s="13" t="s">
        <v>686</v>
      </c>
      <c r="AS2" s="13" t="s">
        <v>687</v>
      </c>
      <c r="AT2" s="13" t="s">
        <v>214</v>
      </c>
      <c r="AU2" s="13" t="s">
        <v>688</v>
      </c>
      <c r="AV2" s="13" t="s">
        <v>689</v>
      </c>
      <c r="AW2" s="13" t="s">
        <v>690</v>
      </c>
      <c r="AX2" s="13" t="s">
        <v>691</v>
      </c>
      <c r="AY2" s="13" t="s">
        <v>692</v>
      </c>
      <c r="AZ2" s="13" t="s">
        <v>693</v>
      </c>
      <c r="BA2" s="13" t="s">
        <v>1266</v>
      </c>
      <c r="BB2" s="129" t="s">
        <v>1520</v>
      </c>
      <c r="BC2" s="129" t="s">
        <v>1524</v>
      </c>
      <c r="BD2" s="129" t="s">
        <v>1525</v>
      </c>
      <c r="BE2" s="129" t="s">
        <v>1529</v>
      </c>
      <c r="BF2" s="129" t="s">
        <v>1531</v>
      </c>
      <c r="BG2" s="129" t="s">
        <v>1535</v>
      </c>
      <c r="BH2" s="129" t="s">
        <v>1537</v>
      </c>
      <c r="BI2" s="129" t="s">
        <v>1566</v>
      </c>
      <c r="BJ2" s="129" t="s">
        <v>1576</v>
      </c>
      <c r="BK2" s="129" t="s">
        <v>1602</v>
      </c>
      <c r="BL2" s="3"/>
      <c r="BM2" s="3"/>
    </row>
    <row r="3" spans="1:65" ht="41.45" customHeight="1">
      <c r="A3" s="65" t="s">
        <v>266</v>
      </c>
      <c r="C3" s="66"/>
      <c r="D3" s="66" t="s">
        <v>64</v>
      </c>
      <c r="E3" s="67">
        <v>1000</v>
      </c>
      <c r="F3" s="69"/>
      <c r="G3" s="110" t="s">
        <v>435</v>
      </c>
      <c r="H3" s="66"/>
      <c r="I3" s="70" t="s">
        <v>266</v>
      </c>
      <c r="J3" s="71"/>
      <c r="K3" s="71" t="s">
        <v>72</v>
      </c>
      <c r="L3" s="70" t="s">
        <v>1172</v>
      </c>
      <c r="M3" s="74">
        <v>9999</v>
      </c>
      <c r="N3" s="75">
        <v>1776.8299560546875</v>
      </c>
      <c r="O3" s="75">
        <v>5058.99609375</v>
      </c>
      <c r="P3" s="76"/>
      <c r="Q3" s="77"/>
      <c r="R3" s="77"/>
      <c r="S3" s="103"/>
      <c r="T3" s="48">
        <v>35</v>
      </c>
      <c r="U3" s="48">
        <v>8</v>
      </c>
      <c r="V3" s="49">
        <v>5006</v>
      </c>
      <c r="W3" s="49">
        <v>0.009009</v>
      </c>
      <c r="X3" s="49">
        <v>0.115186</v>
      </c>
      <c r="Y3" s="49">
        <v>13.301956</v>
      </c>
      <c r="Z3" s="49">
        <v>0.009446693657219974</v>
      </c>
      <c r="AA3" s="49">
        <v>0.05128205128205128</v>
      </c>
      <c r="AB3" s="72">
        <v>3</v>
      </c>
      <c r="AC3" s="72"/>
      <c r="AD3" s="73"/>
      <c r="AE3" s="88" t="s">
        <v>711</v>
      </c>
      <c r="AF3" s="88">
        <v>3247</v>
      </c>
      <c r="AG3" s="88">
        <v>10435</v>
      </c>
      <c r="AH3" s="88">
        <v>15024</v>
      </c>
      <c r="AI3" s="88">
        <v>2285</v>
      </c>
      <c r="AJ3" s="88"/>
      <c r="AK3" s="88" t="s">
        <v>787</v>
      </c>
      <c r="AL3" s="88" t="s">
        <v>851</v>
      </c>
      <c r="AM3" s="96" t="s">
        <v>908</v>
      </c>
      <c r="AN3" s="88"/>
      <c r="AO3" s="91">
        <v>39678.8106712963</v>
      </c>
      <c r="AP3" s="96" t="s">
        <v>966</v>
      </c>
      <c r="AQ3" s="88" t="b">
        <v>0</v>
      </c>
      <c r="AR3" s="88" t="b">
        <v>0</v>
      </c>
      <c r="AS3" s="88" t="b">
        <v>1</v>
      </c>
      <c r="AT3" s="88"/>
      <c r="AU3" s="88">
        <v>588</v>
      </c>
      <c r="AV3" s="96" t="s">
        <v>1020</v>
      </c>
      <c r="AW3" s="88" t="b">
        <v>1</v>
      </c>
      <c r="AX3" s="88" t="s">
        <v>1076</v>
      </c>
      <c r="AY3" s="96" t="s">
        <v>1094</v>
      </c>
      <c r="AZ3" s="88" t="s">
        <v>66</v>
      </c>
      <c r="BA3" s="88" t="str">
        <f>REPLACE(INDEX(GroupVertices[Group],MATCH(Vertices[[#This Row],[Vertex]],GroupVertices[Vertex],0)),1,1,"")</f>
        <v>1</v>
      </c>
      <c r="BB3" s="48" t="s">
        <v>1521</v>
      </c>
      <c r="BC3" s="48" t="s">
        <v>1521</v>
      </c>
      <c r="BD3" s="48" t="s">
        <v>1526</v>
      </c>
      <c r="BE3" s="48" t="s">
        <v>1530</v>
      </c>
      <c r="BF3" s="48" t="s">
        <v>1532</v>
      </c>
      <c r="BG3" s="48" t="s">
        <v>1536</v>
      </c>
      <c r="BH3" s="130" t="s">
        <v>1539</v>
      </c>
      <c r="BI3" s="130" t="s">
        <v>1567</v>
      </c>
      <c r="BJ3" s="130" t="s">
        <v>1578</v>
      </c>
      <c r="BK3" s="130" t="s">
        <v>1578</v>
      </c>
      <c r="BL3" s="3"/>
      <c r="BM3" s="3"/>
    </row>
    <row r="4" spans="1:68" ht="41.45" customHeight="1">
      <c r="A4" s="65" t="s">
        <v>234</v>
      </c>
      <c r="C4" s="66"/>
      <c r="D4" s="66" t="s">
        <v>64</v>
      </c>
      <c r="E4" s="67">
        <v>70</v>
      </c>
      <c r="F4" s="69"/>
      <c r="G4" s="110" t="s">
        <v>1030</v>
      </c>
      <c r="H4" s="66"/>
      <c r="I4" s="70" t="s">
        <v>234</v>
      </c>
      <c r="J4" s="71"/>
      <c r="K4" s="71" t="s">
        <v>75</v>
      </c>
      <c r="L4" s="70" t="s">
        <v>1155</v>
      </c>
      <c r="M4" s="74">
        <v>1</v>
      </c>
      <c r="N4" s="75">
        <v>5229.56103515625</v>
      </c>
      <c r="O4" s="75">
        <v>6747.275390625</v>
      </c>
      <c r="P4" s="76"/>
      <c r="Q4" s="77"/>
      <c r="R4" s="77"/>
      <c r="S4" s="48"/>
      <c r="T4" s="48">
        <v>0</v>
      </c>
      <c r="U4" s="48">
        <v>18</v>
      </c>
      <c r="V4" s="49">
        <v>2128</v>
      </c>
      <c r="W4" s="49">
        <v>0.006579</v>
      </c>
      <c r="X4" s="49">
        <v>0.026507</v>
      </c>
      <c r="Y4" s="49">
        <v>7.76058</v>
      </c>
      <c r="Z4" s="49">
        <v>0.0032679738562091504</v>
      </c>
      <c r="AA4" s="49">
        <v>0</v>
      </c>
      <c r="AB4" s="72">
        <v>4</v>
      </c>
      <c r="AC4" s="72"/>
      <c r="AD4" s="73"/>
      <c r="AE4" s="88" t="s">
        <v>694</v>
      </c>
      <c r="AF4" s="88">
        <v>973</v>
      </c>
      <c r="AG4" s="88">
        <v>77</v>
      </c>
      <c r="AH4" s="88">
        <v>119</v>
      </c>
      <c r="AI4" s="88">
        <v>26</v>
      </c>
      <c r="AJ4" s="88"/>
      <c r="AK4" s="88" t="s">
        <v>770</v>
      </c>
      <c r="AL4" s="88" t="s">
        <v>842</v>
      </c>
      <c r="AM4" s="96" t="s">
        <v>892</v>
      </c>
      <c r="AN4" s="88"/>
      <c r="AO4" s="91">
        <v>43564.832719907405</v>
      </c>
      <c r="AP4" s="96" t="s">
        <v>949</v>
      </c>
      <c r="AQ4" s="88" t="b">
        <v>0</v>
      </c>
      <c r="AR4" s="88" t="b">
        <v>0</v>
      </c>
      <c r="AS4" s="88" t="b">
        <v>0</v>
      </c>
      <c r="AT4" s="88"/>
      <c r="AU4" s="88">
        <v>0</v>
      </c>
      <c r="AV4" s="96" t="s">
        <v>1020</v>
      </c>
      <c r="AW4" s="88" t="b">
        <v>0</v>
      </c>
      <c r="AX4" s="88" t="s">
        <v>1076</v>
      </c>
      <c r="AY4" s="96" t="s">
        <v>1077</v>
      </c>
      <c r="AZ4" s="88" t="s">
        <v>66</v>
      </c>
      <c r="BA4" s="88" t="str">
        <f>REPLACE(INDEX(GroupVertices[Group],MATCH(Vertices[[#This Row],[Vertex]],GroupVertices[Vertex],0)),1,1,"")</f>
        <v>2</v>
      </c>
      <c r="BB4" s="48"/>
      <c r="BC4" s="48"/>
      <c r="BD4" s="48"/>
      <c r="BE4" s="48"/>
      <c r="BF4" s="48" t="s">
        <v>382</v>
      </c>
      <c r="BG4" s="48" t="s">
        <v>382</v>
      </c>
      <c r="BH4" s="130" t="s">
        <v>1538</v>
      </c>
      <c r="BI4" s="130" t="s">
        <v>1538</v>
      </c>
      <c r="BJ4" s="130" t="s">
        <v>1577</v>
      </c>
      <c r="BK4" s="130" t="s">
        <v>1577</v>
      </c>
      <c r="BL4" s="2"/>
      <c r="BM4" s="3"/>
      <c r="BN4" s="3"/>
      <c r="BO4" s="3"/>
      <c r="BP4" s="3"/>
    </row>
    <row r="5" spans="1:68" ht="41.45" customHeight="1">
      <c r="A5" s="65" t="s">
        <v>249</v>
      </c>
      <c r="C5" s="66"/>
      <c r="D5" s="66" t="s">
        <v>64</v>
      </c>
      <c r="E5" s="67">
        <v>256</v>
      </c>
      <c r="F5" s="69"/>
      <c r="G5" s="110" t="s">
        <v>1061</v>
      </c>
      <c r="H5" s="66"/>
      <c r="I5" s="70" t="s">
        <v>249</v>
      </c>
      <c r="J5" s="71"/>
      <c r="K5" s="71" t="s">
        <v>75</v>
      </c>
      <c r="L5" s="70" t="s">
        <v>1198</v>
      </c>
      <c r="M5" s="74">
        <v>286.65714285714284</v>
      </c>
      <c r="N5" s="75">
        <v>5073.9375</v>
      </c>
      <c r="O5" s="75">
        <v>1783.181396484375</v>
      </c>
      <c r="P5" s="76"/>
      <c r="Q5" s="77"/>
      <c r="R5" s="77"/>
      <c r="S5" s="103"/>
      <c r="T5" s="48">
        <v>1</v>
      </c>
      <c r="U5" s="48">
        <v>8</v>
      </c>
      <c r="V5" s="49">
        <v>784</v>
      </c>
      <c r="W5" s="49">
        <v>0.005882</v>
      </c>
      <c r="X5" s="49">
        <v>0.02257</v>
      </c>
      <c r="Y5" s="49">
        <v>3.187558</v>
      </c>
      <c r="Z5" s="49">
        <v>0.05555555555555555</v>
      </c>
      <c r="AA5" s="49">
        <v>0</v>
      </c>
      <c r="AB5" s="72">
        <v>5</v>
      </c>
      <c r="AC5" s="72"/>
      <c r="AD5" s="73"/>
      <c r="AE5" s="88" t="s">
        <v>736</v>
      </c>
      <c r="AF5" s="88">
        <v>555</v>
      </c>
      <c r="AG5" s="88">
        <v>2969</v>
      </c>
      <c r="AH5" s="88">
        <v>6479</v>
      </c>
      <c r="AI5" s="88">
        <v>2155</v>
      </c>
      <c r="AJ5" s="88"/>
      <c r="AK5" s="88" t="s">
        <v>811</v>
      </c>
      <c r="AL5" s="88"/>
      <c r="AM5" s="96" t="s">
        <v>926</v>
      </c>
      <c r="AN5" s="88"/>
      <c r="AO5" s="91">
        <v>41863.53789351852</v>
      </c>
      <c r="AP5" s="96" t="s">
        <v>991</v>
      </c>
      <c r="AQ5" s="88" t="b">
        <v>0</v>
      </c>
      <c r="AR5" s="88" t="b">
        <v>0</v>
      </c>
      <c r="AS5" s="88" t="b">
        <v>1</v>
      </c>
      <c r="AT5" s="88"/>
      <c r="AU5" s="88">
        <v>32</v>
      </c>
      <c r="AV5" s="96" t="s">
        <v>1020</v>
      </c>
      <c r="AW5" s="88" t="b">
        <v>0</v>
      </c>
      <c r="AX5" s="88" t="s">
        <v>1076</v>
      </c>
      <c r="AY5" s="96" t="s">
        <v>1120</v>
      </c>
      <c r="AZ5" s="88" t="s">
        <v>66</v>
      </c>
      <c r="BA5" s="88" t="str">
        <f>REPLACE(INDEX(GroupVertices[Group],MATCH(Vertices[[#This Row],[Vertex]],GroupVertices[Vertex],0)),1,1,"")</f>
        <v>3</v>
      </c>
      <c r="BB5" s="48"/>
      <c r="BC5" s="48"/>
      <c r="BD5" s="48"/>
      <c r="BE5" s="48"/>
      <c r="BF5" s="48" t="s">
        <v>390</v>
      </c>
      <c r="BG5" s="48" t="s">
        <v>390</v>
      </c>
      <c r="BH5" s="130" t="s">
        <v>1549</v>
      </c>
      <c r="BI5" s="130" t="s">
        <v>1569</v>
      </c>
      <c r="BJ5" s="130" t="s">
        <v>1586</v>
      </c>
      <c r="BK5" s="130" t="s">
        <v>1603</v>
      </c>
      <c r="BL5" s="2"/>
      <c r="BM5" s="3"/>
      <c r="BN5" s="3"/>
      <c r="BO5" s="3"/>
      <c r="BP5" s="3"/>
    </row>
    <row r="6" spans="1:68" ht="41.45" customHeight="1">
      <c r="A6" s="65" t="s">
        <v>240</v>
      </c>
      <c r="C6" s="66"/>
      <c r="D6" s="66" t="s">
        <v>64</v>
      </c>
      <c r="E6" s="67">
        <v>70</v>
      </c>
      <c r="F6" s="69"/>
      <c r="G6" s="110" t="s">
        <v>415</v>
      </c>
      <c r="H6" s="66"/>
      <c r="I6" s="70" t="s">
        <v>240</v>
      </c>
      <c r="J6" s="71"/>
      <c r="K6" s="71" t="s">
        <v>75</v>
      </c>
      <c r="L6" s="70" t="s">
        <v>1184</v>
      </c>
      <c r="M6" s="74">
        <v>1</v>
      </c>
      <c r="N6" s="75">
        <v>7839.73291015625</v>
      </c>
      <c r="O6" s="75">
        <v>2105.594970703125</v>
      </c>
      <c r="P6" s="76"/>
      <c r="Q6" s="77"/>
      <c r="R6" s="77"/>
      <c r="S6" s="103"/>
      <c r="T6" s="48">
        <v>0</v>
      </c>
      <c r="U6" s="48">
        <v>6</v>
      </c>
      <c r="V6" s="49">
        <v>435</v>
      </c>
      <c r="W6" s="49">
        <v>0.005682</v>
      </c>
      <c r="X6" s="49">
        <v>0.020583</v>
      </c>
      <c r="Y6" s="49">
        <v>2.112884</v>
      </c>
      <c r="Z6" s="49">
        <v>0.1</v>
      </c>
      <c r="AA6" s="49">
        <v>0</v>
      </c>
      <c r="AB6" s="72">
        <v>6</v>
      </c>
      <c r="AC6" s="72"/>
      <c r="AD6" s="73"/>
      <c r="AE6" s="88" t="s">
        <v>723</v>
      </c>
      <c r="AF6" s="88">
        <v>301</v>
      </c>
      <c r="AG6" s="88">
        <v>122</v>
      </c>
      <c r="AH6" s="88">
        <v>107</v>
      </c>
      <c r="AI6" s="88">
        <v>974</v>
      </c>
      <c r="AJ6" s="88"/>
      <c r="AK6" s="88" t="s">
        <v>798</v>
      </c>
      <c r="AL6" s="88" t="s">
        <v>862</v>
      </c>
      <c r="AM6" s="88"/>
      <c r="AN6" s="88"/>
      <c r="AO6" s="91">
        <v>41610.6652662037</v>
      </c>
      <c r="AP6" s="96" t="s">
        <v>978</v>
      </c>
      <c r="AQ6" s="88" t="b">
        <v>0</v>
      </c>
      <c r="AR6" s="88" t="b">
        <v>0</v>
      </c>
      <c r="AS6" s="88" t="b">
        <v>1</v>
      </c>
      <c r="AT6" s="88"/>
      <c r="AU6" s="88">
        <v>1</v>
      </c>
      <c r="AV6" s="96" t="s">
        <v>1020</v>
      </c>
      <c r="AW6" s="88" t="b">
        <v>0</v>
      </c>
      <c r="AX6" s="88" t="s">
        <v>1076</v>
      </c>
      <c r="AY6" s="96" t="s">
        <v>1106</v>
      </c>
      <c r="AZ6" s="88" t="s">
        <v>66</v>
      </c>
      <c r="BA6" s="88" t="str">
        <f>REPLACE(INDEX(GroupVertices[Group],MATCH(Vertices[[#This Row],[Vertex]],GroupVertices[Vertex],0)),1,1,"")</f>
        <v>6</v>
      </c>
      <c r="BB6" s="48" t="s">
        <v>353</v>
      </c>
      <c r="BC6" s="48" t="s">
        <v>353</v>
      </c>
      <c r="BD6" s="48" t="s">
        <v>373</v>
      </c>
      <c r="BE6" s="48" t="s">
        <v>373</v>
      </c>
      <c r="BF6" s="48"/>
      <c r="BG6" s="48"/>
      <c r="BH6" s="130" t="s">
        <v>1542</v>
      </c>
      <c r="BI6" s="130" t="s">
        <v>1542</v>
      </c>
      <c r="BJ6" s="130" t="s">
        <v>1580</v>
      </c>
      <c r="BK6" s="130" t="s">
        <v>1580</v>
      </c>
      <c r="BL6" s="2"/>
      <c r="BM6" s="3"/>
      <c r="BN6" s="3"/>
      <c r="BO6" s="3"/>
      <c r="BP6" s="3"/>
    </row>
    <row r="7" spans="1:68" ht="41.45" customHeight="1">
      <c r="A7" s="65" t="s">
        <v>235</v>
      </c>
      <c r="C7" s="66"/>
      <c r="D7" s="66" t="s">
        <v>64</v>
      </c>
      <c r="E7" s="67">
        <v>70</v>
      </c>
      <c r="F7" s="69"/>
      <c r="G7" s="110" t="s">
        <v>410</v>
      </c>
      <c r="H7" s="66"/>
      <c r="I7" s="70" t="s">
        <v>235</v>
      </c>
      <c r="J7" s="71"/>
      <c r="K7" s="71" t="s">
        <v>75</v>
      </c>
      <c r="L7" s="70" t="s">
        <v>1174</v>
      </c>
      <c r="M7" s="74">
        <v>1</v>
      </c>
      <c r="N7" s="75">
        <v>7862.80810546875</v>
      </c>
      <c r="O7" s="75">
        <v>6515.1728515625</v>
      </c>
      <c r="P7" s="76"/>
      <c r="Q7" s="77"/>
      <c r="R7" s="77"/>
      <c r="S7" s="103"/>
      <c r="T7" s="48">
        <v>0</v>
      </c>
      <c r="U7" s="48">
        <v>6</v>
      </c>
      <c r="V7" s="49">
        <v>355</v>
      </c>
      <c r="W7" s="49">
        <v>0.005714</v>
      </c>
      <c r="X7" s="49">
        <v>0.019159</v>
      </c>
      <c r="Y7" s="49">
        <v>1.888367</v>
      </c>
      <c r="Z7" s="49">
        <v>0</v>
      </c>
      <c r="AA7" s="49">
        <v>0</v>
      </c>
      <c r="AB7" s="72">
        <v>7</v>
      </c>
      <c r="AC7" s="72"/>
      <c r="AD7" s="73"/>
      <c r="AE7" s="88" t="s">
        <v>713</v>
      </c>
      <c r="AF7" s="88">
        <v>2571</v>
      </c>
      <c r="AG7" s="88">
        <v>1339</v>
      </c>
      <c r="AH7" s="88">
        <v>4372</v>
      </c>
      <c r="AI7" s="88">
        <v>2081</v>
      </c>
      <c r="AJ7" s="88"/>
      <c r="AK7" s="88" t="s">
        <v>789</v>
      </c>
      <c r="AL7" s="88" t="s">
        <v>854</v>
      </c>
      <c r="AM7" s="96" t="s">
        <v>910</v>
      </c>
      <c r="AN7" s="88"/>
      <c r="AO7" s="91">
        <v>42083.81</v>
      </c>
      <c r="AP7" s="96" t="s">
        <v>968</v>
      </c>
      <c r="AQ7" s="88" t="b">
        <v>0</v>
      </c>
      <c r="AR7" s="88" t="b">
        <v>0</v>
      </c>
      <c r="AS7" s="88" t="b">
        <v>0</v>
      </c>
      <c r="AT7" s="88"/>
      <c r="AU7" s="88">
        <v>75</v>
      </c>
      <c r="AV7" s="96" t="s">
        <v>1020</v>
      </c>
      <c r="AW7" s="88" t="b">
        <v>0</v>
      </c>
      <c r="AX7" s="88" t="s">
        <v>1076</v>
      </c>
      <c r="AY7" s="96" t="s">
        <v>1096</v>
      </c>
      <c r="AZ7" s="88" t="s">
        <v>66</v>
      </c>
      <c r="BA7" s="88" t="str">
        <f>REPLACE(INDEX(GroupVertices[Group],MATCH(Vertices[[#This Row],[Vertex]],GroupVertices[Vertex],0)),1,1,"")</f>
        <v>5</v>
      </c>
      <c r="BB7" s="48" t="s">
        <v>351</v>
      </c>
      <c r="BC7" s="48" t="s">
        <v>351</v>
      </c>
      <c r="BD7" s="48" t="s">
        <v>371</v>
      </c>
      <c r="BE7" s="48" t="s">
        <v>371</v>
      </c>
      <c r="BF7" s="48" t="s">
        <v>383</v>
      </c>
      <c r="BG7" s="48" t="s">
        <v>383</v>
      </c>
      <c r="BH7" s="130" t="s">
        <v>1540</v>
      </c>
      <c r="BI7" s="130" t="s">
        <v>1540</v>
      </c>
      <c r="BJ7" s="130" t="s">
        <v>1474</v>
      </c>
      <c r="BK7" s="130" t="s">
        <v>1474</v>
      </c>
      <c r="BL7" s="2"/>
      <c r="BM7" s="3"/>
      <c r="BN7" s="3"/>
      <c r="BO7" s="3"/>
      <c r="BP7" s="3"/>
    </row>
    <row r="8" spans="1:68" ht="41.45" customHeight="1">
      <c r="A8" s="65" t="s">
        <v>236</v>
      </c>
      <c r="C8" s="66"/>
      <c r="D8" s="66" t="s">
        <v>64</v>
      </c>
      <c r="E8" s="67">
        <v>70</v>
      </c>
      <c r="F8" s="69"/>
      <c r="G8" s="110" t="s">
        <v>411</v>
      </c>
      <c r="H8" s="66"/>
      <c r="I8" s="70" t="s">
        <v>236</v>
      </c>
      <c r="J8" s="71"/>
      <c r="K8" s="71" t="s">
        <v>75</v>
      </c>
      <c r="L8" s="70" t="s">
        <v>1180</v>
      </c>
      <c r="M8" s="74">
        <v>1</v>
      </c>
      <c r="N8" s="75">
        <v>7515.73388671875</v>
      </c>
      <c r="O8" s="75">
        <v>7103.8935546875</v>
      </c>
      <c r="P8" s="76"/>
      <c r="Q8" s="77"/>
      <c r="R8" s="77"/>
      <c r="S8" s="103"/>
      <c r="T8" s="48">
        <v>0</v>
      </c>
      <c r="U8" s="48">
        <v>6</v>
      </c>
      <c r="V8" s="49">
        <v>355</v>
      </c>
      <c r="W8" s="49">
        <v>0.005714</v>
      </c>
      <c r="X8" s="49">
        <v>0.019159</v>
      </c>
      <c r="Y8" s="49">
        <v>1.888367</v>
      </c>
      <c r="Z8" s="49">
        <v>0</v>
      </c>
      <c r="AA8" s="49">
        <v>0</v>
      </c>
      <c r="AB8" s="72">
        <v>8</v>
      </c>
      <c r="AC8" s="72"/>
      <c r="AD8" s="73"/>
      <c r="AE8" s="88" t="s">
        <v>719</v>
      </c>
      <c r="AF8" s="88">
        <v>164</v>
      </c>
      <c r="AG8" s="88">
        <v>144</v>
      </c>
      <c r="AH8" s="88">
        <v>2271</v>
      </c>
      <c r="AI8" s="88">
        <v>1259</v>
      </c>
      <c r="AJ8" s="88"/>
      <c r="AK8" s="88" t="s">
        <v>795</v>
      </c>
      <c r="AL8" s="88" t="s">
        <v>859</v>
      </c>
      <c r="AM8" s="96" t="s">
        <v>916</v>
      </c>
      <c r="AN8" s="88"/>
      <c r="AO8" s="91">
        <v>39904.91085648148</v>
      </c>
      <c r="AP8" s="96" t="s">
        <v>974</v>
      </c>
      <c r="AQ8" s="88" t="b">
        <v>1</v>
      </c>
      <c r="AR8" s="88" t="b">
        <v>0</v>
      </c>
      <c r="AS8" s="88" t="b">
        <v>0</v>
      </c>
      <c r="AT8" s="88"/>
      <c r="AU8" s="88">
        <v>4</v>
      </c>
      <c r="AV8" s="96" t="s">
        <v>1020</v>
      </c>
      <c r="AW8" s="88" t="b">
        <v>0</v>
      </c>
      <c r="AX8" s="88" t="s">
        <v>1076</v>
      </c>
      <c r="AY8" s="96" t="s">
        <v>1102</v>
      </c>
      <c r="AZ8" s="88" t="s">
        <v>66</v>
      </c>
      <c r="BA8" s="88" t="str">
        <f>REPLACE(INDEX(GroupVertices[Group],MATCH(Vertices[[#This Row],[Vertex]],GroupVertices[Vertex],0)),1,1,"")</f>
        <v>5</v>
      </c>
      <c r="BB8" s="48"/>
      <c r="BC8" s="48"/>
      <c r="BD8" s="48"/>
      <c r="BE8" s="48"/>
      <c r="BF8" s="48"/>
      <c r="BG8" s="48"/>
      <c r="BH8" s="130" t="s">
        <v>1540</v>
      </c>
      <c r="BI8" s="130" t="s">
        <v>1540</v>
      </c>
      <c r="BJ8" s="130" t="s">
        <v>1474</v>
      </c>
      <c r="BK8" s="130" t="s">
        <v>1474</v>
      </c>
      <c r="BL8" s="2"/>
      <c r="BM8" s="3"/>
      <c r="BN8" s="3"/>
      <c r="BO8" s="3"/>
      <c r="BP8" s="3"/>
    </row>
    <row r="9" spans="1:68" ht="41.45" customHeight="1">
      <c r="A9" s="65" t="s">
        <v>244</v>
      </c>
      <c r="C9" s="66"/>
      <c r="D9" s="66" t="s">
        <v>64</v>
      </c>
      <c r="E9" s="67">
        <v>70</v>
      </c>
      <c r="F9" s="69"/>
      <c r="G9" s="110" t="s">
        <v>418</v>
      </c>
      <c r="H9" s="66"/>
      <c r="I9" s="70" t="s">
        <v>244</v>
      </c>
      <c r="J9" s="71"/>
      <c r="K9" s="71" t="s">
        <v>75</v>
      </c>
      <c r="L9" s="70" t="s">
        <v>1195</v>
      </c>
      <c r="M9" s="74">
        <v>1</v>
      </c>
      <c r="N9" s="75">
        <v>6293.47802734375</v>
      </c>
      <c r="O9" s="75">
        <v>2019.3785400390625</v>
      </c>
      <c r="P9" s="76"/>
      <c r="Q9" s="77"/>
      <c r="R9" s="77"/>
      <c r="S9" s="103"/>
      <c r="T9" s="48">
        <v>0</v>
      </c>
      <c r="U9" s="48">
        <v>5</v>
      </c>
      <c r="V9" s="49">
        <v>204</v>
      </c>
      <c r="W9" s="49">
        <v>0.005747</v>
      </c>
      <c r="X9" s="49">
        <v>0.021106</v>
      </c>
      <c r="Y9" s="49">
        <v>1.670981</v>
      </c>
      <c r="Z9" s="49">
        <v>0.2</v>
      </c>
      <c r="AA9" s="49">
        <v>0</v>
      </c>
      <c r="AB9" s="72">
        <v>9</v>
      </c>
      <c r="AC9" s="72"/>
      <c r="AD9" s="73"/>
      <c r="AE9" s="88" t="s">
        <v>733</v>
      </c>
      <c r="AF9" s="88">
        <v>271</v>
      </c>
      <c r="AG9" s="88">
        <v>298</v>
      </c>
      <c r="AH9" s="88">
        <v>2355</v>
      </c>
      <c r="AI9" s="88">
        <v>128</v>
      </c>
      <c r="AJ9" s="88"/>
      <c r="AK9" s="88" t="s">
        <v>808</v>
      </c>
      <c r="AL9" s="88" t="s">
        <v>870</v>
      </c>
      <c r="AM9" s="96" t="s">
        <v>923</v>
      </c>
      <c r="AN9" s="88"/>
      <c r="AO9" s="91">
        <v>41888.44195601852</v>
      </c>
      <c r="AP9" s="96" t="s">
        <v>988</v>
      </c>
      <c r="AQ9" s="88" t="b">
        <v>0</v>
      </c>
      <c r="AR9" s="88" t="b">
        <v>0</v>
      </c>
      <c r="AS9" s="88" t="b">
        <v>1</v>
      </c>
      <c r="AT9" s="88"/>
      <c r="AU9" s="88">
        <v>6</v>
      </c>
      <c r="AV9" s="96" t="s">
        <v>1020</v>
      </c>
      <c r="AW9" s="88" t="b">
        <v>0</v>
      </c>
      <c r="AX9" s="88" t="s">
        <v>1076</v>
      </c>
      <c r="AY9" s="96" t="s">
        <v>1117</v>
      </c>
      <c r="AZ9" s="88" t="s">
        <v>66</v>
      </c>
      <c r="BA9" s="88" t="str">
        <f>REPLACE(INDEX(GroupVertices[Group],MATCH(Vertices[[#This Row],[Vertex]],GroupVertices[Vertex],0)),1,1,"")</f>
        <v>3</v>
      </c>
      <c r="BB9" s="48"/>
      <c r="BC9" s="48"/>
      <c r="BD9" s="48"/>
      <c r="BE9" s="48"/>
      <c r="BF9" s="48" t="s">
        <v>387</v>
      </c>
      <c r="BG9" s="48" t="s">
        <v>387</v>
      </c>
      <c r="BH9" s="130" t="s">
        <v>1548</v>
      </c>
      <c r="BI9" s="130" t="s">
        <v>1548</v>
      </c>
      <c r="BJ9" s="130" t="s">
        <v>1585</v>
      </c>
      <c r="BK9" s="130" t="s">
        <v>1585</v>
      </c>
      <c r="BL9" s="2"/>
      <c r="BM9" s="3"/>
      <c r="BN9" s="3"/>
      <c r="BO9" s="3"/>
      <c r="BP9" s="3"/>
    </row>
    <row r="10" spans="1:68" ht="41.45" customHeight="1">
      <c r="A10" s="65" t="s">
        <v>270</v>
      </c>
      <c r="C10" s="66"/>
      <c r="D10" s="66" t="s">
        <v>64</v>
      </c>
      <c r="E10" s="67">
        <v>1000</v>
      </c>
      <c r="F10" s="69"/>
      <c r="G10" s="110" t="s">
        <v>439</v>
      </c>
      <c r="H10" s="66"/>
      <c r="I10" s="70" t="s">
        <v>270</v>
      </c>
      <c r="J10" s="71"/>
      <c r="K10" s="71" t="s">
        <v>72</v>
      </c>
      <c r="L10" s="70" t="s">
        <v>1193</v>
      </c>
      <c r="M10" s="74">
        <v>1714.942857142857</v>
      </c>
      <c r="N10" s="75">
        <v>9471.86328125</v>
      </c>
      <c r="O10" s="75">
        <v>6801.158203125</v>
      </c>
      <c r="P10" s="76"/>
      <c r="Q10" s="77"/>
      <c r="R10" s="77"/>
      <c r="S10" s="103"/>
      <c r="T10" s="48">
        <v>6</v>
      </c>
      <c r="U10" s="48">
        <v>2</v>
      </c>
      <c r="V10" s="49">
        <v>156.666667</v>
      </c>
      <c r="W10" s="49">
        <v>0.005682</v>
      </c>
      <c r="X10" s="49">
        <v>0.030612</v>
      </c>
      <c r="Y10" s="49">
        <v>2.082397</v>
      </c>
      <c r="Z10" s="49">
        <v>0.16666666666666666</v>
      </c>
      <c r="AA10" s="49">
        <v>0.14285714285714285</v>
      </c>
      <c r="AB10" s="72">
        <v>10</v>
      </c>
      <c r="AC10" s="72"/>
      <c r="AD10" s="73"/>
      <c r="AE10" s="88" t="s">
        <v>731</v>
      </c>
      <c r="AF10" s="88">
        <v>1175</v>
      </c>
      <c r="AG10" s="88">
        <v>516</v>
      </c>
      <c r="AH10" s="88">
        <v>2450</v>
      </c>
      <c r="AI10" s="88">
        <v>796</v>
      </c>
      <c r="AJ10" s="88"/>
      <c r="AK10" s="88" t="s">
        <v>806</v>
      </c>
      <c r="AL10" s="88" t="s">
        <v>868</v>
      </c>
      <c r="AM10" s="88"/>
      <c r="AN10" s="88"/>
      <c r="AO10" s="91">
        <v>41159.75701388889</v>
      </c>
      <c r="AP10" s="96" t="s">
        <v>986</v>
      </c>
      <c r="AQ10" s="88" t="b">
        <v>1</v>
      </c>
      <c r="AR10" s="88" t="b">
        <v>0</v>
      </c>
      <c r="AS10" s="88" t="b">
        <v>1</v>
      </c>
      <c r="AT10" s="88"/>
      <c r="AU10" s="88">
        <v>39</v>
      </c>
      <c r="AV10" s="96" t="s">
        <v>1020</v>
      </c>
      <c r="AW10" s="88" t="b">
        <v>0</v>
      </c>
      <c r="AX10" s="88" t="s">
        <v>1076</v>
      </c>
      <c r="AY10" s="96" t="s">
        <v>1115</v>
      </c>
      <c r="AZ10" s="88" t="s">
        <v>66</v>
      </c>
      <c r="BA10" s="88" t="str">
        <f>REPLACE(INDEX(GroupVertices[Group],MATCH(Vertices[[#This Row],[Vertex]],GroupVertices[Vertex],0)),1,1,"")</f>
        <v>4</v>
      </c>
      <c r="BB10" s="48"/>
      <c r="BC10" s="48"/>
      <c r="BD10" s="48"/>
      <c r="BE10" s="48"/>
      <c r="BF10" s="48" t="s">
        <v>386</v>
      </c>
      <c r="BG10" s="48" t="s">
        <v>386</v>
      </c>
      <c r="BH10" s="130" t="s">
        <v>1547</v>
      </c>
      <c r="BI10" s="130" t="s">
        <v>1568</v>
      </c>
      <c r="BJ10" s="130" t="s">
        <v>1584</v>
      </c>
      <c r="BK10" s="130" t="s">
        <v>1584</v>
      </c>
      <c r="BL10" s="2"/>
      <c r="BM10" s="3"/>
      <c r="BN10" s="3"/>
      <c r="BO10" s="3"/>
      <c r="BP10" s="3"/>
    </row>
    <row r="11" spans="1:68" ht="41.45" customHeight="1">
      <c r="A11" s="65" t="s">
        <v>271</v>
      </c>
      <c r="C11" s="66"/>
      <c r="D11" s="66" t="s">
        <v>64</v>
      </c>
      <c r="E11" s="67">
        <v>70</v>
      </c>
      <c r="F11" s="69"/>
      <c r="G11" s="110" t="s">
        <v>440</v>
      </c>
      <c r="H11" s="66"/>
      <c r="I11" s="70" t="s">
        <v>271</v>
      </c>
      <c r="J11" s="71"/>
      <c r="K11" s="71" t="s">
        <v>75</v>
      </c>
      <c r="L11" s="70" t="s">
        <v>1229</v>
      </c>
      <c r="M11" s="74">
        <v>1</v>
      </c>
      <c r="N11" s="75">
        <v>8916.2607421875</v>
      </c>
      <c r="O11" s="75">
        <v>7492.74169921875</v>
      </c>
      <c r="P11" s="76"/>
      <c r="Q11" s="77"/>
      <c r="R11" s="77"/>
      <c r="S11" s="103"/>
      <c r="T11" s="48">
        <v>0</v>
      </c>
      <c r="U11" s="48">
        <v>5</v>
      </c>
      <c r="V11" s="49">
        <v>152</v>
      </c>
      <c r="W11" s="49">
        <v>0.005618</v>
      </c>
      <c r="X11" s="49">
        <v>0.026754</v>
      </c>
      <c r="Y11" s="49">
        <v>1.575648</v>
      </c>
      <c r="Z11" s="49">
        <v>0.25</v>
      </c>
      <c r="AA11" s="49">
        <v>0</v>
      </c>
      <c r="AB11" s="72">
        <v>11</v>
      </c>
      <c r="AC11" s="72"/>
      <c r="AD11" s="73"/>
      <c r="AE11" s="88" t="s">
        <v>766</v>
      </c>
      <c r="AF11" s="88">
        <v>101</v>
      </c>
      <c r="AG11" s="88">
        <v>19</v>
      </c>
      <c r="AH11" s="88">
        <v>26</v>
      </c>
      <c r="AI11" s="88">
        <v>10</v>
      </c>
      <c r="AJ11" s="88"/>
      <c r="AK11" s="88" t="s">
        <v>838</v>
      </c>
      <c r="AL11" s="88"/>
      <c r="AM11" s="88"/>
      <c r="AN11" s="88"/>
      <c r="AO11" s="91">
        <v>43816.44934027778</v>
      </c>
      <c r="AP11" s="96" t="s">
        <v>1016</v>
      </c>
      <c r="AQ11" s="88" t="b">
        <v>1</v>
      </c>
      <c r="AR11" s="88" t="b">
        <v>0</v>
      </c>
      <c r="AS11" s="88" t="b">
        <v>0</v>
      </c>
      <c r="AT11" s="88"/>
      <c r="AU11" s="88">
        <v>0</v>
      </c>
      <c r="AV11" s="88"/>
      <c r="AW11" s="88" t="b">
        <v>0</v>
      </c>
      <c r="AX11" s="88" t="s">
        <v>1076</v>
      </c>
      <c r="AY11" s="96" t="s">
        <v>1151</v>
      </c>
      <c r="AZ11" s="88" t="s">
        <v>66</v>
      </c>
      <c r="BA11" s="88" t="str">
        <f>REPLACE(INDEX(GroupVertices[Group],MATCH(Vertices[[#This Row],[Vertex]],GroupVertices[Vertex],0)),1,1,"")</f>
        <v>4</v>
      </c>
      <c r="BB11" s="48" t="s">
        <v>1522</v>
      </c>
      <c r="BC11" s="48" t="s">
        <v>1522</v>
      </c>
      <c r="BD11" s="48" t="s">
        <v>1527</v>
      </c>
      <c r="BE11" s="48" t="s">
        <v>1527</v>
      </c>
      <c r="BF11" s="48" t="s">
        <v>386</v>
      </c>
      <c r="BG11" s="48" t="s">
        <v>386</v>
      </c>
      <c r="BH11" s="130" t="s">
        <v>1563</v>
      </c>
      <c r="BI11" s="130" t="s">
        <v>1574</v>
      </c>
      <c r="BJ11" s="130" t="s">
        <v>1599</v>
      </c>
      <c r="BK11" s="130" t="s">
        <v>1599</v>
      </c>
      <c r="BL11" s="2"/>
      <c r="BM11" s="3"/>
      <c r="BN11" s="3"/>
      <c r="BO11" s="3"/>
      <c r="BP11" s="3"/>
    </row>
    <row r="12" spans="1:68" ht="41.45" customHeight="1">
      <c r="A12" s="65" t="s">
        <v>269</v>
      </c>
      <c r="C12" s="66"/>
      <c r="D12" s="66" t="s">
        <v>64</v>
      </c>
      <c r="E12" s="67">
        <v>70</v>
      </c>
      <c r="F12" s="69"/>
      <c r="G12" s="110" t="s">
        <v>438</v>
      </c>
      <c r="H12" s="66"/>
      <c r="I12" s="70" t="s">
        <v>269</v>
      </c>
      <c r="J12" s="71"/>
      <c r="K12" s="71" t="s">
        <v>75</v>
      </c>
      <c r="L12" s="70" t="s">
        <v>1227</v>
      </c>
      <c r="M12" s="74">
        <v>1</v>
      </c>
      <c r="N12" s="75">
        <v>9360.42578125</v>
      </c>
      <c r="O12" s="75">
        <v>1573.14111328125</v>
      </c>
      <c r="P12" s="76"/>
      <c r="Q12" s="77"/>
      <c r="R12" s="77"/>
      <c r="S12" s="103"/>
      <c r="T12" s="48">
        <v>0</v>
      </c>
      <c r="U12" s="48">
        <v>2</v>
      </c>
      <c r="V12" s="49">
        <v>148</v>
      </c>
      <c r="W12" s="49">
        <v>0.005464</v>
      </c>
      <c r="X12" s="49">
        <v>0.015924</v>
      </c>
      <c r="Y12" s="49">
        <v>0.876971</v>
      </c>
      <c r="Z12" s="49">
        <v>0</v>
      </c>
      <c r="AA12" s="49">
        <v>0</v>
      </c>
      <c r="AB12" s="72">
        <v>12</v>
      </c>
      <c r="AC12" s="72"/>
      <c r="AD12" s="73"/>
      <c r="AE12" s="88" t="s">
        <v>764</v>
      </c>
      <c r="AF12" s="88">
        <v>929</v>
      </c>
      <c r="AG12" s="88">
        <v>253</v>
      </c>
      <c r="AH12" s="88">
        <v>3334</v>
      </c>
      <c r="AI12" s="88">
        <v>6570</v>
      </c>
      <c r="AJ12" s="88"/>
      <c r="AK12" s="88" t="s">
        <v>836</v>
      </c>
      <c r="AL12" s="88" t="s">
        <v>890</v>
      </c>
      <c r="AM12" s="88"/>
      <c r="AN12" s="88"/>
      <c r="AO12" s="91">
        <v>39965.793171296296</v>
      </c>
      <c r="AP12" s="88"/>
      <c r="AQ12" s="88" t="b">
        <v>1</v>
      </c>
      <c r="AR12" s="88" t="b">
        <v>0</v>
      </c>
      <c r="AS12" s="88" t="b">
        <v>0</v>
      </c>
      <c r="AT12" s="88"/>
      <c r="AU12" s="88">
        <v>2</v>
      </c>
      <c r="AV12" s="96" t="s">
        <v>1020</v>
      </c>
      <c r="AW12" s="88" t="b">
        <v>0</v>
      </c>
      <c r="AX12" s="88" t="s">
        <v>1076</v>
      </c>
      <c r="AY12" s="96" t="s">
        <v>1149</v>
      </c>
      <c r="AZ12" s="88" t="s">
        <v>66</v>
      </c>
      <c r="BA12" s="88" t="str">
        <f>REPLACE(INDEX(GroupVertices[Group],MATCH(Vertices[[#This Row],[Vertex]],GroupVertices[Vertex],0)),1,1,"")</f>
        <v>7</v>
      </c>
      <c r="BB12" s="48" t="s">
        <v>366</v>
      </c>
      <c r="BC12" s="48" t="s">
        <v>366</v>
      </c>
      <c r="BD12" s="48" t="s">
        <v>379</v>
      </c>
      <c r="BE12" s="48" t="s">
        <v>379</v>
      </c>
      <c r="BF12" s="48"/>
      <c r="BG12" s="48"/>
      <c r="BH12" s="130" t="s">
        <v>1562</v>
      </c>
      <c r="BI12" s="130" t="s">
        <v>1562</v>
      </c>
      <c r="BJ12" s="130" t="s">
        <v>1598</v>
      </c>
      <c r="BK12" s="130" t="s">
        <v>1598</v>
      </c>
      <c r="BL12" s="2"/>
      <c r="BM12" s="3"/>
      <c r="BN12" s="3"/>
      <c r="BO12" s="3"/>
      <c r="BP12" s="3"/>
    </row>
    <row r="13" spans="1:68" ht="41.45" customHeight="1">
      <c r="A13" s="65" t="s">
        <v>258</v>
      </c>
      <c r="C13" s="66"/>
      <c r="D13" s="66" t="s">
        <v>64</v>
      </c>
      <c r="E13" s="67">
        <v>256</v>
      </c>
      <c r="F13" s="69"/>
      <c r="G13" s="110" t="s">
        <v>428</v>
      </c>
      <c r="H13" s="66"/>
      <c r="I13" s="70" t="s">
        <v>258</v>
      </c>
      <c r="J13" s="71"/>
      <c r="K13" s="71" t="s">
        <v>75</v>
      </c>
      <c r="L13" s="70" t="s">
        <v>1189</v>
      </c>
      <c r="M13" s="74">
        <v>286.65714285714284</v>
      </c>
      <c r="N13" s="75">
        <v>8480.7822265625</v>
      </c>
      <c r="O13" s="75">
        <v>3224.640869140625</v>
      </c>
      <c r="P13" s="76"/>
      <c r="Q13" s="77"/>
      <c r="R13" s="77"/>
      <c r="S13" s="103"/>
      <c r="T13" s="48">
        <v>1</v>
      </c>
      <c r="U13" s="48">
        <v>3</v>
      </c>
      <c r="V13" s="49">
        <v>141</v>
      </c>
      <c r="W13" s="49">
        <v>0.005618</v>
      </c>
      <c r="X13" s="49">
        <v>0.019915</v>
      </c>
      <c r="Y13" s="49">
        <v>1.35947</v>
      </c>
      <c r="Z13" s="49">
        <v>0.25</v>
      </c>
      <c r="AA13" s="49">
        <v>0</v>
      </c>
      <c r="AB13" s="72">
        <v>13</v>
      </c>
      <c r="AC13" s="72"/>
      <c r="AD13" s="73"/>
      <c r="AE13" s="88" t="s">
        <v>727</v>
      </c>
      <c r="AF13" s="88">
        <v>273</v>
      </c>
      <c r="AG13" s="88">
        <v>198</v>
      </c>
      <c r="AH13" s="88">
        <v>385</v>
      </c>
      <c r="AI13" s="88">
        <v>3793</v>
      </c>
      <c r="AJ13" s="88"/>
      <c r="AK13" s="88" t="s">
        <v>802</v>
      </c>
      <c r="AL13" s="88" t="s">
        <v>863</v>
      </c>
      <c r="AM13" s="88"/>
      <c r="AN13" s="88"/>
      <c r="AO13" s="91">
        <v>40338.70193287037</v>
      </c>
      <c r="AP13" s="96" t="s">
        <v>982</v>
      </c>
      <c r="AQ13" s="88" t="b">
        <v>1</v>
      </c>
      <c r="AR13" s="88" t="b">
        <v>0</v>
      </c>
      <c r="AS13" s="88" t="b">
        <v>0</v>
      </c>
      <c r="AT13" s="88"/>
      <c r="AU13" s="88">
        <v>5</v>
      </c>
      <c r="AV13" s="96" t="s">
        <v>1020</v>
      </c>
      <c r="AW13" s="88" t="b">
        <v>0</v>
      </c>
      <c r="AX13" s="88" t="s">
        <v>1076</v>
      </c>
      <c r="AY13" s="96" t="s">
        <v>1111</v>
      </c>
      <c r="AZ13" s="88" t="s">
        <v>66</v>
      </c>
      <c r="BA13" s="88" t="str">
        <f>REPLACE(INDEX(GroupVertices[Group],MATCH(Vertices[[#This Row],[Vertex]],GroupVertices[Vertex],0)),1,1,"")</f>
        <v>6</v>
      </c>
      <c r="BB13" s="48"/>
      <c r="BC13" s="48"/>
      <c r="BD13" s="48"/>
      <c r="BE13" s="48"/>
      <c r="BF13" s="48"/>
      <c r="BG13" s="48"/>
      <c r="BH13" s="130" t="s">
        <v>1543</v>
      </c>
      <c r="BI13" s="130" t="s">
        <v>1543</v>
      </c>
      <c r="BJ13" s="130" t="s">
        <v>1581</v>
      </c>
      <c r="BK13" s="130" t="s">
        <v>1581</v>
      </c>
      <c r="BL13" s="2"/>
      <c r="BM13" s="3"/>
      <c r="BN13" s="3"/>
      <c r="BO13" s="3"/>
      <c r="BP13" s="3"/>
    </row>
    <row r="14" spans="1:68" ht="41.45" customHeight="1">
      <c r="A14" s="65" t="s">
        <v>300</v>
      </c>
      <c r="C14" s="66"/>
      <c r="D14" s="66" t="s">
        <v>64</v>
      </c>
      <c r="E14" s="67">
        <v>1000</v>
      </c>
      <c r="F14" s="69"/>
      <c r="G14" s="110" t="s">
        <v>1058</v>
      </c>
      <c r="H14" s="66"/>
      <c r="I14" s="70" t="s">
        <v>300</v>
      </c>
      <c r="J14" s="71"/>
      <c r="K14" s="71" t="s">
        <v>75</v>
      </c>
      <c r="L14" s="70" t="s">
        <v>1194</v>
      </c>
      <c r="M14" s="74">
        <v>1429.2857142857142</v>
      </c>
      <c r="N14" s="75">
        <v>9264.3505859375</v>
      </c>
      <c r="O14" s="75">
        <v>8055.21533203125</v>
      </c>
      <c r="P14" s="76"/>
      <c r="Q14" s="77"/>
      <c r="R14" s="77"/>
      <c r="S14" s="103"/>
      <c r="T14" s="48">
        <v>5</v>
      </c>
      <c r="U14" s="48">
        <v>0</v>
      </c>
      <c r="V14" s="49">
        <v>140.333333</v>
      </c>
      <c r="W14" s="49">
        <v>0.005618</v>
      </c>
      <c r="X14" s="49">
        <v>0.025481</v>
      </c>
      <c r="Y14" s="49">
        <v>1.514693</v>
      </c>
      <c r="Z14" s="49">
        <v>0.3</v>
      </c>
      <c r="AA14" s="49">
        <v>0</v>
      </c>
      <c r="AB14" s="72">
        <v>14</v>
      </c>
      <c r="AC14" s="72"/>
      <c r="AD14" s="73"/>
      <c r="AE14" s="88" t="s">
        <v>732</v>
      </c>
      <c r="AF14" s="88">
        <v>378</v>
      </c>
      <c r="AG14" s="88">
        <v>3579894</v>
      </c>
      <c r="AH14" s="88">
        <v>145172</v>
      </c>
      <c r="AI14" s="88">
        <v>1774</v>
      </c>
      <c r="AJ14" s="88"/>
      <c r="AK14" s="88" t="s">
        <v>807</v>
      </c>
      <c r="AL14" s="88" t="s">
        <v>869</v>
      </c>
      <c r="AM14" s="96" t="s">
        <v>922</v>
      </c>
      <c r="AN14" s="88"/>
      <c r="AO14" s="91">
        <v>39190.583553240744</v>
      </c>
      <c r="AP14" s="96" t="s">
        <v>987</v>
      </c>
      <c r="AQ14" s="88" t="b">
        <v>0</v>
      </c>
      <c r="AR14" s="88" t="b">
        <v>0</v>
      </c>
      <c r="AS14" s="88" t="b">
        <v>1</v>
      </c>
      <c r="AT14" s="88"/>
      <c r="AU14" s="88">
        <v>26440</v>
      </c>
      <c r="AV14" s="96" t="s">
        <v>1020</v>
      </c>
      <c r="AW14" s="88" t="b">
        <v>1</v>
      </c>
      <c r="AX14" s="88" t="s">
        <v>1076</v>
      </c>
      <c r="AY14" s="96" t="s">
        <v>1116</v>
      </c>
      <c r="AZ14" s="88" t="s">
        <v>65</v>
      </c>
      <c r="BA14" s="88" t="str">
        <f>REPLACE(INDEX(GroupVertices[Group],MATCH(Vertices[[#This Row],[Vertex]],GroupVertices[Vertex],0)),1,1,"")</f>
        <v>4</v>
      </c>
      <c r="BB14" s="48"/>
      <c r="BC14" s="48"/>
      <c r="BD14" s="48"/>
      <c r="BE14" s="48"/>
      <c r="BF14" s="48"/>
      <c r="BG14" s="48"/>
      <c r="BH14" s="48"/>
      <c r="BI14" s="48"/>
      <c r="BJ14" s="48"/>
      <c r="BK14" s="48"/>
      <c r="BL14" s="2"/>
      <c r="BM14" s="3"/>
      <c r="BN14" s="3"/>
      <c r="BO14" s="3"/>
      <c r="BP14" s="3"/>
    </row>
    <row r="15" spans="1:68" ht="41.45" customHeight="1">
      <c r="A15" s="65" t="s">
        <v>290</v>
      </c>
      <c r="C15" s="66"/>
      <c r="D15" s="66" t="s">
        <v>64</v>
      </c>
      <c r="E15" s="67">
        <v>628</v>
      </c>
      <c r="F15" s="69"/>
      <c r="G15" s="110" t="s">
        <v>1047</v>
      </c>
      <c r="H15" s="66"/>
      <c r="I15" s="70" t="s">
        <v>290</v>
      </c>
      <c r="J15" s="71"/>
      <c r="K15" s="71" t="s">
        <v>75</v>
      </c>
      <c r="L15" s="70" t="s">
        <v>1173</v>
      </c>
      <c r="M15" s="74">
        <v>857.9714285714285</v>
      </c>
      <c r="N15" s="75">
        <v>2763.580810546875</v>
      </c>
      <c r="O15" s="75">
        <v>1818.5648193359375</v>
      </c>
      <c r="P15" s="76"/>
      <c r="Q15" s="77"/>
      <c r="R15" s="77"/>
      <c r="S15" s="103"/>
      <c r="T15" s="48">
        <v>3</v>
      </c>
      <c r="U15" s="48">
        <v>0</v>
      </c>
      <c r="V15" s="49">
        <v>17</v>
      </c>
      <c r="W15" s="49">
        <v>0.005988</v>
      </c>
      <c r="X15" s="49">
        <v>0.022597</v>
      </c>
      <c r="Y15" s="49">
        <v>1.07262</v>
      </c>
      <c r="Z15" s="49">
        <v>0.3333333333333333</v>
      </c>
      <c r="AA15" s="49">
        <v>0</v>
      </c>
      <c r="AB15" s="72">
        <v>15</v>
      </c>
      <c r="AC15" s="72"/>
      <c r="AD15" s="73"/>
      <c r="AE15" s="88" t="s">
        <v>712</v>
      </c>
      <c r="AF15" s="88">
        <v>1340</v>
      </c>
      <c r="AG15" s="88">
        <v>25933</v>
      </c>
      <c r="AH15" s="88">
        <v>6455</v>
      </c>
      <c r="AI15" s="88">
        <v>3257</v>
      </c>
      <c r="AJ15" s="88"/>
      <c r="AK15" s="88" t="s">
        <v>788</v>
      </c>
      <c r="AL15" s="88"/>
      <c r="AM15" s="96" t="s">
        <v>909</v>
      </c>
      <c r="AN15" s="88"/>
      <c r="AO15" s="91">
        <v>39840.59883101852</v>
      </c>
      <c r="AP15" s="96" t="s">
        <v>967</v>
      </c>
      <c r="AQ15" s="88" t="b">
        <v>0</v>
      </c>
      <c r="AR15" s="88" t="b">
        <v>0</v>
      </c>
      <c r="AS15" s="88" t="b">
        <v>1</v>
      </c>
      <c r="AT15" s="88"/>
      <c r="AU15" s="88">
        <v>1296</v>
      </c>
      <c r="AV15" s="96" t="s">
        <v>1020</v>
      </c>
      <c r="AW15" s="88" t="b">
        <v>1</v>
      </c>
      <c r="AX15" s="88" t="s">
        <v>1076</v>
      </c>
      <c r="AY15" s="96" t="s">
        <v>1095</v>
      </c>
      <c r="AZ15" s="88" t="s">
        <v>66</v>
      </c>
      <c r="BA15" s="88" t="str">
        <f>REPLACE(INDEX(GroupVertices[Group],MATCH(Vertices[[#This Row],[Vertex]],GroupVertices[Vertex],0)),1,1,"")</f>
        <v>1</v>
      </c>
      <c r="BB15" s="48"/>
      <c r="BC15" s="48"/>
      <c r="BD15" s="48"/>
      <c r="BE15" s="48"/>
      <c r="BF15" s="48"/>
      <c r="BG15" s="48"/>
      <c r="BH15" s="48"/>
      <c r="BI15" s="48"/>
      <c r="BJ15" s="48"/>
      <c r="BK15" s="48"/>
      <c r="BL15" s="2"/>
      <c r="BM15" s="3"/>
      <c r="BN15" s="3"/>
      <c r="BO15" s="3"/>
      <c r="BP15" s="3"/>
    </row>
    <row r="16" spans="1:68" ht="41.45" customHeight="1">
      <c r="A16" s="65" t="s">
        <v>267</v>
      </c>
      <c r="C16" s="66"/>
      <c r="D16" s="66" t="s">
        <v>64</v>
      </c>
      <c r="E16" s="67">
        <v>628</v>
      </c>
      <c r="F16" s="69"/>
      <c r="G16" s="110" t="s">
        <v>436</v>
      </c>
      <c r="H16" s="66"/>
      <c r="I16" s="70" t="s">
        <v>267</v>
      </c>
      <c r="J16" s="71"/>
      <c r="K16" s="71" t="s">
        <v>75</v>
      </c>
      <c r="L16" s="70" t="s">
        <v>1212</v>
      </c>
      <c r="M16" s="74">
        <v>857.9714285714285</v>
      </c>
      <c r="N16" s="75">
        <v>2291.617431640625</v>
      </c>
      <c r="O16" s="75">
        <v>3166.76220703125</v>
      </c>
      <c r="P16" s="76"/>
      <c r="Q16" s="77"/>
      <c r="R16" s="77"/>
      <c r="S16" s="103"/>
      <c r="T16" s="48">
        <v>3</v>
      </c>
      <c r="U16" s="48">
        <v>1</v>
      </c>
      <c r="V16" s="49">
        <v>3</v>
      </c>
      <c r="W16" s="49">
        <v>0.005495</v>
      </c>
      <c r="X16" s="49">
        <v>0.024827</v>
      </c>
      <c r="Y16" s="49">
        <v>1.286978</v>
      </c>
      <c r="Z16" s="49">
        <v>0.25</v>
      </c>
      <c r="AA16" s="49">
        <v>0</v>
      </c>
      <c r="AB16" s="72">
        <v>16</v>
      </c>
      <c r="AC16" s="72"/>
      <c r="AD16" s="73"/>
      <c r="AE16" s="88" t="s">
        <v>750</v>
      </c>
      <c r="AF16" s="88">
        <v>455</v>
      </c>
      <c r="AG16" s="88">
        <v>2015</v>
      </c>
      <c r="AH16" s="88">
        <v>388</v>
      </c>
      <c r="AI16" s="88">
        <v>91</v>
      </c>
      <c r="AJ16" s="88"/>
      <c r="AK16" s="88" t="s">
        <v>823</v>
      </c>
      <c r="AL16" s="88"/>
      <c r="AM16" s="96" t="s">
        <v>918</v>
      </c>
      <c r="AN16" s="88"/>
      <c r="AO16" s="91">
        <v>40783.91707175926</v>
      </c>
      <c r="AP16" s="88"/>
      <c r="AQ16" s="88" t="b">
        <v>1</v>
      </c>
      <c r="AR16" s="88" t="b">
        <v>0</v>
      </c>
      <c r="AS16" s="88" t="b">
        <v>1</v>
      </c>
      <c r="AT16" s="88"/>
      <c r="AU16" s="88">
        <v>83</v>
      </c>
      <c r="AV16" s="96" t="s">
        <v>1020</v>
      </c>
      <c r="AW16" s="88" t="b">
        <v>0</v>
      </c>
      <c r="AX16" s="88" t="s">
        <v>1076</v>
      </c>
      <c r="AY16" s="96" t="s">
        <v>1134</v>
      </c>
      <c r="AZ16" s="88" t="s">
        <v>66</v>
      </c>
      <c r="BA16" s="88" t="str">
        <f>REPLACE(INDEX(GroupVertices[Group],MATCH(Vertices[[#This Row],[Vertex]],GroupVertices[Vertex],0)),1,1,"")</f>
        <v>1</v>
      </c>
      <c r="BB16" s="48" t="s">
        <v>363</v>
      </c>
      <c r="BC16" s="48" t="s">
        <v>363</v>
      </c>
      <c r="BD16" s="48" t="s">
        <v>371</v>
      </c>
      <c r="BE16" s="48" t="s">
        <v>371</v>
      </c>
      <c r="BF16" s="48"/>
      <c r="BG16" s="48"/>
      <c r="BH16" s="130" t="s">
        <v>1554</v>
      </c>
      <c r="BI16" s="130" t="s">
        <v>1554</v>
      </c>
      <c r="BJ16" s="130" t="s">
        <v>1591</v>
      </c>
      <c r="BK16" s="130" t="s">
        <v>1591</v>
      </c>
      <c r="BL16" s="2"/>
      <c r="BM16" s="3"/>
      <c r="BN16" s="3"/>
      <c r="BO16" s="3"/>
      <c r="BP16" s="3"/>
    </row>
    <row r="17" spans="1:68" ht="41.45" customHeight="1">
      <c r="A17" s="65" t="s">
        <v>261</v>
      </c>
      <c r="C17" s="66"/>
      <c r="D17" s="66" t="s">
        <v>64</v>
      </c>
      <c r="E17" s="67">
        <v>70</v>
      </c>
      <c r="F17" s="69"/>
      <c r="G17" s="110" t="s">
        <v>430</v>
      </c>
      <c r="H17" s="66"/>
      <c r="I17" s="70" t="s">
        <v>261</v>
      </c>
      <c r="J17" s="71"/>
      <c r="K17" s="71" t="s">
        <v>75</v>
      </c>
      <c r="L17" s="70" t="s">
        <v>1220</v>
      </c>
      <c r="M17" s="74">
        <v>1</v>
      </c>
      <c r="N17" s="75">
        <v>1747.4884033203125</v>
      </c>
      <c r="O17" s="75">
        <v>1998.167236328125</v>
      </c>
      <c r="P17" s="76"/>
      <c r="Q17" s="77"/>
      <c r="R17" s="77"/>
      <c r="S17" s="103"/>
      <c r="T17" s="48">
        <v>0</v>
      </c>
      <c r="U17" s="48">
        <v>3</v>
      </c>
      <c r="V17" s="49">
        <v>2.333333</v>
      </c>
      <c r="W17" s="49">
        <v>0.005525</v>
      </c>
      <c r="X17" s="49">
        <v>0.023154</v>
      </c>
      <c r="Y17" s="49">
        <v>0.959011</v>
      </c>
      <c r="Z17" s="49">
        <v>0.5</v>
      </c>
      <c r="AA17" s="49">
        <v>0</v>
      </c>
      <c r="AB17" s="72">
        <v>17</v>
      </c>
      <c r="AC17" s="72"/>
      <c r="AD17" s="73"/>
      <c r="AE17" s="88" t="s">
        <v>758</v>
      </c>
      <c r="AF17" s="88">
        <v>1208</v>
      </c>
      <c r="AG17" s="88">
        <v>222</v>
      </c>
      <c r="AH17" s="88">
        <v>3955</v>
      </c>
      <c r="AI17" s="88">
        <v>9044</v>
      </c>
      <c r="AJ17" s="88"/>
      <c r="AK17" s="88"/>
      <c r="AL17" s="88" t="s">
        <v>884</v>
      </c>
      <c r="AM17" s="88"/>
      <c r="AN17" s="88"/>
      <c r="AO17" s="91">
        <v>42876.525416666664</v>
      </c>
      <c r="AP17" s="96" t="s">
        <v>1009</v>
      </c>
      <c r="AQ17" s="88" t="b">
        <v>1</v>
      </c>
      <c r="AR17" s="88" t="b">
        <v>0</v>
      </c>
      <c r="AS17" s="88" t="b">
        <v>1</v>
      </c>
      <c r="AT17" s="88"/>
      <c r="AU17" s="88">
        <v>5</v>
      </c>
      <c r="AV17" s="88"/>
      <c r="AW17" s="88" t="b">
        <v>0</v>
      </c>
      <c r="AX17" s="88" t="s">
        <v>1076</v>
      </c>
      <c r="AY17" s="96" t="s">
        <v>1142</v>
      </c>
      <c r="AZ17" s="88" t="s">
        <v>66</v>
      </c>
      <c r="BA17" s="88" t="str">
        <f>REPLACE(INDEX(GroupVertices[Group],MATCH(Vertices[[#This Row],[Vertex]],GroupVertices[Vertex],0)),1,1,"")</f>
        <v>1</v>
      </c>
      <c r="BB17" s="48" t="s">
        <v>361</v>
      </c>
      <c r="BC17" s="48" t="s">
        <v>361</v>
      </c>
      <c r="BD17" s="48" t="s">
        <v>371</v>
      </c>
      <c r="BE17" s="48" t="s">
        <v>371</v>
      </c>
      <c r="BF17" s="48"/>
      <c r="BG17" s="48"/>
      <c r="BH17" s="130" t="s">
        <v>1558</v>
      </c>
      <c r="BI17" s="130" t="s">
        <v>1571</v>
      </c>
      <c r="BJ17" s="130" t="s">
        <v>1595</v>
      </c>
      <c r="BK17" s="130" t="s">
        <v>1595</v>
      </c>
      <c r="BL17" s="2"/>
      <c r="BM17" s="3"/>
      <c r="BN17" s="3"/>
      <c r="BO17" s="3"/>
      <c r="BP17" s="3"/>
    </row>
    <row r="18" spans="1:68" ht="41.45" customHeight="1">
      <c r="A18" s="65" t="s">
        <v>308</v>
      </c>
      <c r="C18" s="66"/>
      <c r="D18" s="66" t="s">
        <v>64</v>
      </c>
      <c r="E18" s="67">
        <v>628</v>
      </c>
      <c r="F18" s="69"/>
      <c r="G18" s="110" t="s">
        <v>1069</v>
      </c>
      <c r="H18" s="66"/>
      <c r="I18" s="70" t="s">
        <v>308</v>
      </c>
      <c r="J18" s="71"/>
      <c r="K18" s="71" t="s">
        <v>75</v>
      </c>
      <c r="L18" s="70" t="s">
        <v>1211</v>
      </c>
      <c r="M18" s="74">
        <v>857.9714285714285</v>
      </c>
      <c r="N18" s="75">
        <v>1990.5594482421875</v>
      </c>
      <c r="O18" s="75">
        <v>7750.45458984375</v>
      </c>
      <c r="P18" s="76"/>
      <c r="Q18" s="77"/>
      <c r="R18" s="77"/>
      <c r="S18" s="103"/>
      <c r="T18" s="48">
        <v>3</v>
      </c>
      <c r="U18" s="48">
        <v>0</v>
      </c>
      <c r="V18" s="49">
        <v>2</v>
      </c>
      <c r="W18" s="49">
        <v>0.005495</v>
      </c>
      <c r="X18" s="49">
        <v>0.022249</v>
      </c>
      <c r="Y18" s="49">
        <v>0.97921</v>
      </c>
      <c r="Z18" s="49">
        <v>0.3333333333333333</v>
      </c>
      <c r="AA18" s="49">
        <v>0</v>
      </c>
      <c r="AB18" s="72">
        <v>18</v>
      </c>
      <c r="AC18" s="72"/>
      <c r="AD18" s="73"/>
      <c r="AE18" s="88" t="s">
        <v>749</v>
      </c>
      <c r="AF18" s="88">
        <v>689</v>
      </c>
      <c r="AG18" s="88">
        <v>1037</v>
      </c>
      <c r="AH18" s="88">
        <v>662</v>
      </c>
      <c r="AI18" s="88">
        <v>62</v>
      </c>
      <c r="AJ18" s="88"/>
      <c r="AK18" s="88" t="s">
        <v>822</v>
      </c>
      <c r="AL18" s="88"/>
      <c r="AM18" s="88"/>
      <c r="AN18" s="88"/>
      <c r="AO18" s="91">
        <v>40287.493726851855</v>
      </c>
      <c r="AP18" s="96" t="s">
        <v>1003</v>
      </c>
      <c r="AQ18" s="88" t="b">
        <v>1</v>
      </c>
      <c r="AR18" s="88" t="b">
        <v>0</v>
      </c>
      <c r="AS18" s="88" t="b">
        <v>0</v>
      </c>
      <c r="AT18" s="88"/>
      <c r="AU18" s="88">
        <v>18</v>
      </c>
      <c r="AV18" s="96" t="s">
        <v>1020</v>
      </c>
      <c r="AW18" s="88" t="b">
        <v>0</v>
      </c>
      <c r="AX18" s="88" t="s">
        <v>1076</v>
      </c>
      <c r="AY18" s="96" t="s">
        <v>1133</v>
      </c>
      <c r="AZ18" s="88" t="s">
        <v>65</v>
      </c>
      <c r="BA18" s="88" t="str">
        <f>REPLACE(INDEX(GroupVertices[Group],MATCH(Vertices[[#This Row],[Vertex]],GroupVertices[Vertex],0)),1,1,"")</f>
        <v>1</v>
      </c>
      <c r="BB18" s="48"/>
      <c r="BC18" s="48"/>
      <c r="BD18" s="48"/>
      <c r="BE18" s="48"/>
      <c r="BF18" s="48"/>
      <c r="BG18" s="48"/>
      <c r="BH18" s="48"/>
      <c r="BI18" s="48"/>
      <c r="BJ18" s="48"/>
      <c r="BK18" s="48"/>
      <c r="BL18" s="2"/>
      <c r="BM18" s="3"/>
      <c r="BN18" s="3"/>
      <c r="BO18" s="3"/>
      <c r="BP18" s="3"/>
    </row>
    <row r="19" spans="1:68" ht="41.45" customHeight="1">
      <c r="A19" s="65" t="s">
        <v>252</v>
      </c>
      <c r="C19" s="66"/>
      <c r="D19" s="66" t="s">
        <v>64</v>
      </c>
      <c r="E19" s="67">
        <v>70</v>
      </c>
      <c r="F19" s="69"/>
      <c r="G19" s="110" t="s">
        <v>423</v>
      </c>
      <c r="H19" s="66"/>
      <c r="I19" s="70" t="s">
        <v>252</v>
      </c>
      <c r="J19" s="71"/>
      <c r="K19" s="71" t="s">
        <v>75</v>
      </c>
      <c r="L19" s="70" t="s">
        <v>1210</v>
      </c>
      <c r="M19" s="74">
        <v>1</v>
      </c>
      <c r="N19" s="75">
        <v>2333.609375</v>
      </c>
      <c r="O19" s="75">
        <v>5956.7177734375</v>
      </c>
      <c r="P19" s="76"/>
      <c r="Q19" s="77"/>
      <c r="R19" s="77"/>
      <c r="S19" s="103"/>
      <c r="T19" s="48">
        <v>0</v>
      </c>
      <c r="U19" s="48">
        <v>3</v>
      </c>
      <c r="V19" s="49">
        <v>1</v>
      </c>
      <c r="W19" s="49">
        <v>0.005464</v>
      </c>
      <c r="X19" s="49">
        <v>0.022019</v>
      </c>
      <c r="Y19" s="49">
        <v>0.983591</v>
      </c>
      <c r="Z19" s="49">
        <v>0.3333333333333333</v>
      </c>
      <c r="AA19" s="49">
        <v>0</v>
      </c>
      <c r="AB19" s="72">
        <v>19</v>
      </c>
      <c r="AC19" s="72"/>
      <c r="AD19" s="73"/>
      <c r="AE19" s="88" t="s">
        <v>748</v>
      </c>
      <c r="AF19" s="88">
        <v>471</v>
      </c>
      <c r="AG19" s="88">
        <v>92</v>
      </c>
      <c r="AH19" s="88">
        <v>470</v>
      </c>
      <c r="AI19" s="88">
        <v>704</v>
      </c>
      <c r="AJ19" s="88"/>
      <c r="AK19" s="88" t="s">
        <v>821</v>
      </c>
      <c r="AL19" s="88"/>
      <c r="AM19" s="88"/>
      <c r="AN19" s="88"/>
      <c r="AO19" s="91">
        <v>40185.76292824074</v>
      </c>
      <c r="AP19" s="88"/>
      <c r="AQ19" s="88" t="b">
        <v>0</v>
      </c>
      <c r="AR19" s="88" t="b">
        <v>0</v>
      </c>
      <c r="AS19" s="88" t="b">
        <v>0</v>
      </c>
      <c r="AT19" s="88"/>
      <c r="AU19" s="88">
        <v>1</v>
      </c>
      <c r="AV19" s="96" t="s">
        <v>1027</v>
      </c>
      <c r="AW19" s="88" t="b">
        <v>0</v>
      </c>
      <c r="AX19" s="88" t="s">
        <v>1076</v>
      </c>
      <c r="AY19" s="96" t="s">
        <v>1132</v>
      </c>
      <c r="AZ19" s="88" t="s">
        <v>66</v>
      </c>
      <c r="BA19" s="88" t="str">
        <f>REPLACE(INDEX(GroupVertices[Group],MATCH(Vertices[[#This Row],[Vertex]],GroupVertices[Vertex],0)),1,1,"")</f>
        <v>1</v>
      </c>
      <c r="BB19" s="48"/>
      <c r="BC19" s="48"/>
      <c r="BD19" s="48"/>
      <c r="BE19" s="48"/>
      <c r="BF19" s="48"/>
      <c r="BG19" s="48"/>
      <c r="BH19" s="130" t="s">
        <v>1553</v>
      </c>
      <c r="BI19" s="130" t="s">
        <v>1570</v>
      </c>
      <c r="BJ19" s="130" t="s">
        <v>1590</v>
      </c>
      <c r="BK19" s="130" t="s">
        <v>1590</v>
      </c>
      <c r="BL19" s="2"/>
      <c r="BM19" s="3"/>
      <c r="BN19" s="3"/>
      <c r="BO19" s="3"/>
      <c r="BP19" s="3"/>
    </row>
    <row r="20" spans="1:68" ht="41.45" customHeight="1">
      <c r="A20" s="65" t="s">
        <v>291</v>
      </c>
      <c r="C20" s="66"/>
      <c r="D20" s="66" t="s">
        <v>64</v>
      </c>
      <c r="E20" s="67">
        <v>442</v>
      </c>
      <c r="F20" s="69"/>
      <c r="G20" s="110" t="s">
        <v>1048</v>
      </c>
      <c r="H20" s="66"/>
      <c r="I20" s="70" t="s">
        <v>291</v>
      </c>
      <c r="J20" s="71"/>
      <c r="K20" s="71" t="s">
        <v>75</v>
      </c>
      <c r="L20" s="70" t="s">
        <v>1175</v>
      </c>
      <c r="M20" s="74">
        <v>572.3142857142857</v>
      </c>
      <c r="N20" s="75">
        <v>6939.16748046875</v>
      </c>
      <c r="O20" s="75">
        <v>7730.8125</v>
      </c>
      <c r="P20" s="76"/>
      <c r="Q20" s="77"/>
      <c r="R20" s="77"/>
      <c r="S20" s="103"/>
      <c r="T20" s="48">
        <v>2</v>
      </c>
      <c r="U20" s="48">
        <v>0</v>
      </c>
      <c r="V20" s="49">
        <v>0.333333</v>
      </c>
      <c r="W20" s="49">
        <v>0.004049</v>
      </c>
      <c r="X20" s="49">
        <v>0.0052</v>
      </c>
      <c r="Y20" s="49">
        <v>0.685036</v>
      </c>
      <c r="Z20" s="49">
        <v>0</v>
      </c>
      <c r="AA20" s="49">
        <v>0</v>
      </c>
      <c r="AB20" s="72">
        <v>20</v>
      </c>
      <c r="AC20" s="72"/>
      <c r="AD20" s="73"/>
      <c r="AE20" s="88" t="s">
        <v>714</v>
      </c>
      <c r="AF20" s="88">
        <v>663</v>
      </c>
      <c r="AG20" s="88">
        <v>538881</v>
      </c>
      <c r="AH20" s="88">
        <v>9476</v>
      </c>
      <c r="AI20" s="88">
        <v>5172</v>
      </c>
      <c r="AJ20" s="88"/>
      <c r="AK20" s="88" t="s">
        <v>790</v>
      </c>
      <c r="AL20" s="88"/>
      <c r="AM20" s="96" t="s">
        <v>911</v>
      </c>
      <c r="AN20" s="88"/>
      <c r="AO20" s="91">
        <v>40470.728796296295</v>
      </c>
      <c r="AP20" s="96" t="s">
        <v>969</v>
      </c>
      <c r="AQ20" s="88" t="b">
        <v>0</v>
      </c>
      <c r="AR20" s="88" t="b">
        <v>0</v>
      </c>
      <c r="AS20" s="88" t="b">
        <v>1</v>
      </c>
      <c r="AT20" s="88"/>
      <c r="AU20" s="88">
        <v>2066</v>
      </c>
      <c r="AV20" s="96" t="s">
        <v>1020</v>
      </c>
      <c r="AW20" s="88" t="b">
        <v>1</v>
      </c>
      <c r="AX20" s="88" t="s">
        <v>1076</v>
      </c>
      <c r="AY20" s="96" t="s">
        <v>1097</v>
      </c>
      <c r="AZ20" s="88" t="s">
        <v>65</v>
      </c>
      <c r="BA20" s="88" t="str">
        <f>REPLACE(INDEX(GroupVertices[Group],MATCH(Vertices[[#This Row],[Vertex]],GroupVertices[Vertex],0)),1,1,"")</f>
        <v>5</v>
      </c>
      <c r="BB20" s="48"/>
      <c r="BC20" s="48"/>
      <c r="BD20" s="48"/>
      <c r="BE20" s="48"/>
      <c r="BF20" s="48"/>
      <c r="BG20" s="48"/>
      <c r="BH20" s="48"/>
      <c r="BI20" s="48"/>
      <c r="BJ20" s="48"/>
      <c r="BK20" s="48"/>
      <c r="BL20" s="2"/>
      <c r="BM20" s="3"/>
      <c r="BN20" s="3"/>
      <c r="BO20" s="3"/>
      <c r="BP20" s="3"/>
    </row>
    <row r="21" spans="1:68" ht="41.45" customHeight="1">
      <c r="A21" s="65" t="s">
        <v>292</v>
      </c>
      <c r="C21" s="66"/>
      <c r="D21" s="66" t="s">
        <v>64</v>
      </c>
      <c r="E21" s="67">
        <v>442</v>
      </c>
      <c r="F21" s="69"/>
      <c r="G21" s="110" t="s">
        <v>1049</v>
      </c>
      <c r="H21" s="66"/>
      <c r="I21" s="70" t="s">
        <v>292</v>
      </c>
      <c r="J21" s="71"/>
      <c r="K21" s="71" t="s">
        <v>75</v>
      </c>
      <c r="L21" s="70" t="s">
        <v>1176</v>
      </c>
      <c r="M21" s="74">
        <v>572.3142857142857</v>
      </c>
      <c r="N21" s="75">
        <v>7250.12841796875</v>
      </c>
      <c r="O21" s="75">
        <v>4284.025390625</v>
      </c>
      <c r="P21" s="76"/>
      <c r="Q21" s="77"/>
      <c r="R21" s="77"/>
      <c r="S21" s="103"/>
      <c r="T21" s="48">
        <v>2</v>
      </c>
      <c r="U21" s="48">
        <v>0</v>
      </c>
      <c r="V21" s="49">
        <v>0.333333</v>
      </c>
      <c r="W21" s="49">
        <v>0.004049</v>
      </c>
      <c r="X21" s="49">
        <v>0.0052</v>
      </c>
      <c r="Y21" s="49">
        <v>0.685036</v>
      </c>
      <c r="Z21" s="49">
        <v>0</v>
      </c>
      <c r="AA21" s="49">
        <v>0</v>
      </c>
      <c r="AB21" s="72">
        <v>21</v>
      </c>
      <c r="AC21" s="72"/>
      <c r="AD21" s="73"/>
      <c r="AE21" s="88" t="s">
        <v>715</v>
      </c>
      <c r="AF21" s="88">
        <v>14</v>
      </c>
      <c r="AG21" s="88">
        <v>49317</v>
      </c>
      <c r="AH21" s="88">
        <v>3018</v>
      </c>
      <c r="AI21" s="88">
        <v>226</v>
      </c>
      <c r="AJ21" s="88"/>
      <c r="AK21" s="88" t="s">
        <v>791</v>
      </c>
      <c r="AL21" s="88" t="s">
        <v>855</v>
      </c>
      <c r="AM21" s="96" t="s">
        <v>912</v>
      </c>
      <c r="AN21" s="88"/>
      <c r="AO21" s="91">
        <v>39777.837592592594</v>
      </c>
      <c r="AP21" s="96" t="s">
        <v>970</v>
      </c>
      <c r="AQ21" s="88" t="b">
        <v>0</v>
      </c>
      <c r="AR21" s="88" t="b">
        <v>0</v>
      </c>
      <c r="AS21" s="88" t="b">
        <v>1</v>
      </c>
      <c r="AT21" s="88"/>
      <c r="AU21" s="88">
        <v>618</v>
      </c>
      <c r="AV21" s="96" t="s">
        <v>1020</v>
      </c>
      <c r="AW21" s="88" t="b">
        <v>1</v>
      </c>
      <c r="AX21" s="88" t="s">
        <v>1076</v>
      </c>
      <c r="AY21" s="96" t="s">
        <v>1098</v>
      </c>
      <c r="AZ21" s="88" t="s">
        <v>65</v>
      </c>
      <c r="BA21" s="88" t="str">
        <f>REPLACE(INDEX(GroupVertices[Group],MATCH(Vertices[[#This Row],[Vertex]],GroupVertices[Vertex],0)),1,1,"")</f>
        <v>5</v>
      </c>
      <c r="BB21" s="48"/>
      <c r="BC21" s="48"/>
      <c r="BD21" s="48"/>
      <c r="BE21" s="48"/>
      <c r="BF21" s="48"/>
      <c r="BG21" s="48"/>
      <c r="BH21" s="48"/>
      <c r="BI21" s="48"/>
      <c r="BJ21" s="48"/>
      <c r="BK21" s="48"/>
      <c r="BL21" s="2"/>
      <c r="BM21" s="3"/>
      <c r="BN21" s="3"/>
      <c r="BO21" s="3"/>
      <c r="BP21" s="3"/>
    </row>
    <row r="22" spans="1:68" ht="41.45" customHeight="1">
      <c r="A22" s="65" t="s">
        <v>293</v>
      </c>
      <c r="C22" s="66"/>
      <c r="D22" s="66" t="s">
        <v>64</v>
      </c>
      <c r="E22" s="67">
        <v>442</v>
      </c>
      <c r="F22" s="69"/>
      <c r="G22" s="110" t="s">
        <v>1050</v>
      </c>
      <c r="H22" s="66"/>
      <c r="I22" s="70" t="s">
        <v>293</v>
      </c>
      <c r="J22" s="71"/>
      <c r="K22" s="71" t="s">
        <v>75</v>
      </c>
      <c r="L22" s="70" t="s">
        <v>1177</v>
      </c>
      <c r="M22" s="74">
        <v>572.3142857142857</v>
      </c>
      <c r="N22" s="75">
        <v>8413.208984375</v>
      </c>
      <c r="O22" s="75">
        <v>7901.40625</v>
      </c>
      <c r="P22" s="76"/>
      <c r="Q22" s="77"/>
      <c r="R22" s="77"/>
      <c r="S22" s="103"/>
      <c r="T22" s="48">
        <v>2</v>
      </c>
      <c r="U22" s="48">
        <v>0</v>
      </c>
      <c r="V22" s="49">
        <v>0.333333</v>
      </c>
      <c r="W22" s="49">
        <v>0.004049</v>
      </c>
      <c r="X22" s="49">
        <v>0.0052</v>
      </c>
      <c r="Y22" s="49">
        <v>0.685036</v>
      </c>
      <c r="Z22" s="49">
        <v>0</v>
      </c>
      <c r="AA22" s="49">
        <v>0</v>
      </c>
      <c r="AB22" s="72">
        <v>22</v>
      </c>
      <c r="AC22" s="72"/>
      <c r="AD22" s="73"/>
      <c r="AE22" s="88" t="s">
        <v>716</v>
      </c>
      <c r="AF22" s="88">
        <v>166</v>
      </c>
      <c r="AG22" s="88">
        <v>417</v>
      </c>
      <c r="AH22" s="88">
        <v>1167</v>
      </c>
      <c r="AI22" s="88">
        <v>218</v>
      </c>
      <c r="AJ22" s="88"/>
      <c r="AK22" s="88" t="s">
        <v>792</v>
      </c>
      <c r="AL22" s="88" t="s">
        <v>856</v>
      </c>
      <c r="AM22" s="96" t="s">
        <v>913</v>
      </c>
      <c r="AN22" s="88"/>
      <c r="AO22" s="91">
        <v>39923.63112268518</v>
      </c>
      <c r="AP22" s="96" t="s">
        <v>971</v>
      </c>
      <c r="AQ22" s="88" t="b">
        <v>0</v>
      </c>
      <c r="AR22" s="88" t="b">
        <v>0</v>
      </c>
      <c r="AS22" s="88" t="b">
        <v>0</v>
      </c>
      <c r="AT22" s="88"/>
      <c r="AU22" s="88">
        <v>17</v>
      </c>
      <c r="AV22" s="96" t="s">
        <v>1020</v>
      </c>
      <c r="AW22" s="88" t="b">
        <v>0</v>
      </c>
      <c r="AX22" s="88" t="s">
        <v>1076</v>
      </c>
      <c r="AY22" s="96" t="s">
        <v>1099</v>
      </c>
      <c r="AZ22" s="88" t="s">
        <v>65</v>
      </c>
      <c r="BA22" s="88" t="str">
        <f>REPLACE(INDEX(GroupVertices[Group],MATCH(Vertices[[#This Row],[Vertex]],GroupVertices[Vertex],0)),1,1,"")</f>
        <v>5</v>
      </c>
      <c r="BB22" s="48"/>
      <c r="BC22" s="48"/>
      <c r="BD22" s="48"/>
      <c r="BE22" s="48"/>
      <c r="BF22" s="48"/>
      <c r="BG22" s="48"/>
      <c r="BH22" s="48"/>
      <c r="BI22" s="48"/>
      <c r="BJ22" s="48"/>
      <c r="BK22" s="48"/>
      <c r="BL22" s="2"/>
      <c r="BM22" s="3"/>
      <c r="BN22" s="3"/>
      <c r="BO22" s="3"/>
      <c r="BP22" s="3"/>
    </row>
    <row r="23" spans="1:68" ht="41.45" customHeight="1">
      <c r="A23" s="65" t="s">
        <v>294</v>
      </c>
      <c r="C23" s="66"/>
      <c r="D23" s="66" t="s">
        <v>64</v>
      </c>
      <c r="E23" s="67">
        <v>442</v>
      </c>
      <c r="F23" s="69"/>
      <c r="G23" s="110" t="s">
        <v>1051</v>
      </c>
      <c r="H23" s="66"/>
      <c r="I23" s="70" t="s">
        <v>294</v>
      </c>
      <c r="J23" s="71"/>
      <c r="K23" s="71" t="s">
        <v>75</v>
      </c>
      <c r="L23" s="70" t="s">
        <v>1178</v>
      </c>
      <c r="M23" s="74">
        <v>572.3142857142857</v>
      </c>
      <c r="N23" s="75">
        <v>7697.40478515625</v>
      </c>
      <c r="O23" s="75">
        <v>9699.2919921875</v>
      </c>
      <c r="P23" s="76"/>
      <c r="Q23" s="77"/>
      <c r="R23" s="77"/>
      <c r="S23" s="103"/>
      <c r="T23" s="48">
        <v>2</v>
      </c>
      <c r="U23" s="48">
        <v>0</v>
      </c>
      <c r="V23" s="49">
        <v>0.333333</v>
      </c>
      <c r="W23" s="49">
        <v>0.004049</v>
      </c>
      <c r="X23" s="49">
        <v>0.0052</v>
      </c>
      <c r="Y23" s="49">
        <v>0.685036</v>
      </c>
      <c r="Z23" s="49">
        <v>0</v>
      </c>
      <c r="AA23" s="49">
        <v>0</v>
      </c>
      <c r="AB23" s="72">
        <v>23</v>
      </c>
      <c r="AC23" s="72"/>
      <c r="AD23" s="73"/>
      <c r="AE23" s="88" t="s">
        <v>717</v>
      </c>
      <c r="AF23" s="88">
        <v>17837</v>
      </c>
      <c r="AG23" s="88">
        <v>284079</v>
      </c>
      <c r="AH23" s="88">
        <v>20844</v>
      </c>
      <c r="AI23" s="88">
        <v>16157</v>
      </c>
      <c r="AJ23" s="88"/>
      <c r="AK23" s="88" t="s">
        <v>793</v>
      </c>
      <c r="AL23" s="88" t="s">
        <v>857</v>
      </c>
      <c r="AM23" s="96" t="s">
        <v>914</v>
      </c>
      <c r="AN23" s="88"/>
      <c r="AO23" s="91">
        <v>40287.785</v>
      </c>
      <c r="AP23" s="96" t="s">
        <v>972</v>
      </c>
      <c r="AQ23" s="88" t="b">
        <v>0</v>
      </c>
      <c r="AR23" s="88" t="b">
        <v>0</v>
      </c>
      <c r="AS23" s="88" t="b">
        <v>1</v>
      </c>
      <c r="AT23" s="88"/>
      <c r="AU23" s="88">
        <v>1510</v>
      </c>
      <c r="AV23" s="96" t="s">
        <v>1020</v>
      </c>
      <c r="AW23" s="88" t="b">
        <v>1</v>
      </c>
      <c r="AX23" s="88" t="s">
        <v>1076</v>
      </c>
      <c r="AY23" s="96" t="s">
        <v>1100</v>
      </c>
      <c r="AZ23" s="88" t="s">
        <v>65</v>
      </c>
      <c r="BA23" s="88" t="str">
        <f>REPLACE(INDEX(GroupVertices[Group],MATCH(Vertices[[#This Row],[Vertex]],GroupVertices[Vertex],0)),1,1,"")</f>
        <v>5</v>
      </c>
      <c r="BB23" s="48"/>
      <c r="BC23" s="48"/>
      <c r="BD23" s="48"/>
      <c r="BE23" s="48"/>
      <c r="BF23" s="48"/>
      <c r="BG23" s="48"/>
      <c r="BH23" s="48"/>
      <c r="BI23" s="48"/>
      <c r="BJ23" s="48"/>
      <c r="BK23" s="48"/>
      <c r="BL23" s="2"/>
      <c r="BM23" s="3"/>
      <c r="BN23" s="3"/>
      <c r="BO23" s="3"/>
      <c r="BP23" s="3"/>
    </row>
    <row r="24" spans="1:68" ht="41.45" customHeight="1">
      <c r="A24" s="65" t="s">
        <v>295</v>
      </c>
      <c r="C24" s="66"/>
      <c r="D24" s="66" t="s">
        <v>64</v>
      </c>
      <c r="E24" s="67">
        <v>442</v>
      </c>
      <c r="F24" s="69"/>
      <c r="G24" s="110" t="s">
        <v>1052</v>
      </c>
      <c r="H24" s="66"/>
      <c r="I24" s="70" t="s">
        <v>295</v>
      </c>
      <c r="J24" s="71"/>
      <c r="K24" s="71" t="s">
        <v>75</v>
      </c>
      <c r="L24" s="70" t="s">
        <v>1179</v>
      </c>
      <c r="M24" s="74">
        <v>572.3142857142857</v>
      </c>
      <c r="N24" s="75">
        <v>8127.732421875</v>
      </c>
      <c r="O24" s="75">
        <v>4229.943359375</v>
      </c>
      <c r="P24" s="76"/>
      <c r="Q24" s="77"/>
      <c r="R24" s="77"/>
      <c r="S24" s="103"/>
      <c r="T24" s="48">
        <v>2</v>
      </c>
      <c r="U24" s="48">
        <v>0</v>
      </c>
      <c r="V24" s="49">
        <v>0.333333</v>
      </c>
      <c r="W24" s="49">
        <v>0.004049</v>
      </c>
      <c r="X24" s="49">
        <v>0.0052</v>
      </c>
      <c r="Y24" s="49">
        <v>0.685036</v>
      </c>
      <c r="Z24" s="49">
        <v>0</v>
      </c>
      <c r="AA24" s="49">
        <v>0</v>
      </c>
      <c r="AB24" s="72">
        <v>24</v>
      </c>
      <c r="AC24" s="72"/>
      <c r="AD24" s="73"/>
      <c r="AE24" s="88" t="s">
        <v>718</v>
      </c>
      <c r="AF24" s="88">
        <v>694</v>
      </c>
      <c r="AG24" s="88">
        <v>5283</v>
      </c>
      <c r="AH24" s="88">
        <v>17526</v>
      </c>
      <c r="AI24" s="88">
        <v>2160</v>
      </c>
      <c r="AJ24" s="88"/>
      <c r="AK24" s="88" t="s">
        <v>794</v>
      </c>
      <c r="AL24" s="88" t="s">
        <v>858</v>
      </c>
      <c r="AM24" s="96" t="s">
        <v>915</v>
      </c>
      <c r="AN24" s="88"/>
      <c r="AO24" s="91">
        <v>40746.914930555555</v>
      </c>
      <c r="AP24" s="96" t="s">
        <v>973</v>
      </c>
      <c r="AQ24" s="88" t="b">
        <v>0</v>
      </c>
      <c r="AR24" s="88" t="b">
        <v>0</v>
      </c>
      <c r="AS24" s="88" t="b">
        <v>1</v>
      </c>
      <c r="AT24" s="88"/>
      <c r="AU24" s="88">
        <v>101</v>
      </c>
      <c r="AV24" s="96" t="s">
        <v>1020</v>
      </c>
      <c r="AW24" s="88" t="b">
        <v>0</v>
      </c>
      <c r="AX24" s="88" t="s">
        <v>1076</v>
      </c>
      <c r="AY24" s="96" t="s">
        <v>1101</v>
      </c>
      <c r="AZ24" s="88" t="s">
        <v>65</v>
      </c>
      <c r="BA24" s="88" t="str">
        <f>REPLACE(INDEX(GroupVertices[Group],MATCH(Vertices[[#This Row],[Vertex]],GroupVertices[Vertex],0)),1,1,"")</f>
        <v>5</v>
      </c>
      <c r="BB24" s="48"/>
      <c r="BC24" s="48"/>
      <c r="BD24" s="48"/>
      <c r="BE24" s="48"/>
      <c r="BF24" s="48"/>
      <c r="BG24" s="48"/>
      <c r="BH24" s="48"/>
      <c r="BI24" s="48"/>
      <c r="BJ24" s="48"/>
      <c r="BK24" s="48"/>
      <c r="BL24" s="2"/>
      <c r="BM24" s="3"/>
      <c r="BN24" s="3"/>
      <c r="BO24" s="3"/>
      <c r="BP24" s="3"/>
    </row>
    <row r="25" spans="1:68" ht="41.45" customHeight="1">
      <c r="A25" s="65" t="s">
        <v>274</v>
      </c>
      <c r="C25" s="66"/>
      <c r="D25" s="66" t="s">
        <v>64</v>
      </c>
      <c r="E25" s="67">
        <v>256</v>
      </c>
      <c r="F25" s="69"/>
      <c r="G25" s="110" t="s">
        <v>1031</v>
      </c>
      <c r="H25" s="66"/>
      <c r="I25" s="70" t="s">
        <v>274</v>
      </c>
      <c r="J25" s="71"/>
      <c r="K25" s="71" t="s">
        <v>75</v>
      </c>
      <c r="L25" s="70" t="s">
        <v>1156</v>
      </c>
      <c r="M25" s="74">
        <v>286.65714285714284</v>
      </c>
      <c r="N25" s="75">
        <v>6885.953125</v>
      </c>
      <c r="O25" s="75">
        <v>6183.7744140625</v>
      </c>
      <c r="P25" s="76"/>
      <c r="Q25" s="77"/>
      <c r="R25" s="77"/>
      <c r="S25" s="103"/>
      <c r="T25" s="48">
        <v>1</v>
      </c>
      <c r="U25" s="48">
        <v>0</v>
      </c>
      <c r="V25" s="49">
        <v>0</v>
      </c>
      <c r="W25" s="49">
        <v>0.004425</v>
      </c>
      <c r="X25" s="49">
        <v>0.003597</v>
      </c>
      <c r="Y25" s="49">
        <v>0.516471</v>
      </c>
      <c r="Z25" s="49">
        <v>0</v>
      </c>
      <c r="AA25" s="49">
        <v>0</v>
      </c>
      <c r="AB25" s="72">
        <v>25</v>
      </c>
      <c r="AC25" s="72"/>
      <c r="AD25" s="73"/>
      <c r="AE25" s="88" t="s">
        <v>695</v>
      </c>
      <c r="AF25" s="88">
        <v>252</v>
      </c>
      <c r="AG25" s="88">
        <v>52205</v>
      </c>
      <c r="AH25" s="88">
        <v>11803</v>
      </c>
      <c r="AI25" s="88">
        <v>753</v>
      </c>
      <c r="AJ25" s="88"/>
      <c r="AK25" s="88" t="s">
        <v>771</v>
      </c>
      <c r="AL25" s="88" t="s">
        <v>843</v>
      </c>
      <c r="AM25" s="88"/>
      <c r="AN25" s="88"/>
      <c r="AO25" s="91">
        <v>39699.76416666667</v>
      </c>
      <c r="AP25" s="96" t="s">
        <v>950</v>
      </c>
      <c r="AQ25" s="88" t="b">
        <v>0</v>
      </c>
      <c r="AR25" s="88" t="b">
        <v>0</v>
      </c>
      <c r="AS25" s="88" t="b">
        <v>1</v>
      </c>
      <c r="AT25" s="88"/>
      <c r="AU25" s="88">
        <v>679</v>
      </c>
      <c r="AV25" s="96" t="s">
        <v>1020</v>
      </c>
      <c r="AW25" s="88" t="b">
        <v>1</v>
      </c>
      <c r="AX25" s="88" t="s">
        <v>1076</v>
      </c>
      <c r="AY25" s="96" t="s">
        <v>1078</v>
      </c>
      <c r="AZ25" s="88" t="s">
        <v>65</v>
      </c>
      <c r="BA25" s="88" t="str">
        <f>REPLACE(INDEX(GroupVertices[Group],MATCH(Vertices[[#This Row],[Vertex]],GroupVertices[Vertex],0)),1,1,"")</f>
        <v>2</v>
      </c>
      <c r="BB25" s="48"/>
      <c r="BC25" s="48"/>
      <c r="BD25" s="48"/>
      <c r="BE25" s="48"/>
      <c r="BF25" s="48"/>
      <c r="BG25" s="48"/>
      <c r="BH25" s="48"/>
      <c r="BI25" s="48"/>
      <c r="BJ25" s="48"/>
      <c r="BK25" s="48"/>
      <c r="BL25" s="2"/>
      <c r="BM25" s="3"/>
      <c r="BN25" s="3"/>
      <c r="BO25" s="3"/>
      <c r="BP25" s="3"/>
    </row>
    <row r="26" spans="1:68" ht="41.45" customHeight="1">
      <c r="A26" s="65" t="s">
        <v>275</v>
      </c>
      <c r="C26" s="66"/>
      <c r="D26" s="66" t="s">
        <v>64</v>
      </c>
      <c r="E26" s="67">
        <v>256</v>
      </c>
      <c r="F26" s="69"/>
      <c r="G26" s="110" t="s">
        <v>1032</v>
      </c>
      <c r="H26" s="66"/>
      <c r="I26" s="70" t="s">
        <v>275</v>
      </c>
      <c r="J26" s="71"/>
      <c r="K26" s="71" t="s">
        <v>75</v>
      </c>
      <c r="L26" s="70" t="s">
        <v>1157</v>
      </c>
      <c r="M26" s="74">
        <v>286.65714285714284</v>
      </c>
      <c r="N26" s="75">
        <v>5803.04296875</v>
      </c>
      <c r="O26" s="75">
        <v>9724.1474609375</v>
      </c>
      <c r="P26" s="76"/>
      <c r="Q26" s="77"/>
      <c r="R26" s="77"/>
      <c r="S26" s="103"/>
      <c r="T26" s="48">
        <v>1</v>
      </c>
      <c r="U26" s="48">
        <v>0</v>
      </c>
      <c r="V26" s="49">
        <v>0</v>
      </c>
      <c r="W26" s="49">
        <v>0.004425</v>
      </c>
      <c r="X26" s="49">
        <v>0.003597</v>
      </c>
      <c r="Y26" s="49">
        <v>0.516471</v>
      </c>
      <c r="Z26" s="49">
        <v>0</v>
      </c>
      <c r="AA26" s="49">
        <v>0</v>
      </c>
      <c r="AB26" s="72">
        <v>26</v>
      </c>
      <c r="AC26" s="72"/>
      <c r="AD26" s="73"/>
      <c r="AE26" s="88" t="s">
        <v>696</v>
      </c>
      <c r="AF26" s="88">
        <v>2408</v>
      </c>
      <c r="AG26" s="88">
        <v>250953</v>
      </c>
      <c r="AH26" s="88">
        <v>8896</v>
      </c>
      <c r="AI26" s="88">
        <v>502</v>
      </c>
      <c r="AJ26" s="88"/>
      <c r="AK26" s="88" t="s">
        <v>772</v>
      </c>
      <c r="AL26" s="88" t="s">
        <v>844</v>
      </c>
      <c r="AM26" s="96" t="s">
        <v>893</v>
      </c>
      <c r="AN26" s="88"/>
      <c r="AO26" s="91">
        <v>40007.86715277778</v>
      </c>
      <c r="AP26" s="96" t="s">
        <v>951</v>
      </c>
      <c r="AQ26" s="88" t="b">
        <v>0</v>
      </c>
      <c r="AR26" s="88" t="b">
        <v>0</v>
      </c>
      <c r="AS26" s="88" t="b">
        <v>1</v>
      </c>
      <c r="AT26" s="88"/>
      <c r="AU26" s="88">
        <v>3241</v>
      </c>
      <c r="AV26" s="96" t="s">
        <v>1020</v>
      </c>
      <c r="AW26" s="88" t="b">
        <v>1</v>
      </c>
      <c r="AX26" s="88" t="s">
        <v>1076</v>
      </c>
      <c r="AY26" s="96" t="s">
        <v>1079</v>
      </c>
      <c r="AZ26" s="88" t="s">
        <v>65</v>
      </c>
      <c r="BA26" s="88" t="str">
        <f>REPLACE(INDEX(GroupVertices[Group],MATCH(Vertices[[#This Row],[Vertex]],GroupVertices[Vertex],0)),1,1,"")</f>
        <v>2</v>
      </c>
      <c r="BB26" s="48"/>
      <c r="BC26" s="48"/>
      <c r="BD26" s="48"/>
      <c r="BE26" s="48"/>
      <c r="BF26" s="48"/>
      <c r="BG26" s="48"/>
      <c r="BH26" s="48"/>
      <c r="BI26" s="48"/>
      <c r="BJ26" s="48"/>
      <c r="BK26" s="48"/>
      <c r="BL26" s="2"/>
      <c r="BM26" s="3"/>
      <c r="BN26" s="3"/>
      <c r="BO26" s="3"/>
      <c r="BP26" s="3"/>
    </row>
    <row r="27" spans="1:68" ht="41.45" customHeight="1">
      <c r="A27" s="65" t="s">
        <v>276</v>
      </c>
      <c r="C27" s="66"/>
      <c r="D27" s="66" t="s">
        <v>64</v>
      </c>
      <c r="E27" s="67">
        <v>256</v>
      </c>
      <c r="F27" s="69"/>
      <c r="G27" s="110" t="s">
        <v>1033</v>
      </c>
      <c r="H27" s="66"/>
      <c r="I27" s="70" t="s">
        <v>276</v>
      </c>
      <c r="J27" s="71"/>
      <c r="K27" s="71" t="s">
        <v>75</v>
      </c>
      <c r="L27" s="70" t="s">
        <v>1158</v>
      </c>
      <c r="M27" s="74">
        <v>286.65714285714284</v>
      </c>
      <c r="N27" s="75">
        <v>4900.87744140625</v>
      </c>
      <c r="O27" s="75">
        <v>4947.0390625</v>
      </c>
      <c r="P27" s="76"/>
      <c r="Q27" s="77"/>
      <c r="R27" s="77"/>
      <c r="S27" s="103"/>
      <c r="T27" s="48">
        <v>1</v>
      </c>
      <c r="U27" s="48">
        <v>0</v>
      </c>
      <c r="V27" s="49">
        <v>0</v>
      </c>
      <c r="W27" s="49">
        <v>0.004425</v>
      </c>
      <c r="X27" s="49">
        <v>0.003597</v>
      </c>
      <c r="Y27" s="49">
        <v>0.516471</v>
      </c>
      <c r="Z27" s="49">
        <v>0</v>
      </c>
      <c r="AA27" s="49">
        <v>0</v>
      </c>
      <c r="AB27" s="72">
        <v>27</v>
      </c>
      <c r="AC27" s="72"/>
      <c r="AD27" s="73"/>
      <c r="AE27" s="88" t="s">
        <v>697</v>
      </c>
      <c r="AF27" s="88">
        <v>144</v>
      </c>
      <c r="AG27" s="88">
        <v>42946</v>
      </c>
      <c r="AH27" s="88">
        <v>14920</v>
      </c>
      <c r="AI27" s="88">
        <v>5116</v>
      </c>
      <c r="AJ27" s="88"/>
      <c r="AK27" s="88" t="s">
        <v>773</v>
      </c>
      <c r="AL27" s="88"/>
      <c r="AM27" s="96" t="s">
        <v>894</v>
      </c>
      <c r="AN27" s="88"/>
      <c r="AO27" s="91">
        <v>39885.50640046296</v>
      </c>
      <c r="AP27" s="96" t="s">
        <v>952</v>
      </c>
      <c r="AQ27" s="88" t="b">
        <v>0</v>
      </c>
      <c r="AR27" s="88" t="b">
        <v>0</v>
      </c>
      <c r="AS27" s="88" t="b">
        <v>1</v>
      </c>
      <c r="AT27" s="88"/>
      <c r="AU27" s="88">
        <v>670</v>
      </c>
      <c r="AV27" s="96" t="s">
        <v>1021</v>
      </c>
      <c r="AW27" s="88" t="b">
        <v>1</v>
      </c>
      <c r="AX27" s="88" t="s">
        <v>1076</v>
      </c>
      <c r="AY27" s="96" t="s">
        <v>1080</v>
      </c>
      <c r="AZ27" s="88" t="s">
        <v>65</v>
      </c>
      <c r="BA27" s="88" t="str">
        <f>REPLACE(INDEX(GroupVertices[Group],MATCH(Vertices[[#This Row],[Vertex]],GroupVertices[Vertex],0)),1,1,"")</f>
        <v>2</v>
      </c>
      <c r="BB27" s="48"/>
      <c r="BC27" s="48"/>
      <c r="BD27" s="48"/>
      <c r="BE27" s="48"/>
      <c r="BF27" s="48"/>
      <c r="BG27" s="48"/>
      <c r="BH27" s="48"/>
      <c r="BI27" s="48"/>
      <c r="BJ27" s="48"/>
      <c r="BK27" s="48"/>
      <c r="BL27" s="2"/>
      <c r="BM27" s="3"/>
      <c r="BN27" s="3"/>
      <c r="BO27" s="3"/>
      <c r="BP27" s="3"/>
    </row>
    <row r="28" spans="1:68" ht="41.45" customHeight="1">
      <c r="A28" s="65" t="s">
        <v>277</v>
      </c>
      <c r="C28" s="66"/>
      <c r="D28" s="66" t="s">
        <v>64</v>
      </c>
      <c r="E28" s="67">
        <v>256</v>
      </c>
      <c r="F28" s="69"/>
      <c r="G28" s="110" t="s">
        <v>1034</v>
      </c>
      <c r="H28" s="66"/>
      <c r="I28" s="70" t="s">
        <v>277</v>
      </c>
      <c r="J28" s="71"/>
      <c r="K28" s="71" t="s">
        <v>75</v>
      </c>
      <c r="L28" s="70" t="s">
        <v>1159</v>
      </c>
      <c r="M28" s="74">
        <v>286.65714285714284</v>
      </c>
      <c r="N28" s="75">
        <v>4073.907958984375</v>
      </c>
      <c r="O28" s="75">
        <v>4467.2978515625</v>
      </c>
      <c r="P28" s="76"/>
      <c r="Q28" s="77"/>
      <c r="R28" s="77"/>
      <c r="S28" s="103"/>
      <c r="T28" s="48">
        <v>1</v>
      </c>
      <c r="U28" s="48">
        <v>0</v>
      </c>
      <c r="V28" s="49">
        <v>0</v>
      </c>
      <c r="W28" s="49">
        <v>0.004425</v>
      </c>
      <c r="X28" s="49">
        <v>0.003597</v>
      </c>
      <c r="Y28" s="49">
        <v>0.516471</v>
      </c>
      <c r="Z28" s="49">
        <v>0</v>
      </c>
      <c r="AA28" s="49">
        <v>0</v>
      </c>
      <c r="AB28" s="72">
        <v>28</v>
      </c>
      <c r="AC28" s="72"/>
      <c r="AD28" s="73"/>
      <c r="AE28" s="88" t="s">
        <v>698</v>
      </c>
      <c r="AF28" s="88">
        <v>3757</v>
      </c>
      <c r="AG28" s="88">
        <v>206436</v>
      </c>
      <c r="AH28" s="88">
        <v>28064</v>
      </c>
      <c r="AI28" s="88">
        <v>9454</v>
      </c>
      <c r="AJ28" s="88"/>
      <c r="AK28" s="88" t="s">
        <v>774</v>
      </c>
      <c r="AL28" s="88" t="s">
        <v>845</v>
      </c>
      <c r="AM28" s="96" t="s">
        <v>895</v>
      </c>
      <c r="AN28" s="88"/>
      <c r="AO28" s="91">
        <v>39874.55516203704</v>
      </c>
      <c r="AP28" s="96" t="s">
        <v>953</v>
      </c>
      <c r="AQ28" s="88" t="b">
        <v>0</v>
      </c>
      <c r="AR28" s="88" t="b">
        <v>0</v>
      </c>
      <c r="AS28" s="88" t="b">
        <v>1</v>
      </c>
      <c r="AT28" s="88"/>
      <c r="AU28" s="88">
        <v>1870</v>
      </c>
      <c r="AV28" s="96" t="s">
        <v>1020</v>
      </c>
      <c r="AW28" s="88" t="b">
        <v>1</v>
      </c>
      <c r="AX28" s="88" t="s">
        <v>1076</v>
      </c>
      <c r="AY28" s="96" t="s">
        <v>1081</v>
      </c>
      <c r="AZ28" s="88" t="s">
        <v>65</v>
      </c>
      <c r="BA28" s="88" t="str">
        <f>REPLACE(INDEX(GroupVertices[Group],MATCH(Vertices[[#This Row],[Vertex]],GroupVertices[Vertex],0)),1,1,"")</f>
        <v>2</v>
      </c>
      <c r="BB28" s="48"/>
      <c r="BC28" s="48"/>
      <c r="BD28" s="48"/>
      <c r="BE28" s="48"/>
      <c r="BF28" s="48"/>
      <c r="BG28" s="48"/>
      <c r="BH28" s="48"/>
      <c r="BI28" s="48"/>
      <c r="BJ28" s="48"/>
      <c r="BK28" s="48"/>
      <c r="BL28" s="2"/>
      <c r="BM28" s="3"/>
      <c r="BN28" s="3"/>
      <c r="BO28" s="3"/>
      <c r="BP28" s="3"/>
    </row>
    <row r="29" spans="1:68" ht="41.45" customHeight="1">
      <c r="A29" s="65" t="s">
        <v>278</v>
      </c>
      <c r="C29" s="66"/>
      <c r="D29" s="66" t="s">
        <v>64</v>
      </c>
      <c r="E29" s="67">
        <v>256</v>
      </c>
      <c r="F29" s="69"/>
      <c r="G29" s="110" t="s">
        <v>1035</v>
      </c>
      <c r="H29" s="66"/>
      <c r="I29" s="70" t="s">
        <v>278</v>
      </c>
      <c r="J29" s="71"/>
      <c r="K29" s="71" t="s">
        <v>75</v>
      </c>
      <c r="L29" s="70" t="s">
        <v>1160</v>
      </c>
      <c r="M29" s="74">
        <v>286.65714285714284</v>
      </c>
      <c r="N29" s="75">
        <v>5765.94091796875</v>
      </c>
      <c r="O29" s="75">
        <v>3815.985107421875</v>
      </c>
      <c r="P29" s="76"/>
      <c r="Q29" s="77"/>
      <c r="R29" s="77"/>
      <c r="S29" s="103"/>
      <c r="T29" s="48">
        <v>1</v>
      </c>
      <c r="U29" s="48">
        <v>0</v>
      </c>
      <c r="V29" s="49">
        <v>0</v>
      </c>
      <c r="W29" s="49">
        <v>0.004425</v>
      </c>
      <c r="X29" s="49">
        <v>0.003597</v>
      </c>
      <c r="Y29" s="49">
        <v>0.516471</v>
      </c>
      <c r="Z29" s="49">
        <v>0</v>
      </c>
      <c r="AA29" s="49">
        <v>0</v>
      </c>
      <c r="AB29" s="72">
        <v>29</v>
      </c>
      <c r="AC29" s="72"/>
      <c r="AD29" s="73"/>
      <c r="AE29" s="88" t="s">
        <v>699</v>
      </c>
      <c r="AF29" s="88">
        <v>2338</v>
      </c>
      <c r="AG29" s="88">
        <v>48366</v>
      </c>
      <c r="AH29" s="88">
        <v>24770</v>
      </c>
      <c r="AI29" s="88">
        <v>4184</v>
      </c>
      <c r="AJ29" s="88"/>
      <c r="AK29" s="88" t="s">
        <v>775</v>
      </c>
      <c r="AL29" s="88" t="s">
        <v>846</v>
      </c>
      <c r="AM29" s="96" t="s">
        <v>896</v>
      </c>
      <c r="AN29" s="88"/>
      <c r="AO29" s="91">
        <v>39937.65849537037</v>
      </c>
      <c r="AP29" s="96" t="s">
        <v>954</v>
      </c>
      <c r="AQ29" s="88" t="b">
        <v>0</v>
      </c>
      <c r="AR29" s="88" t="b">
        <v>0</v>
      </c>
      <c r="AS29" s="88" t="b">
        <v>1</v>
      </c>
      <c r="AT29" s="88"/>
      <c r="AU29" s="88">
        <v>829</v>
      </c>
      <c r="AV29" s="96" t="s">
        <v>1020</v>
      </c>
      <c r="AW29" s="88" t="b">
        <v>1</v>
      </c>
      <c r="AX29" s="88" t="s">
        <v>1076</v>
      </c>
      <c r="AY29" s="96" t="s">
        <v>1082</v>
      </c>
      <c r="AZ29" s="88" t="s">
        <v>65</v>
      </c>
      <c r="BA29" s="88" t="str">
        <f>REPLACE(INDEX(GroupVertices[Group],MATCH(Vertices[[#This Row],[Vertex]],GroupVertices[Vertex],0)),1,1,"")</f>
        <v>2</v>
      </c>
      <c r="BB29" s="48"/>
      <c r="BC29" s="48"/>
      <c r="BD29" s="48"/>
      <c r="BE29" s="48"/>
      <c r="BF29" s="48"/>
      <c r="BG29" s="48"/>
      <c r="BH29" s="48"/>
      <c r="BI29" s="48"/>
      <c r="BJ29" s="48"/>
      <c r="BK29" s="48"/>
      <c r="BL29" s="2"/>
      <c r="BM29" s="3"/>
      <c r="BN29" s="3"/>
      <c r="BO29" s="3"/>
      <c r="BP29" s="3"/>
    </row>
    <row r="30" spans="1:68" ht="41.45" customHeight="1">
      <c r="A30" s="65" t="s">
        <v>279</v>
      </c>
      <c r="C30" s="66"/>
      <c r="D30" s="66" t="s">
        <v>64</v>
      </c>
      <c r="E30" s="67">
        <v>256</v>
      </c>
      <c r="F30" s="69"/>
      <c r="G30" s="110" t="s">
        <v>1036</v>
      </c>
      <c r="H30" s="66"/>
      <c r="I30" s="70" t="s">
        <v>279</v>
      </c>
      <c r="J30" s="71"/>
      <c r="K30" s="71" t="s">
        <v>75</v>
      </c>
      <c r="L30" s="70" t="s">
        <v>1161</v>
      </c>
      <c r="M30" s="74">
        <v>286.65714285714284</v>
      </c>
      <c r="N30" s="75">
        <v>6104.65478515625</v>
      </c>
      <c r="O30" s="75">
        <v>6068.17822265625</v>
      </c>
      <c r="P30" s="76"/>
      <c r="Q30" s="77"/>
      <c r="R30" s="77"/>
      <c r="S30" s="103"/>
      <c r="T30" s="48">
        <v>1</v>
      </c>
      <c r="U30" s="48">
        <v>0</v>
      </c>
      <c r="V30" s="49">
        <v>0</v>
      </c>
      <c r="W30" s="49">
        <v>0.004425</v>
      </c>
      <c r="X30" s="49">
        <v>0.003597</v>
      </c>
      <c r="Y30" s="49">
        <v>0.516471</v>
      </c>
      <c r="Z30" s="49">
        <v>0</v>
      </c>
      <c r="AA30" s="49">
        <v>0</v>
      </c>
      <c r="AB30" s="72">
        <v>30</v>
      </c>
      <c r="AC30" s="72"/>
      <c r="AD30" s="73"/>
      <c r="AE30" s="88" t="s">
        <v>700</v>
      </c>
      <c r="AF30" s="88">
        <v>1599</v>
      </c>
      <c r="AG30" s="88">
        <v>41050</v>
      </c>
      <c r="AH30" s="88">
        <v>12093</v>
      </c>
      <c r="AI30" s="88">
        <v>1761</v>
      </c>
      <c r="AJ30" s="88"/>
      <c r="AK30" s="88" t="s">
        <v>776</v>
      </c>
      <c r="AL30" s="88" t="s">
        <v>847</v>
      </c>
      <c r="AM30" s="96" t="s">
        <v>897</v>
      </c>
      <c r="AN30" s="88"/>
      <c r="AO30" s="91">
        <v>39765.81681712963</v>
      </c>
      <c r="AP30" s="96" t="s">
        <v>955</v>
      </c>
      <c r="AQ30" s="88" t="b">
        <v>1</v>
      </c>
      <c r="AR30" s="88" t="b">
        <v>0</v>
      </c>
      <c r="AS30" s="88" t="b">
        <v>1</v>
      </c>
      <c r="AT30" s="88"/>
      <c r="AU30" s="88">
        <v>1042</v>
      </c>
      <c r="AV30" s="96" t="s">
        <v>1020</v>
      </c>
      <c r="AW30" s="88" t="b">
        <v>1</v>
      </c>
      <c r="AX30" s="88" t="s">
        <v>1076</v>
      </c>
      <c r="AY30" s="96" t="s">
        <v>1083</v>
      </c>
      <c r="AZ30" s="88" t="s">
        <v>65</v>
      </c>
      <c r="BA30" s="88" t="str">
        <f>REPLACE(INDEX(GroupVertices[Group],MATCH(Vertices[[#This Row],[Vertex]],GroupVertices[Vertex],0)),1,1,"")</f>
        <v>2</v>
      </c>
      <c r="BB30" s="48"/>
      <c r="BC30" s="48"/>
      <c r="BD30" s="48"/>
      <c r="BE30" s="48"/>
      <c r="BF30" s="48"/>
      <c r="BG30" s="48"/>
      <c r="BH30" s="48"/>
      <c r="BI30" s="48"/>
      <c r="BJ30" s="48"/>
      <c r="BK30" s="48"/>
      <c r="BL30" s="2"/>
      <c r="BM30" s="3"/>
      <c r="BN30" s="3"/>
      <c r="BO30" s="3"/>
      <c r="BP30" s="3"/>
    </row>
    <row r="31" spans="1:68" ht="41.45" customHeight="1">
      <c r="A31" s="65" t="s">
        <v>280</v>
      </c>
      <c r="C31" s="66"/>
      <c r="D31" s="66" t="s">
        <v>64</v>
      </c>
      <c r="E31" s="67">
        <v>256</v>
      </c>
      <c r="F31" s="69"/>
      <c r="G31" s="110" t="s">
        <v>1037</v>
      </c>
      <c r="H31" s="66"/>
      <c r="I31" s="70" t="s">
        <v>280</v>
      </c>
      <c r="J31" s="71"/>
      <c r="K31" s="71" t="s">
        <v>75</v>
      </c>
      <c r="L31" s="70" t="s">
        <v>1162</v>
      </c>
      <c r="M31" s="74">
        <v>286.65714285714284</v>
      </c>
      <c r="N31" s="75">
        <v>6452.92919921875</v>
      </c>
      <c r="O31" s="75">
        <v>4565.705078125</v>
      </c>
      <c r="P31" s="76"/>
      <c r="Q31" s="77"/>
      <c r="R31" s="77"/>
      <c r="S31" s="103"/>
      <c r="T31" s="48">
        <v>1</v>
      </c>
      <c r="U31" s="48">
        <v>0</v>
      </c>
      <c r="V31" s="49">
        <v>0</v>
      </c>
      <c r="W31" s="49">
        <v>0.004425</v>
      </c>
      <c r="X31" s="49">
        <v>0.003597</v>
      </c>
      <c r="Y31" s="49">
        <v>0.516471</v>
      </c>
      <c r="Z31" s="49">
        <v>0</v>
      </c>
      <c r="AA31" s="49">
        <v>0</v>
      </c>
      <c r="AB31" s="72">
        <v>31</v>
      </c>
      <c r="AC31" s="72"/>
      <c r="AD31" s="73"/>
      <c r="AE31" s="88" t="s">
        <v>701</v>
      </c>
      <c r="AF31" s="88">
        <v>62</v>
      </c>
      <c r="AG31" s="88">
        <v>78913</v>
      </c>
      <c r="AH31" s="88">
        <v>10565</v>
      </c>
      <c r="AI31" s="88">
        <v>255</v>
      </c>
      <c r="AJ31" s="88"/>
      <c r="AK31" s="88" t="s">
        <v>777</v>
      </c>
      <c r="AL31" s="88"/>
      <c r="AM31" s="96" t="s">
        <v>898</v>
      </c>
      <c r="AN31" s="88"/>
      <c r="AO31" s="91">
        <v>40301.92119212963</v>
      </c>
      <c r="AP31" s="96" t="s">
        <v>956</v>
      </c>
      <c r="AQ31" s="88" t="b">
        <v>0</v>
      </c>
      <c r="AR31" s="88" t="b">
        <v>0</v>
      </c>
      <c r="AS31" s="88" t="b">
        <v>0</v>
      </c>
      <c r="AT31" s="88"/>
      <c r="AU31" s="88">
        <v>596</v>
      </c>
      <c r="AV31" s="96" t="s">
        <v>1020</v>
      </c>
      <c r="AW31" s="88" t="b">
        <v>0</v>
      </c>
      <c r="AX31" s="88" t="s">
        <v>1076</v>
      </c>
      <c r="AY31" s="96" t="s">
        <v>1084</v>
      </c>
      <c r="AZ31" s="88" t="s">
        <v>65</v>
      </c>
      <c r="BA31" s="88" t="str">
        <f>REPLACE(INDEX(GroupVertices[Group],MATCH(Vertices[[#This Row],[Vertex]],GroupVertices[Vertex],0)),1,1,"")</f>
        <v>2</v>
      </c>
      <c r="BB31" s="48"/>
      <c r="BC31" s="48"/>
      <c r="BD31" s="48"/>
      <c r="BE31" s="48"/>
      <c r="BF31" s="48"/>
      <c r="BG31" s="48"/>
      <c r="BH31" s="48"/>
      <c r="BI31" s="48"/>
      <c r="BJ31" s="48"/>
      <c r="BK31" s="48"/>
      <c r="BL31" s="2"/>
      <c r="BM31" s="3"/>
      <c r="BN31" s="3"/>
      <c r="BO31" s="3"/>
      <c r="BP31" s="3"/>
    </row>
    <row r="32" spans="1:68" ht="41.45" customHeight="1">
      <c r="A32" s="65" t="s">
        <v>281</v>
      </c>
      <c r="C32" s="66"/>
      <c r="D32" s="66" t="s">
        <v>64</v>
      </c>
      <c r="E32" s="67">
        <v>256</v>
      </c>
      <c r="F32" s="69"/>
      <c r="G32" s="110" t="s">
        <v>1038</v>
      </c>
      <c r="H32" s="66"/>
      <c r="I32" s="70" t="s">
        <v>281</v>
      </c>
      <c r="J32" s="71"/>
      <c r="K32" s="71" t="s">
        <v>75</v>
      </c>
      <c r="L32" s="70" t="s">
        <v>1163</v>
      </c>
      <c r="M32" s="74">
        <v>286.65714285714284</v>
      </c>
      <c r="N32" s="75">
        <v>4919.82275390625</v>
      </c>
      <c r="O32" s="75">
        <v>3528.44287109375</v>
      </c>
      <c r="P32" s="76"/>
      <c r="Q32" s="77"/>
      <c r="R32" s="77"/>
      <c r="S32" s="103"/>
      <c r="T32" s="48">
        <v>1</v>
      </c>
      <c r="U32" s="48">
        <v>0</v>
      </c>
      <c r="V32" s="49">
        <v>0</v>
      </c>
      <c r="W32" s="49">
        <v>0.004425</v>
      </c>
      <c r="X32" s="49">
        <v>0.003597</v>
      </c>
      <c r="Y32" s="49">
        <v>0.516471</v>
      </c>
      <c r="Z32" s="49">
        <v>0</v>
      </c>
      <c r="AA32" s="49">
        <v>0</v>
      </c>
      <c r="AB32" s="72">
        <v>32</v>
      </c>
      <c r="AC32" s="72"/>
      <c r="AD32" s="73"/>
      <c r="AE32" s="88" t="s">
        <v>702</v>
      </c>
      <c r="AF32" s="88">
        <v>1796</v>
      </c>
      <c r="AG32" s="88">
        <v>1944480</v>
      </c>
      <c r="AH32" s="88">
        <v>49486</v>
      </c>
      <c r="AI32" s="88">
        <v>3488</v>
      </c>
      <c r="AJ32" s="88"/>
      <c r="AK32" s="88" t="s">
        <v>778</v>
      </c>
      <c r="AL32" s="88" t="s">
        <v>848</v>
      </c>
      <c r="AM32" s="96" t="s">
        <v>899</v>
      </c>
      <c r="AN32" s="88"/>
      <c r="AO32" s="91">
        <v>39567.97634259259</v>
      </c>
      <c r="AP32" s="96" t="s">
        <v>957</v>
      </c>
      <c r="AQ32" s="88" t="b">
        <v>0</v>
      </c>
      <c r="AR32" s="88" t="b">
        <v>0</v>
      </c>
      <c r="AS32" s="88" t="b">
        <v>1</v>
      </c>
      <c r="AT32" s="88"/>
      <c r="AU32" s="88">
        <v>12195</v>
      </c>
      <c r="AV32" s="96" t="s">
        <v>1020</v>
      </c>
      <c r="AW32" s="88" t="b">
        <v>1</v>
      </c>
      <c r="AX32" s="88" t="s">
        <v>1076</v>
      </c>
      <c r="AY32" s="96" t="s">
        <v>1085</v>
      </c>
      <c r="AZ32" s="88" t="s">
        <v>65</v>
      </c>
      <c r="BA32" s="88" t="str">
        <f>REPLACE(INDEX(GroupVertices[Group],MATCH(Vertices[[#This Row],[Vertex]],GroupVertices[Vertex],0)),1,1,"")</f>
        <v>2</v>
      </c>
      <c r="BB32" s="48"/>
      <c r="BC32" s="48"/>
      <c r="BD32" s="48"/>
      <c r="BE32" s="48"/>
      <c r="BF32" s="48"/>
      <c r="BG32" s="48"/>
      <c r="BH32" s="48"/>
      <c r="BI32" s="48"/>
      <c r="BJ32" s="48"/>
      <c r="BK32" s="48"/>
      <c r="BL32" s="2"/>
      <c r="BM32" s="3"/>
      <c r="BN32" s="3"/>
      <c r="BO32" s="3"/>
      <c r="BP32" s="3"/>
    </row>
    <row r="33" spans="1:68" ht="41.45" customHeight="1">
      <c r="A33" s="65" t="s">
        <v>282</v>
      </c>
      <c r="C33" s="66"/>
      <c r="D33" s="66" t="s">
        <v>64</v>
      </c>
      <c r="E33" s="67">
        <v>256</v>
      </c>
      <c r="F33" s="69"/>
      <c r="G33" s="110" t="s">
        <v>1039</v>
      </c>
      <c r="H33" s="66"/>
      <c r="I33" s="70" t="s">
        <v>282</v>
      </c>
      <c r="J33" s="71"/>
      <c r="K33" s="71" t="s">
        <v>75</v>
      </c>
      <c r="L33" s="70" t="s">
        <v>1164</v>
      </c>
      <c r="M33" s="74">
        <v>286.65714285714284</v>
      </c>
      <c r="N33" s="75">
        <v>5203.45654296875</v>
      </c>
      <c r="O33" s="75">
        <v>8531.88671875</v>
      </c>
      <c r="P33" s="76"/>
      <c r="Q33" s="77"/>
      <c r="R33" s="77"/>
      <c r="S33" s="103"/>
      <c r="T33" s="48">
        <v>1</v>
      </c>
      <c r="U33" s="48">
        <v>0</v>
      </c>
      <c r="V33" s="49">
        <v>0</v>
      </c>
      <c r="W33" s="49">
        <v>0.004425</v>
      </c>
      <c r="X33" s="49">
        <v>0.003597</v>
      </c>
      <c r="Y33" s="49">
        <v>0.516471</v>
      </c>
      <c r="Z33" s="49">
        <v>0</v>
      </c>
      <c r="AA33" s="49">
        <v>0</v>
      </c>
      <c r="AB33" s="72">
        <v>33</v>
      </c>
      <c r="AC33" s="72"/>
      <c r="AD33" s="73"/>
      <c r="AE33" s="88" t="s">
        <v>703</v>
      </c>
      <c r="AF33" s="88">
        <v>2526</v>
      </c>
      <c r="AG33" s="88">
        <v>183929</v>
      </c>
      <c r="AH33" s="88">
        <v>13666</v>
      </c>
      <c r="AI33" s="88">
        <v>2877</v>
      </c>
      <c r="AJ33" s="88"/>
      <c r="AK33" s="88" t="s">
        <v>779</v>
      </c>
      <c r="AL33" s="88"/>
      <c r="AM33" s="96" t="s">
        <v>900</v>
      </c>
      <c r="AN33" s="88"/>
      <c r="AO33" s="91">
        <v>39853.800150462965</v>
      </c>
      <c r="AP33" s="96" t="s">
        <v>958</v>
      </c>
      <c r="AQ33" s="88" t="b">
        <v>0</v>
      </c>
      <c r="AR33" s="88" t="b">
        <v>0</v>
      </c>
      <c r="AS33" s="88" t="b">
        <v>1</v>
      </c>
      <c r="AT33" s="88"/>
      <c r="AU33" s="88">
        <v>2468</v>
      </c>
      <c r="AV33" s="96" t="s">
        <v>1020</v>
      </c>
      <c r="AW33" s="88" t="b">
        <v>1</v>
      </c>
      <c r="AX33" s="88" t="s">
        <v>1076</v>
      </c>
      <c r="AY33" s="96" t="s">
        <v>1086</v>
      </c>
      <c r="AZ33" s="88" t="s">
        <v>65</v>
      </c>
      <c r="BA33" s="88" t="str">
        <f>REPLACE(INDEX(GroupVertices[Group],MATCH(Vertices[[#This Row],[Vertex]],GroupVertices[Vertex],0)),1,1,"")</f>
        <v>2</v>
      </c>
      <c r="BB33" s="48"/>
      <c r="BC33" s="48"/>
      <c r="BD33" s="48"/>
      <c r="BE33" s="48"/>
      <c r="BF33" s="48"/>
      <c r="BG33" s="48"/>
      <c r="BH33" s="48"/>
      <c r="BI33" s="48"/>
      <c r="BJ33" s="48"/>
      <c r="BK33" s="48"/>
      <c r="BL33" s="2"/>
      <c r="BM33" s="3"/>
      <c r="BN33" s="3"/>
      <c r="BO33" s="3"/>
      <c r="BP33" s="3"/>
    </row>
    <row r="34" spans="1:68" ht="41.45" customHeight="1">
      <c r="A34" s="65" t="s">
        <v>283</v>
      </c>
      <c r="C34" s="66"/>
      <c r="D34" s="66" t="s">
        <v>64</v>
      </c>
      <c r="E34" s="67">
        <v>256</v>
      </c>
      <c r="F34" s="69"/>
      <c r="G34" s="110" t="s">
        <v>1040</v>
      </c>
      <c r="H34" s="66"/>
      <c r="I34" s="70" t="s">
        <v>283</v>
      </c>
      <c r="J34" s="71"/>
      <c r="K34" s="71" t="s">
        <v>75</v>
      </c>
      <c r="L34" s="70" t="s">
        <v>1165</v>
      </c>
      <c r="M34" s="74">
        <v>286.65714285714284</v>
      </c>
      <c r="N34" s="75">
        <v>4152.81884765625</v>
      </c>
      <c r="O34" s="75">
        <v>6922.73583984375</v>
      </c>
      <c r="P34" s="76"/>
      <c r="Q34" s="77"/>
      <c r="R34" s="77"/>
      <c r="S34" s="103"/>
      <c r="T34" s="48">
        <v>1</v>
      </c>
      <c r="U34" s="48">
        <v>0</v>
      </c>
      <c r="V34" s="49">
        <v>0</v>
      </c>
      <c r="W34" s="49">
        <v>0.004425</v>
      </c>
      <c r="X34" s="49">
        <v>0.003597</v>
      </c>
      <c r="Y34" s="49">
        <v>0.516471</v>
      </c>
      <c r="Z34" s="49">
        <v>0</v>
      </c>
      <c r="AA34" s="49">
        <v>0</v>
      </c>
      <c r="AB34" s="72">
        <v>34</v>
      </c>
      <c r="AC34" s="72"/>
      <c r="AD34" s="73"/>
      <c r="AE34" s="88" t="s">
        <v>704</v>
      </c>
      <c r="AF34" s="88">
        <v>2317</v>
      </c>
      <c r="AG34" s="88">
        <v>51671</v>
      </c>
      <c r="AH34" s="88">
        <v>9734</v>
      </c>
      <c r="AI34" s="88">
        <v>869</v>
      </c>
      <c r="AJ34" s="88"/>
      <c r="AK34" s="88" t="s">
        <v>780</v>
      </c>
      <c r="AL34" s="88" t="s">
        <v>849</v>
      </c>
      <c r="AM34" s="96" t="s">
        <v>901</v>
      </c>
      <c r="AN34" s="88"/>
      <c r="AO34" s="91">
        <v>40840.77425925926</v>
      </c>
      <c r="AP34" s="96" t="s">
        <v>959</v>
      </c>
      <c r="AQ34" s="88" t="b">
        <v>0</v>
      </c>
      <c r="AR34" s="88" t="b">
        <v>0</v>
      </c>
      <c r="AS34" s="88" t="b">
        <v>0</v>
      </c>
      <c r="AT34" s="88"/>
      <c r="AU34" s="88">
        <v>551</v>
      </c>
      <c r="AV34" s="96" t="s">
        <v>1020</v>
      </c>
      <c r="AW34" s="88" t="b">
        <v>1</v>
      </c>
      <c r="AX34" s="88" t="s">
        <v>1076</v>
      </c>
      <c r="AY34" s="96" t="s">
        <v>1087</v>
      </c>
      <c r="AZ34" s="88" t="s">
        <v>65</v>
      </c>
      <c r="BA34" s="88" t="str">
        <f>REPLACE(INDEX(GroupVertices[Group],MATCH(Vertices[[#This Row],[Vertex]],GroupVertices[Vertex],0)),1,1,"")</f>
        <v>2</v>
      </c>
      <c r="BB34" s="48"/>
      <c r="BC34" s="48"/>
      <c r="BD34" s="48"/>
      <c r="BE34" s="48"/>
      <c r="BF34" s="48"/>
      <c r="BG34" s="48"/>
      <c r="BH34" s="48"/>
      <c r="BI34" s="48"/>
      <c r="BJ34" s="48"/>
      <c r="BK34" s="48"/>
      <c r="BL34" s="2"/>
      <c r="BM34" s="3"/>
      <c r="BN34" s="3"/>
      <c r="BO34" s="3"/>
      <c r="BP34" s="3"/>
    </row>
    <row r="35" spans="1:68" ht="41.45" customHeight="1">
      <c r="A35" s="65" t="s">
        <v>284</v>
      </c>
      <c r="C35" s="66"/>
      <c r="D35" s="66" t="s">
        <v>64</v>
      </c>
      <c r="E35" s="67">
        <v>256</v>
      </c>
      <c r="F35" s="69"/>
      <c r="G35" s="110" t="s">
        <v>1041</v>
      </c>
      <c r="H35" s="66"/>
      <c r="I35" s="70" t="s">
        <v>284</v>
      </c>
      <c r="J35" s="71"/>
      <c r="K35" s="71" t="s">
        <v>75</v>
      </c>
      <c r="L35" s="70" t="s">
        <v>1166</v>
      </c>
      <c r="M35" s="74">
        <v>286.65714285714284</v>
      </c>
      <c r="N35" s="75">
        <v>6756.80029296875</v>
      </c>
      <c r="O35" s="75">
        <v>7701.8935546875</v>
      </c>
      <c r="P35" s="76"/>
      <c r="Q35" s="77"/>
      <c r="R35" s="77"/>
      <c r="S35" s="103"/>
      <c r="T35" s="48">
        <v>1</v>
      </c>
      <c r="U35" s="48">
        <v>0</v>
      </c>
      <c r="V35" s="49">
        <v>0</v>
      </c>
      <c r="W35" s="49">
        <v>0.004425</v>
      </c>
      <c r="X35" s="49">
        <v>0.003597</v>
      </c>
      <c r="Y35" s="49">
        <v>0.516471</v>
      </c>
      <c r="Z35" s="49">
        <v>0</v>
      </c>
      <c r="AA35" s="49">
        <v>0</v>
      </c>
      <c r="AB35" s="72">
        <v>35</v>
      </c>
      <c r="AC35" s="72"/>
      <c r="AD35" s="73"/>
      <c r="AE35" s="88" t="s">
        <v>705</v>
      </c>
      <c r="AF35" s="88">
        <v>2517</v>
      </c>
      <c r="AG35" s="88">
        <v>7410</v>
      </c>
      <c r="AH35" s="88">
        <v>6369</v>
      </c>
      <c r="AI35" s="88">
        <v>2726</v>
      </c>
      <c r="AJ35" s="88"/>
      <c r="AK35" s="88" t="s">
        <v>781</v>
      </c>
      <c r="AL35" s="88" t="s">
        <v>850</v>
      </c>
      <c r="AM35" s="96" t="s">
        <v>902</v>
      </c>
      <c r="AN35" s="88"/>
      <c r="AO35" s="91">
        <v>39752.77077546297</v>
      </c>
      <c r="AP35" s="96" t="s">
        <v>960</v>
      </c>
      <c r="AQ35" s="88" t="b">
        <v>0</v>
      </c>
      <c r="AR35" s="88" t="b">
        <v>0</v>
      </c>
      <c r="AS35" s="88" t="b">
        <v>1</v>
      </c>
      <c r="AT35" s="88"/>
      <c r="AU35" s="88">
        <v>572</v>
      </c>
      <c r="AV35" s="96" t="s">
        <v>1020</v>
      </c>
      <c r="AW35" s="88" t="b">
        <v>0</v>
      </c>
      <c r="AX35" s="88" t="s">
        <v>1076</v>
      </c>
      <c r="AY35" s="96" t="s">
        <v>1088</v>
      </c>
      <c r="AZ35" s="88" t="s">
        <v>65</v>
      </c>
      <c r="BA35" s="88" t="str">
        <f>REPLACE(INDEX(GroupVertices[Group],MATCH(Vertices[[#This Row],[Vertex]],GroupVertices[Vertex],0)),1,1,"")</f>
        <v>2</v>
      </c>
      <c r="BB35" s="48"/>
      <c r="BC35" s="48"/>
      <c r="BD35" s="48"/>
      <c r="BE35" s="48"/>
      <c r="BF35" s="48"/>
      <c r="BG35" s="48"/>
      <c r="BH35" s="48"/>
      <c r="BI35" s="48"/>
      <c r="BJ35" s="48"/>
      <c r="BK35" s="48"/>
      <c r="BL35" s="2"/>
      <c r="BM35" s="3"/>
      <c r="BN35" s="3"/>
      <c r="BO35" s="3"/>
      <c r="BP35" s="3"/>
    </row>
    <row r="36" spans="1:68" ht="41.45" customHeight="1">
      <c r="A36" s="65" t="s">
        <v>285</v>
      </c>
      <c r="C36" s="66"/>
      <c r="D36" s="66" t="s">
        <v>64</v>
      </c>
      <c r="E36" s="67">
        <v>256</v>
      </c>
      <c r="F36" s="69"/>
      <c r="G36" s="110" t="s">
        <v>1042</v>
      </c>
      <c r="H36" s="66"/>
      <c r="I36" s="70" t="s">
        <v>285</v>
      </c>
      <c r="J36" s="71"/>
      <c r="K36" s="71" t="s">
        <v>75</v>
      </c>
      <c r="L36" s="70" t="s">
        <v>1167</v>
      </c>
      <c r="M36" s="74">
        <v>286.65714285714284</v>
      </c>
      <c r="N36" s="75">
        <v>6370.16455078125</v>
      </c>
      <c r="O36" s="75">
        <v>8804.935546875</v>
      </c>
      <c r="P36" s="76"/>
      <c r="Q36" s="77"/>
      <c r="R36" s="77"/>
      <c r="S36" s="103"/>
      <c r="T36" s="48">
        <v>1</v>
      </c>
      <c r="U36" s="48">
        <v>0</v>
      </c>
      <c r="V36" s="49">
        <v>0</v>
      </c>
      <c r="W36" s="49">
        <v>0.004425</v>
      </c>
      <c r="X36" s="49">
        <v>0.003597</v>
      </c>
      <c r="Y36" s="49">
        <v>0.516471</v>
      </c>
      <c r="Z36" s="49">
        <v>0</v>
      </c>
      <c r="AA36" s="49">
        <v>0</v>
      </c>
      <c r="AB36" s="72">
        <v>36</v>
      </c>
      <c r="AC36" s="72"/>
      <c r="AD36" s="73"/>
      <c r="AE36" s="88" t="s">
        <v>706</v>
      </c>
      <c r="AF36" s="88">
        <v>4015</v>
      </c>
      <c r="AG36" s="88">
        <v>95094</v>
      </c>
      <c r="AH36" s="88">
        <v>13448</v>
      </c>
      <c r="AI36" s="88">
        <v>9808</v>
      </c>
      <c r="AJ36" s="88"/>
      <c r="AK36" s="88" t="s">
        <v>782</v>
      </c>
      <c r="AL36" s="88" t="s">
        <v>851</v>
      </c>
      <c r="AM36" s="96" t="s">
        <v>903</v>
      </c>
      <c r="AN36" s="88"/>
      <c r="AO36" s="91">
        <v>40130.53016203704</v>
      </c>
      <c r="AP36" s="96" t="s">
        <v>961</v>
      </c>
      <c r="AQ36" s="88" t="b">
        <v>0</v>
      </c>
      <c r="AR36" s="88" t="b">
        <v>0</v>
      </c>
      <c r="AS36" s="88" t="b">
        <v>0</v>
      </c>
      <c r="AT36" s="88"/>
      <c r="AU36" s="88">
        <v>3296</v>
      </c>
      <c r="AV36" s="96" t="s">
        <v>1020</v>
      </c>
      <c r="AW36" s="88" t="b">
        <v>1</v>
      </c>
      <c r="AX36" s="88" t="s">
        <v>1076</v>
      </c>
      <c r="AY36" s="96" t="s">
        <v>1089</v>
      </c>
      <c r="AZ36" s="88" t="s">
        <v>65</v>
      </c>
      <c r="BA36" s="88" t="str">
        <f>REPLACE(INDEX(GroupVertices[Group],MATCH(Vertices[[#This Row],[Vertex]],GroupVertices[Vertex],0)),1,1,"")</f>
        <v>2</v>
      </c>
      <c r="BB36" s="48"/>
      <c r="BC36" s="48"/>
      <c r="BD36" s="48"/>
      <c r="BE36" s="48"/>
      <c r="BF36" s="48"/>
      <c r="BG36" s="48"/>
      <c r="BH36" s="48"/>
      <c r="BI36" s="48"/>
      <c r="BJ36" s="48"/>
      <c r="BK36" s="48"/>
      <c r="BL36" s="2"/>
      <c r="BM36" s="3"/>
      <c r="BN36" s="3"/>
      <c r="BO36" s="3"/>
      <c r="BP36" s="3"/>
    </row>
    <row r="37" spans="1:68" ht="41.45" customHeight="1">
      <c r="A37" s="65" t="s">
        <v>286</v>
      </c>
      <c r="C37" s="66"/>
      <c r="D37" s="66" t="s">
        <v>64</v>
      </c>
      <c r="E37" s="67">
        <v>256</v>
      </c>
      <c r="F37" s="69"/>
      <c r="G37" s="110" t="s">
        <v>1043</v>
      </c>
      <c r="H37" s="66"/>
      <c r="I37" s="70" t="s">
        <v>286</v>
      </c>
      <c r="J37" s="71"/>
      <c r="K37" s="71" t="s">
        <v>75</v>
      </c>
      <c r="L37" s="70" t="s">
        <v>1168</v>
      </c>
      <c r="M37" s="74">
        <v>286.65714285714284</v>
      </c>
      <c r="N37" s="75">
        <v>4861.0380859375</v>
      </c>
      <c r="O37" s="75">
        <v>9758.1865234375</v>
      </c>
      <c r="P37" s="76"/>
      <c r="Q37" s="77"/>
      <c r="R37" s="77"/>
      <c r="S37" s="103"/>
      <c r="T37" s="48">
        <v>1</v>
      </c>
      <c r="U37" s="48">
        <v>0</v>
      </c>
      <c r="V37" s="49">
        <v>0</v>
      </c>
      <c r="W37" s="49">
        <v>0.004425</v>
      </c>
      <c r="X37" s="49">
        <v>0.003597</v>
      </c>
      <c r="Y37" s="49">
        <v>0.516471</v>
      </c>
      <c r="Z37" s="49">
        <v>0</v>
      </c>
      <c r="AA37" s="49">
        <v>0</v>
      </c>
      <c r="AB37" s="72">
        <v>37</v>
      </c>
      <c r="AC37" s="72"/>
      <c r="AD37" s="73"/>
      <c r="AE37" s="88" t="s">
        <v>707</v>
      </c>
      <c r="AF37" s="88">
        <v>1337</v>
      </c>
      <c r="AG37" s="88">
        <v>5057</v>
      </c>
      <c r="AH37" s="88">
        <v>7198</v>
      </c>
      <c r="AI37" s="88">
        <v>2102</v>
      </c>
      <c r="AJ37" s="88"/>
      <c r="AK37" s="88" t="s">
        <v>783</v>
      </c>
      <c r="AL37" s="88" t="s">
        <v>852</v>
      </c>
      <c r="AM37" s="96" t="s">
        <v>904</v>
      </c>
      <c r="AN37" s="88"/>
      <c r="AO37" s="91">
        <v>40976.200844907406</v>
      </c>
      <c r="AP37" s="96" t="s">
        <v>962</v>
      </c>
      <c r="AQ37" s="88" t="b">
        <v>0</v>
      </c>
      <c r="AR37" s="88" t="b">
        <v>0</v>
      </c>
      <c r="AS37" s="88" t="b">
        <v>1</v>
      </c>
      <c r="AT37" s="88"/>
      <c r="AU37" s="88">
        <v>293</v>
      </c>
      <c r="AV37" s="96" t="s">
        <v>1020</v>
      </c>
      <c r="AW37" s="88" t="b">
        <v>0</v>
      </c>
      <c r="AX37" s="88" t="s">
        <v>1076</v>
      </c>
      <c r="AY37" s="96" t="s">
        <v>1090</v>
      </c>
      <c r="AZ37" s="88" t="s">
        <v>65</v>
      </c>
      <c r="BA37" s="88" t="str">
        <f>REPLACE(INDEX(GroupVertices[Group],MATCH(Vertices[[#This Row],[Vertex]],GroupVertices[Vertex],0)),1,1,"")</f>
        <v>2</v>
      </c>
      <c r="BB37" s="48"/>
      <c r="BC37" s="48"/>
      <c r="BD37" s="48"/>
      <c r="BE37" s="48"/>
      <c r="BF37" s="48"/>
      <c r="BG37" s="48"/>
      <c r="BH37" s="48"/>
      <c r="BI37" s="48"/>
      <c r="BJ37" s="48"/>
      <c r="BK37" s="48"/>
      <c r="BL37" s="2"/>
      <c r="BM37" s="3"/>
      <c r="BN37" s="3"/>
      <c r="BO37" s="3"/>
      <c r="BP37" s="3"/>
    </row>
    <row r="38" spans="1:68" ht="41.45" customHeight="1">
      <c r="A38" s="65" t="s">
        <v>287</v>
      </c>
      <c r="C38" s="66"/>
      <c r="D38" s="66" t="s">
        <v>64</v>
      </c>
      <c r="E38" s="67">
        <v>256</v>
      </c>
      <c r="F38" s="69"/>
      <c r="G38" s="110" t="s">
        <v>1044</v>
      </c>
      <c r="H38" s="66"/>
      <c r="I38" s="70" t="s">
        <v>287</v>
      </c>
      <c r="J38" s="71"/>
      <c r="K38" s="71" t="s">
        <v>75</v>
      </c>
      <c r="L38" s="70" t="s">
        <v>1169</v>
      </c>
      <c r="M38" s="74">
        <v>286.65714285714284</v>
      </c>
      <c r="N38" s="75">
        <v>4154.29052734375</v>
      </c>
      <c r="O38" s="75">
        <v>9068.076171875</v>
      </c>
      <c r="P38" s="76"/>
      <c r="Q38" s="77"/>
      <c r="R38" s="77"/>
      <c r="S38" s="103"/>
      <c r="T38" s="48">
        <v>1</v>
      </c>
      <c r="U38" s="48">
        <v>0</v>
      </c>
      <c r="V38" s="49">
        <v>0</v>
      </c>
      <c r="W38" s="49">
        <v>0.004425</v>
      </c>
      <c r="X38" s="49">
        <v>0.003597</v>
      </c>
      <c r="Y38" s="49">
        <v>0.516471</v>
      </c>
      <c r="Z38" s="49">
        <v>0</v>
      </c>
      <c r="AA38" s="49">
        <v>0</v>
      </c>
      <c r="AB38" s="72">
        <v>38</v>
      </c>
      <c r="AC38" s="72"/>
      <c r="AD38" s="73"/>
      <c r="AE38" s="88" t="s">
        <v>708</v>
      </c>
      <c r="AF38" s="88">
        <v>56</v>
      </c>
      <c r="AG38" s="88">
        <v>26</v>
      </c>
      <c r="AH38" s="88">
        <v>19</v>
      </c>
      <c r="AI38" s="88">
        <v>2</v>
      </c>
      <c r="AJ38" s="88"/>
      <c r="AK38" s="88" t="s">
        <v>784</v>
      </c>
      <c r="AL38" s="88" t="s">
        <v>853</v>
      </c>
      <c r="AM38" s="96" t="s">
        <v>905</v>
      </c>
      <c r="AN38" s="88"/>
      <c r="AO38" s="91">
        <v>42062.75554398148</v>
      </c>
      <c r="AP38" s="96" t="s">
        <v>963</v>
      </c>
      <c r="AQ38" s="88" t="b">
        <v>1</v>
      </c>
      <c r="AR38" s="88" t="b">
        <v>0</v>
      </c>
      <c r="AS38" s="88" t="b">
        <v>0</v>
      </c>
      <c r="AT38" s="88"/>
      <c r="AU38" s="88">
        <v>0</v>
      </c>
      <c r="AV38" s="96" t="s">
        <v>1020</v>
      </c>
      <c r="AW38" s="88" t="b">
        <v>0</v>
      </c>
      <c r="AX38" s="88" t="s">
        <v>1076</v>
      </c>
      <c r="AY38" s="96" t="s">
        <v>1091</v>
      </c>
      <c r="AZ38" s="88" t="s">
        <v>65</v>
      </c>
      <c r="BA38" s="88" t="str">
        <f>REPLACE(INDEX(GroupVertices[Group],MATCH(Vertices[[#This Row],[Vertex]],GroupVertices[Vertex],0)),1,1,"")</f>
        <v>2</v>
      </c>
      <c r="BB38" s="48"/>
      <c r="BC38" s="48"/>
      <c r="BD38" s="48"/>
      <c r="BE38" s="48"/>
      <c r="BF38" s="48"/>
      <c r="BG38" s="48"/>
      <c r="BH38" s="48"/>
      <c r="BI38" s="48"/>
      <c r="BJ38" s="48"/>
      <c r="BK38" s="48"/>
      <c r="BL38" s="2"/>
      <c r="BM38" s="3"/>
      <c r="BN38" s="3"/>
      <c r="BO38" s="3"/>
      <c r="BP38" s="3"/>
    </row>
    <row r="39" spans="1:68" ht="41.45" customHeight="1">
      <c r="A39" s="65" t="s">
        <v>288</v>
      </c>
      <c r="C39" s="66"/>
      <c r="D39" s="66" t="s">
        <v>64</v>
      </c>
      <c r="E39" s="67">
        <v>256</v>
      </c>
      <c r="F39" s="69"/>
      <c r="G39" s="110" t="s">
        <v>1045</v>
      </c>
      <c r="H39" s="66"/>
      <c r="I39" s="70" t="s">
        <v>288</v>
      </c>
      <c r="J39" s="71"/>
      <c r="K39" s="71" t="s">
        <v>75</v>
      </c>
      <c r="L39" s="70" t="s">
        <v>1170</v>
      </c>
      <c r="M39" s="74">
        <v>286.65714285714284</v>
      </c>
      <c r="N39" s="75">
        <v>3623.90576171875</v>
      </c>
      <c r="O39" s="75">
        <v>7826.30029296875</v>
      </c>
      <c r="P39" s="76"/>
      <c r="Q39" s="77"/>
      <c r="R39" s="77"/>
      <c r="S39" s="103"/>
      <c r="T39" s="48">
        <v>1</v>
      </c>
      <c r="U39" s="48">
        <v>0</v>
      </c>
      <c r="V39" s="49">
        <v>0</v>
      </c>
      <c r="W39" s="49">
        <v>0.004425</v>
      </c>
      <c r="X39" s="49">
        <v>0.003597</v>
      </c>
      <c r="Y39" s="49">
        <v>0.516471</v>
      </c>
      <c r="Z39" s="49">
        <v>0</v>
      </c>
      <c r="AA39" s="49">
        <v>0</v>
      </c>
      <c r="AB39" s="72">
        <v>39</v>
      </c>
      <c r="AC39" s="72"/>
      <c r="AD39" s="73"/>
      <c r="AE39" s="88" t="s">
        <v>709</v>
      </c>
      <c r="AF39" s="88">
        <v>757</v>
      </c>
      <c r="AG39" s="88">
        <v>39793</v>
      </c>
      <c r="AH39" s="88">
        <v>5408</v>
      </c>
      <c r="AI39" s="88">
        <v>2469</v>
      </c>
      <c r="AJ39" s="88"/>
      <c r="AK39" s="88" t="s">
        <v>785</v>
      </c>
      <c r="AL39" s="88" t="s">
        <v>851</v>
      </c>
      <c r="AM39" s="96" t="s">
        <v>906</v>
      </c>
      <c r="AN39" s="88"/>
      <c r="AO39" s="91">
        <v>39894.0809375</v>
      </c>
      <c r="AP39" s="96" t="s">
        <v>964</v>
      </c>
      <c r="AQ39" s="88" t="b">
        <v>0</v>
      </c>
      <c r="AR39" s="88" t="b">
        <v>0</v>
      </c>
      <c r="AS39" s="88" t="b">
        <v>1</v>
      </c>
      <c r="AT39" s="88"/>
      <c r="AU39" s="88">
        <v>1981</v>
      </c>
      <c r="AV39" s="96" t="s">
        <v>1020</v>
      </c>
      <c r="AW39" s="88" t="b">
        <v>1</v>
      </c>
      <c r="AX39" s="88" t="s">
        <v>1076</v>
      </c>
      <c r="AY39" s="96" t="s">
        <v>1092</v>
      </c>
      <c r="AZ39" s="88" t="s">
        <v>65</v>
      </c>
      <c r="BA39" s="88" t="str">
        <f>REPLACE(INDEX(GroupVertices[Group],MATCH(Vertices[[#This Row],[Vertex]],GroupVertices[Vertex],0)),1,1,"")</f>
        <v>2</v>
      </c>
      <c r="BB39" s="48"/>
      <c r="BC39" s="48"/>
      <c r="BD39" s="48"/>
      <c r="BE39" s="48"/>
      <c r="BF39" s="48"/>
      <c r="BG39" s="48"/>
      <c r="BH39" s="48"/>
      <c r="BI39" s="48"/>
      <c r="BJ39" s="48"/>
      <c r="BK39" s="48"/>
      <c r="BL39" s="2"/>
      <c r="BM39" s="3"/>
      <c r="BN39" s="3"/>
      <c r="BO39" s="3"/>
      <c r="BP39" s="3"/>
    </row>
    <row r="40" spans="1:68" ht="41.45" customHeight="1">
      <c r="A40" s="65" t="s">
        <v>289</v>
      </c>
      <c r="C40" s="66"/>
      <c r="D40" s="66" t="s">
        <v>64</v>
      </c>
      <c r="E40" s="67">
        <v>256</v>
      </c>
      <c r="F40" s="69"/>
      <c r="G40" s="110" t="s">
        <v>1046</v>
      </c>
      <c r="H40" s="66"/>
      <c r="I40" s="70" t="s">
        <v>289</v>
      </c>
      <c r="J40" s="71"/>
      <c r="K40" s="71" t="s">
        <v>75</v>
      </c>
      <c r="L40" s="70" t="s">
        <v>1171</v>
      </c>
      <c r="M40" s="74">
        <v>286.65714285714284</v>
      </c>
      <c r="N40" s="75">
        <v>3625.524169921875</v>
      </c>
      <c r="O40" s="75">
        <v>5781.89697265625</v>
      </c>
      <c r="P40" s="76"/>
      <c r="Q40" s="77"/>
      <c r="R40" s="77"/>
      <c r="S40" s="103"/>
      <c r="T40" s="48">
        <v>1</v>
      </c>
      <c r="U40" s="48">
        <v>0</v>
      </c>
      <c r="V40" s="49">
        <v>0</v>
      </c>
      <c r="W40" s="49">
        <v>0.004425</v>
      </c>
      <c r="X40" s="49">
        <v>0.003597</v>
      </c>
      <c r="Y40" s="49">
        <v>0.516471</v>
      </c>
      <c r="Z40" s="49">
        <v>0</v>
      </c>
      <c r="AA40" s="49">
        <v>0</v>
      </c>
      <c r="AB40" s="72">
        <v>40</v>
      </c>
      <c r="AC40" s="72"/>
      <c r="AD40" s="73"/>
      <c r="AE40" s="88" t="s">
        <v>710</v>
      </c>
      <c r="AF40" s="88">
        <v>2133</v>
      </c>
      <c r="AG40" s="88">
        <v>8184</v>
      </c>
      <c r="AH40" s="88">
        <v>4130</v>
      </c>
      <c r="AI40" s="88">
        <v>1791</v>
      </c>
      <c r="AJ40" s="88"/>
      <c r="AK40" s="88" t="s">
        <v>786</v>
      </c>
      <c r="AL40" s="88"/>
      <c r="AM40" s="96" t="s">
        <v>907</v>
      </c>
      <c r="AN40" s="88"/>
      <c r="AO40" s="91">
        <v>39750.762453703705</v>
      </c>
      <c r="AP40" s="96" t="s">
        <v>965</v>
      </c>
      <c r="AQ40" s="88" t="b">
        <v>0</v>
      </c>
      <c r="AR40" s="88" t="b">
        <v>0</v>
      </c>
      <c r="AS40" s="88" t="b">
        <v>1</v>
      </c>
      <c r="AT40" s="88"/>
      <c r="AU40" s="88">
        <v>594</v>
      </c>
      <c r="AV40" s="96" t="s">
        <v>1020</v>
      </c>
      <c r="AW40" s="88" t="b">
        <v>1</v>
      </c>
      <c r="AX40" s="88" t="s">
        <v>1076</v>
      </c>
      <c r="AY40" s="96" t="s">
        <v>1093</v>
      </c>
      <c r="AZ40" s="88" t="s">
        <v>65</v>
      </c>
      <c r="BA40" s="88" t="str">
        <f>REPLACE(INDEX(GroupVertices[Group],MATCH(Vertices[[#This Row],[Vertex]],GroupVertices[Vertex],0)),1,1,"")</f>
        <v>2</v>
      </c>
      <c r="BB40" s="48"/>
      <c r="BC40" s="48"/>
      <c r="BD40" s="48"/>
      <c r="BE40" s="48"/>
      <c r="BF40" s="48"/>
      <c r="BG40" s="48"/>
      <c r="BH40" s="48"/>
      <c r="BI40" s="48"/>
      <c r="BJ40" s="48"/>
      <c r="BK40" s="48"/>
      <c r="BL40" s="2"/>
      <c r="BM40" s="3"/>
      <c r="BN40" s="3"/>
      <c r="BO40" s="3"/>
      <c r="BP40" s="3"/>
    </row>
    <row r="41" spans="1:68" ht="41.45" customHeight="1">
      <c r="A41" s="65" t="s">
        <v>237</v>
      </c>
      <c r="C41" s="66"/>
      <c r="D41" s="66" t="s">
        <v>64</v>
      </c>
      <c r="E41" s="67">
        <v>70</v>
      </c>
      <c r="F41" s="69"/>
      <c r="G41" s="110" t="s">
        <v>412</v>
      </c>
      <c r="H41" s="66"/>
      <c r="I41" s="70" t="s">
        <v>237</v>
      </c>
      <c r="J41" s="71"/>
      <c r="K41" s="71" t="s">
        <v>75</v>
      </c>
      <c r="L41" s="70" t="s">
        <v>1181</v>
      </c>
      <c r="M41" s="74">
        <v>1</v>
      </c>
      <c r="N41" s="75">
        <v>863.0252685546875</v>
      </c>
      <c r="O41" s="75">
        <v>4172.74609375</v>
      </c>
      <c r="P41" s="76"/>
      <c r="Q41" s="77"/>
      <c r="R41" s="77"/>
      <c r="S41" s="103"/>
      <c r="T41" s="48">
        <v>0</v>
      </c>
      <c r="U41" s="48">
        <v>1</v>
      </c>
      <c r="V41" s="49">
        <v>0</v>
      </c>
      <c r="W41" s="49">
        <v>0.005405</v>
      </c>
      <c r="X41" s="49">
        <v>0.015631</v>
      </c>
      <c r="Y41" s="49">
        <v>0.432666</v>
      </c>
      <c r="Z41" s="49">
        <v>0</v>
      </c>
      <c r="AA41" s="49">
        <v>0</v>
      </c>
      <c r="AB41" s="72">
        <v>41</v>
      </c>
      <c r="AC41" s="72"/>
      <c r="AD41" s="73"/>
      <c r="AE41" s="88" t="s">
        <v>720</v>
      </c>
      <c r="AF41" s="88">
        <v>1087</v>
      </c>
      <c r="AG41" s="88">
        <v>533</v>
      </c>
      <c r="AH41" s="88">
        <v>1668</v>
      </c>
      <c r="AI41" s="88">
        <v>2361</v>
      </c>
      <c r="AJ41" s="88"/>
      <c r="AK41" s="88" t="s">
        <v>796</v>
      </c>
      <c r="AL41" s="88" t="s">
        <v>860</v>
      </c>
      <c r="AM41" s="88"/>
      <c r="AN41" s="88"/>
      <c r="AO41" s="91">
        <v>39939.24109953704</v>
      </c>
      <c r="AP41" s="96" t="s">
        <v>975</v>
      </c>
      <c r="AQ41" s="88" t="b">
        <v>0</v>
      </c>
      <c r="AR41" s="88" t="b">
        <v>0</v>
      </c>
      <c r="AS41" s="88" t="b">
        <v>1</v>
      </c>
      <c r="AT41" s="88"/>
      <c r="AU41" s="88">
        <v>24</v>
      </c>
      <c r="AV41" s="96" t="s">
        <v>1022</v>
      </c>
      <c r="AW41" s="88" t="b">
        <v>0</v>
      </c>
      <c r="AX41" s="88" t="s">
        <v>1076</v>
      </c>
      <c r="AY41" s="96" t="s">
        <v>1103</v>
      </c>
      <c r="AZ41" s="88" t="s">
        <v>66</v>
      </c>
      <c r="BA41" s="88" t="str">
        <f>REPLACE(INDEX(GroupVertices[Group],MATCH(Vertices[[#This Row],[Vertex]],GroupVertices[Vertex],0)),1,1,"")</f>
        <v>1</v>
      </c>
      <c r="BB41" s="48" t="s">
        <v>352</v>
      </c>
      <c r="BC41" s="48" t="s">
        <v>352</v>
      </c>
      <c r="BD41" s="48" t="s">
        <v>372</v>
      </c>
      <c r="BE41" s="48" t="s">
        <v>372</v>
      </c>
      <c r="BF41" s="48" t="s">
        <v>384</v>
      </c>
      <c r="BG41" s="48" t="s">
        <v>384</v>
      </c>
      <c r="BH41" s="130" t="s">
        <v>1541</v>
      </c>
      <c r="BI41" s="130" t="s">
        <v>1541</v>
      </c>
      <c r="BJ41" s="130" t="s">
        <v>1579</v>
      </c>
      <c r="BK41" s="130" t="s">
        <v>1579</v>
      </c>
      <c r="BL41" s="2"/>
      <c r="BM41" s="3"/>
      <c r="BN41" s="3"/>
      <c r="BO41" s="3"/>
      <c r="BP41" s="3"/>
    </row>
    <row r="42" spans="1:68" ht="41.45" customHeight="1">
      <c r="A42" s="65" t="s">
        <v>238</v>
      </c>
      <c r="C42" s="66"/>
      <c r="D42" s="66" t="s">
        <v>64</v>
      </c>
      <c r="E42" s="67">
        <v>70</v>
      </c>
      <c r="F42" s="69"/>
      <c r="G42" s="110" t="s">
        <v>413</v>
      </c>
      <c r="H42" s="66"/>
      <c r="I42" s="70" t="s">
        <v>238</v>
      </c>
      <c r="J42" s="71"/>
      <c r="K42" s="71" t="s">
        <v>75</v>
      </c>
      <c r="L42" s="70" t="s">
        <v>1182</v>
      </c>
      <c r="M42" s="74">
        <v>1</v>
      </c>
      <c r="N42" s="75">
        <v>3555.43701171875</v>
      </c>
      <c r="O42" s="75">
        <v>5827.533203125</v>
      </c>
      <c r="P42" s="76"/>
      <c r="Q42" s="77"/>
      <c r="R42" s="77"/>
      <c r="S42" s="103"/>
      <c r="T42" s="48">
        <v>0</v>
      </c>
      <c r="U42" s="48">
        <v>1</v>
      </c>
      <c r="V42" s="49">
        <v>0</v>
      </c>
      <c r="W42" s="49">
        <v>0.005405</v>
      </c>
      <c r="X42" s="49">
        <v>0.015631</v>
      </c>
      <c r="Y42" s="49">
        <v>0.432666</v>
      </c>
      <c r="Z42" s="49">
        <v>0</v>
      </c>
      <c r="AA42" s="49">
        <v>0</v>
      </c>
      <c r="AB42" s="72">
        <v>42</v>
      </c>
      <c r="AC42" s="72"/>
      <c r="AD42" s="73"/>
      <c r="AE42" s="88" t="s">
        <v>721</v>
      </c>
      <c r="AF42" s="88">
        <v>6310</v>
      </c>
      <c r="AG42" s="88">
        <v>6808</v>
      </c>
      <c r="AH42" s="88">
        <v>69085</v>
      </c>
      <c r="AI42" s="88">
        <v>446</v>
      </c>
      <c r="AJ42" s="88"/>
      <c r="AK42" s="88" t="s">
        <v>797</v>
      </c>
      <c r="AL42" s="88" t="s">
        <v>861</v>
      </c>
      <c r="AM42" s="96" t="s">
        <v>917</v>
      </c>
      <c r="AN42" s="88"/>
      <c r="AO42" s="91">
        <v>41780.593680555554</v>
      </c>
      <c r="AP42" s="96" t="s">
        <v>976</v>
      </c>
      <c r="AQ42" s="88" t="b">
        <v>0</v>
      </c>
      <c r="AR42" s="88" t="b">
        <v>0</v>
      </c>
      <c r="AS42" s="88" t="b">
        <v>1</v>
      </c>
      <c r="AT42" s="88"/>
      <c r="AU42" s="88">
        <v>3273</v>
      </c>
      <c r="AV42" s="96" t="s">
        <v>1023</v>
      </c>
      <c r="AW42" s="88" t="b">
        <v>0</v>
      </c>
      <c r="AX42" s="88" t="s">
        <v>1076</v>
      </c>
      <c r="AY42" s="96" t="s">
        <v>1104</v>
      </c>
      <c r="AZ42" s="88" t="s">
        <v>66</v>
      </c>
      <c r="BA42" s="88" t="str">
        <f>REPLACE(INDEX(GroupVertices[Group],MATCH(Vertices[[#This Row],[Vertex]],GroupVertices[Vertex],0)),1,1,"")</f>
        <v>1</v>
      </c>
      <c r="BB42" s="48"/>
      <c r="BC42" s="48"/>
      <c r="BD42" s="48"/>
      <c r="BE42" s="48"/>
      <c r="BF42" s="48" t="s">
        <v>385</v>
      </c>
      <c r="BG42" s="48" t="s">
        <v>385</v>
      </c>
      <c r="BH42" s="130" t="s">
        <v>1541</v>
      </c>
      <c r="BI42" s="130" t="s">
        <v>1541</v>
      </c>
      <c r="BJ42" s="130" t="s">
        <v>1579</v>
      </c>
      <c r="BK42" s="130" t="s">
        <v>1579</v>
      </c>
      <c r="BL42" s="2"/>
      <c r="BM42" s="3"/>
      <c r="BN42" s="3"/>
      <c r="BO42" s="3"/>
      <c r="BP42" s="3"/>
    </row>
    <row r="43" spans="1:68" ht="41.45" customHeight="1">
      <c r="A43" s="65" t="s">
        <v>239</v>
      </c>
      <c r="C43" s="66"/>
      <c r="D43" s="66" t="s">
        <v>64</v>
      </c>
      <c r="E43" s="67">
        <v>70</v>
      </c>
      <c r="F43" s="69"/>
      <c r="G43" s="110" t="s">
        <v>414</v>
      </c>
      <c r="H43" s="66"/>
      <c r="I43" s="70" t="s">
        <v>239</v>
      </c>
      <c r="J43" s="71"/>
      <c r="K43" s="71" t="s">
        <v>75</v>
      </c>
      <c r="L43" s="70" t="s">
        <v>1183</v>
      </c>
      <c r="M43" s="74">
        <v>1</v>
      </c>
      <c r="N43" s="75">
        <v>429.6892395019531</v>
      </c>
      <c r="O43" s="75">
        <v>1851.2911376953125</v>
      </c>
      <c r="P43" s="76"/>
      <c r="Q43" s="77"/>
      <c r="R43" s="77"/>
      <c r="S43" s="103"/>
      <c r="T43" s="48">
        <v>0</v>
      </c>
      <c r="U43" s="48">
        <v>1</v>
      </c>
      <c r="V43" s="49">
        <v>0</v>
      </c>
      <c r="W43" s="49">
        <v>0.005405</v>
      </c>
      <c r="X43" s="49">
        <v>0.015631</v>
      </c>
      <c r="Y43" s="49">
        <v>0.432666</v>
      </c>
      <c r="Z43" s="49">
        <v>0</v>
      </c>
      <c r="AA43" s="49">
        <v>0</v>
      </c>
      <c r="AB43" s="72">
        <v>43</v>
      </c>
      <c r="AC43" s="72"/>
      <c r="AD43" s="73"/>
      <c r="AE43" s="88" t="s">
        <v>722</v>
      </c>
      <c r="AF43" s="88">
        <v>31</v>
      </c>
      <c r="AG43" s="88">
        <v>456</v>
      </c>
      <c r="AH43" s="88">
        <v>15924</v>
      </c>
      <c r="AI43" s="88">
        <v>0</v>
      </c>
      <c r="AJ43" s="88"/>
      <c r="AK43" s="88"/>
      <c r="AL43" s="88"/>
      <c r="AM43" s="88"/>
      <c r="AN43" s="88"/>
      <c r="AO43" s="91">
        <v>43158.473807870374</v>
      </c>
      <c r="AP43" s="96" t="s">
        <v>977</v>
      </c>
      <c r="AQ43" s="88" t="b">
        <v>0</v>
      </c>
      <c r="AR43" s="88" t="b">
        <v>0</v>
      </c>
      <c r="AS43" s="88" t="b">
        <v>0</v>
      </c>
      <c r="AT43" s="88"/>
      <c r="AU43" s="88">
        <v>46</v>
      </c>
      <c r="AV43" s="96" t="s">
        <v>1020</v>
      </c>
      <c r="AW43" s="88" t="b">
        <v>0</v>
      </c>
      <c r="AX43" s="88" t="s">
        <v>1076</v>
      </c>
      <c r="AY43" s="96" t="s">
        <v>1105</v>
      </c>
      <c r="AZ43" s="88" t="s">
        <v>66</v>
      </c>
      <c r="BA43" s="88" t="str">
        <f>REPLACE(INDEX(GroupVertices[Group],MATCH(Vertices[[#This Row],[Vertex]],GroupVertices[Vertex],0)),1,1,"")</f>
        <v>1</v>
      </c>
      <c r="BB43" s="48"/>
      <c r="BC43" s="48"/>
      <c r="BD43" s="48"/>
      <c r="BE43" s="48"/>
      <c r="BF43" s="48" t="s">
        <v>385</v>
      </c>
      <c r="BG43" s="48" t="s">
        <v>385</v>
      </c>
      <c r="BH43" s="130" t="s">
        <v>1541</v>
      </c>
      <c r="BI43" s="130" t="s">
        <v>1541</v>
      </c>
      <c r="BJ43" s="130" t="s">
        <v>1579</v>
      </c>
      <c r="BK43" s="130" t="s">
        <v>1579</v>
      </c>
      <c r="BL43" s="2"/>
      <c r="BM43" s="3"/>
      <c r="BN43" s="3"/>
      <c r="BO43" s="3"/>
      <c r="BP43" s="3"/>
    </row>
    <row r="44" spans="1:68" ht="41.45" customHeight="1">
      <c r="A44" s="65" t="s">
        <v>296</v>
      </c>
      <c r="C44" s="66"/>
      <c r="D44" s="66" t="s">
        <v>64</v>
      </c>
      <c r="E44" s="67">
        <v>256</v>
      </c>
      <c r="F44" s="69"/>
      <c r="G44" s="110" t="s">
        <v>1053</v>
      </c>
      <c r="H44" s="66"/>
      <c r="I44" s="70" t="s">
        <v>296</v>
      </c>
      <c r="J44" s="71"/>
      <c r="K44" s="71" t="s">
        <v>75</v>
      </c>
      <c r="L44" s="70" t="s">
        <v>1185</v>
      </c>
      <c r="M44" s="74">
        <v>286.65714285714284</v>
      </c>
      <c r="N44" s="75">
        <v>6939.16748046875</v>
      </c>
      <c r="O44" s="75">
        <v>2287.3427734375</v>
      </c>
      <c r="P44" s="76"/>
      <c r="Q44" s="77"/>
      <c r="R44" s="77"/>
      <c r="S44" s="103"/>
      <c r="T44" s="48">
        <v>1</v>
      </c>
      <c r="U44" s="48">
        <v>0</v>
      </c>
      <c r="V44" s="49">
        <v>0</v>
      </c>
      <c r="W44" s="49">
        <v>0.004</v>
      </c>
      <c r="X44" s="49">
        <v>0.002793</v>
      </c>
      <c r="Y44" s="49">
        <v>0.449325</v>
      </c>
      <c r="Z44" s="49">
        <v>0</v>
      </c>
      <c r="AA44" s="49">
        <v>0</v>
      </c>
      <c r="AB44" s="72">
        <v>44</v>
      </c>
      <c r="AC44" s="72"/>
      <c r="AD44" s="73"/>
      <c r="AE44" s="88" t="s">
        <v>724</v>
      </c>
      <c r="AF44" s="88">
        <v>117</v>
      </c>
      <c r="AG44" s="88">
        <v>91</v>
      </c>
      <c r="AH44" s="88">
        <v>19</v>
      </c>
      <c r="AI44" s="88">
        <v>44</v>
      </c>
      <c r="AJ44" s="88"/>
      <c r="AK44" s="88" t="s">
        <v>799</v>
      </c>
      <c r="AL44" s="88" t="s">
        <v>863</v>
      </c>
      <c r="AM44" s="96" t="s">
        <v>918</v>
      </c>
      <c r="AN44" s="88"/>
      <c r="AO44" s="91">
        <v>40263.381585648145</v>
      </c>
      <c r="AP44" s="96" t="s">
        <v>979</v>
      </c>
      <c r="AQ44" s="88" t="b">
        <v>0</v>
      </c>
      <c r="AR44" s="88" t="b">
        <v>0</v>
      </c>
      <c r="AS44" s="88" t="b">
        <v>0</v>
      </c>
      <c r="AT44" s="88"/>
      <c r="AU44" s="88">
        <v>1</v>
      </c>
      <c r="AV44" s="96" t="s">
        <v>1024</v>
      </c>
      <c r="AW44" s="88" t="b">
        <v>0</v>
      </c>
      <c r="AX44" s="88" t="s">
        <v>1076</v>
      </c>
      <c r="AY44" s="96" t="s">
        <v>1107</v>
      </c>
      <c r="AZ44" s="88" t="s">
        <v>65</v>
      </c>
      <c r="BA44" s="88" t="str">
        <f>REPLACE(INDEX(GroupVertices[Group],MATCH(Vertices[[#This Row],[Vertex]],GroupVertices[Vertex],0)),1,1,"")</f>
        <v>6</v>
      </c>
      <c r="BB44" s="48"/>
      <c r="BC44" s="48"/>
      <c r="BD44" s="48"/>
      <c r="BE44" s="48"/>
      <c r="BF44" s="48"/>
      <c r="BG44" s="48"/>
      <c r="BH44" s="48"/>
      <c r="BI44" s="48"/>
      <c r="BJ44" s="48"/>
      <c r="BK44" s="48"/>
      <c r="BL44" s="2"/>
      <c r="BM44" s="3"/>
      <c r="BN44" s="3"/>
      <c r="BO44" s="3"/>
      <c r="BP44" s="3"/>
    </row>
    <row r="45" spans="1:68" ht="41.45" customHeight="1">
      <c r="A45" s="65" t="s">
        <v>297</v>
      </c>
      <c r="C45" s="66"/>
      <c r="D45" s="66" t="s">
        <v>64</v>
      </c>
      <c r="E45" s="67">
        <v>256</v>
      </c>
      <c r="F45" s="69"/>
      <c r="G45" s="110" t="s">
        <v>1054</v>
      </c>
      <c r="H45" s="66"/>
      <c r="I45" s="70" t="s">
        <v>297</v>
      </c>
      <c r="J45" s="71"/>
      <c r="K45" s="71" t="s">
        <v>75</v>
      </c>
      <c r="L45" s="70" t="s">
        <v>1186</v>
      </c>
      <c r="M45" s="74">
        <v>286.65714285714284</v>
      </c>
      <c r="N45" s="75">
        <v>7698.50634765625</v>
      </c>
      <c r="O45" s="75">
        <v>240.81361389160156</v>
      </c>
      <c r="P45" s="76"/>
      <c r="Q45" s="77"/>
      <c r="R45" s="77"/>
      <c r="S45" s="103"/>
      <c r="T45" s="48">
        <v>1</v>
      </c>
      <c r="U45" s="48">
        <v>0</v>
      </c>
      <c r="V45" s="49">
        <v>0</v>
      </c>
      <c r="W45" s="49">
        <v>0.004</v>
      </c>
      <c r="X45" s="49">
        <v>0.002793</v>
      </c>
      <c r="Y45" s="49">
        <v>0.449325</v>
      </c>
      <c r="Z45" s="49">
        <v>0</v>
      </c>
      <c r="AA45" s="49">
        <v>0</v>
      </c>
      <c r="AB45" s="72">
        <v>45</v>
      </c>
      <c r="AC45" s="72"/>
      <c r="AD45" s="73"/>
      <c r="AE45" s="88" t="s">
        <v>373</v>
      </c>
      <c r="AF45" s="88">
        <v>1</v>
      </c>
      <c r="AG45" s="88">
        <v>8313</v>
      </c>
      <c r="AH45" s="88">
        <v>4114</v>
      </c>
      <c r="AI45" s="88">
        <v>1149</v>
      </c>
      <c r="AJ45" s="88"/>
      <c r="AK45" s="88" t="s">
        <v>800</v>
      </c>
      <c r="AL45" s="88" t="s">
        <v>864</v>
      </c>
      <c r="AM45" s="96" t="s">
        <v>919</v>
      </c>
      <c r="AN45" s="88"/>
      <c r="AO45" s="91">
        <v>39973.64150462963</v>
      </c>
      <c r="AP45" s="96" t="s">
        <v>980</v>
      </c>
      <c r="AQ45" s="88" t="b">
        <v>0</v>
      </c>
      <c r="AR45" s="88" t="b">
        <v>0</v>
      </c>
      <c r="AS45" s="88" t="b">
        <v>0</v>
      </c>
      <c r="AT45" s="88"/>
      <c r="AU45" s="88">
        <v>311</v>
      </c>
      <c r="AV45" s="96" t="s">
        <v>1020</v>
      </c>
      <c r="AW45" s="88" t="b">
        <v>0</v>
      </c>
      <c r="AX45" s="88" t="s">
        <v>1076</v>
      </c>
      <c r="AY45" s="96" t="s">
        <v>1108</v>
      </c>
      <c r="AZ45" s="88" t="s">
        <v>65</v>
      </c>
      <c r="BA45" s="88" t="str">
        <f>REPLACE(INDEX(GroupVertices[Group],MATCH(Vertices[[#This Row],[Vertex]],GroupVertices[Vertex],0)),1,1,"")</f>
        <v>6</v>
      </c>
      <c r="BB45" s="48"/>
      <c r="BC45" s="48"/>
      <c r="BD45" s="48"/>
      <c r="BE45" s="48"/>
      <c r="BF45" s="48"/>
      <c r="BG45" s="48"/>
      <c r="BH45" s="48"/>
      <c r="BI45" s="48"/>
      <c r="BJ45" s="48"/>
      <c r="BK45" s="48"/>
      <c r="BL45" s="2"/>
      <c r="BM45" s="3"/>
      <c r="BN45" s="3"/>
      <c r="BO45" s="3"/>
      <c r="BP45" s="3"/>
    </row>
    <row r="46" spans="1:68" ht="41.45" customHeight="1">
      <c r="A46" s="65" t="s">
        <v>298</v>
      </c>
      <c r="C46" s="66"/>
      <c r="D46" s="66" t="s">
        <v>64</v>
      </c>
      <c r="E46" s="67">
        <v>442</v>
      </c>
      <c r="F46" s="69"/>
      <c r="G46" s="110" t="s">
        <v>1055</v>
      </c>
      <c r="H46" s="66"/>
      <c r="I46" s="70" t="s">
        <v>298</v>
      </c>
      <c r="J46" s="71"/>
      <c r="K46" s="71" t="s">
        <v>75</v>
      </c>
      <c r="L46" s="70" t="s">
        <v>1187</v>
      </c>
      <c r="M46" s="74">
        <v>572.3142857142857</v>
      </c>
      <c r="N46" s="75">
        <v>7872.6767578125</v>
      </c>
      <c r="O46" s="75">
        <v>4125.24169921875</v>
      </c>
      <c r="P46" s="76"/>
      <c r="Q46" s="77"/>
      <c r="R46" s="77"/>
      <c r="S46" s="103"/>
      <c r="T46" s="48">
        <v>2</v>
      </c>
      <c r="U46" s="48">
        <v>0</v>
      </c>
      <c r="V46" s="49">
        <v>0</v>
      </c>
      <c r="W46" s="49">
        <v>0.004016</v>
      </c>
      <c r="X46" s="49">
        <v>0.005496</v>
      </c>
      <c r="Y46" s="49">
        <v>0.738212</v>
      </c>
      <c r="Z46" s="49">
        <v>0.5</v>
      </c>
      <c r="AA46" s="49">
        <v>0</v>
      </c>
      <c r="AB46" s="72">
        <v>46</v>
      </c>
      <c r="AC46" s="72"/>
      <c r="AD46" s="73"/>
      <c r="AE46" s="88" t="s">
        <v>725</v>
      </c>
      <c r="AF46" s="88">
        <v>289</v>
      </c>
      <c r="AG46" s="88">
        <v>81</v>
      </c>
      <c r="AH46" s="88">
        <v>66</v>
      </c>
      <c r="AI46" s="88">
        <v>4</v>
      </c>
      <c r="AJ46" s="88"/>
      <c r="AK46" s="88"/>
      <c r="AL46" s="88" t="s">
        <v>865</v>
      </c>
      <c r="AM46" s="88"/>
      <c r="AN46" s="88"/>
      <c r="AO46" s="91">
        <v>41027.386712962965</v>
      </c>
      <c r="AP46" s="96" t="s">
        <v>981</v>
      </c>
      <c r="AQ46" s="88" t="b">
        <v>0</v>
      </c>
      <c r="AR46" s="88" t="b">
        <v>0</v>
      </c>
      <c r="AS46" s="88" t="b">
        <v>0</v>
      </c>
      <c r="AT46" s="88"/>
      <c r="AU46" s="88">
        <v>1</v>
      </c>
      <c r="AV46" s="96" t="s">
        <v>1025</v>
      </c>
      <c r="AW46" s="88" t="b">
        <v>0</v>
      </c>
      <c r="AX46" s="88" t="s">
        <v>1076</v>
      </c>
      <c r="AY46" s="96" t="s">
        <v>1109</v>
      </c>
      <c r="AZ46" s="88" t="s">
        <v>65</v>
      </c>
      <c r="BA46" s="88" t="str">
        <f>REPLACE(INDEX(GroupVertices[Group],MATCH(Vertices[[#This Row],[Vertex]],GroupVertices[Vertex],0)),1,1,"")</f>
        <v>6</v>
      </c>
      <c r="BB46" s="48"/>
      <c r="BC46" s="48"/>
      <c r="BD46" s="48"/>
      <c r="BE46" s="48"/>
      <c r="BF46" s="48"/>
      <c r="BG46" s="48"/>
      <c r="BH46" s="48"/>
      <c r="BI46" s="48"/>
      <c r="BJ46" s="48"/>
      <c r="BK46" s="48"/>
      <c r="BL46" s="2"/>
      <c r="BM46" s="3"/>
      <c r="BN46" s="3"/>
      <c r="BO46" s="3"/>
      <c r="BP46" s="3"/>
    </row>
    <row r="47" spans="1:68" ht="41.45" customHeight="1">
      <c r="A47" s="65" t="s">
        <v>299</v>
      </c>
      <c r="C47" s="66"/>
      <c r="D47" s="66" t="s">
        <v>64</v>
      </c>
      <c r="E47" s="67">
        <v>442</v>
      </c>
      <c r="F47" s="69"/>
      <c r="G47" s="110" t="s">
        <v>1056</v>
      </c>
      <c r="H47" s="66"/>
      <c r="I47" s="70" t="s">
        <v>299</v>
      </c>
      <c r="J47" s="71"/>
      <c r="K47" s="71" t="s">
        <v>75</v>
      </c>
      <c r="L47" s="70" t="s">
        <v>1188</v>
      </c>
      <c r="M47" s="74">
        <v>572.3142857142857</v>
      </c>
      <c r="N47" s="75">
        <v>8721.8525390625</v>
      </c>
      <c r="O47" s="75">
        <v>1683.2401123046875</v>
      </c>
      <c r="P47" s="76"/>
      <c r="Q47" s="77"/>
      <c r="R47" s="77"/>
      <c r="S47" s="103"/>
      <c r="T47" s="48">
        <v>2</v>
      </c>
      <c r="U47" s="48">
        <v>0</v>
      </c>
      <c r="V47" s="49">
        <v>0</v>
      </c>
      <c r="W47" s="49">
        <v>0.004016</v>
      </c>
      <c r="X47" s="49">
        <v>0.005496</v>
      </c>
      <c r="Y47" s="49">
        <v>0.738212</v>
      </c>
      <c r="Z47" s="49">
        <v>0.5</v>
      </c>
      <c r="AA47" s="49">
        <v>0</v>
      </c>
      <c r="AB47" s="72">
        <v>47</v>
      </c>
      <c r="AC47" s="72"/>
      <c r="AD47" s="73"/>
      <c r="AE47" s="88" t="s">
        <v>726</v>
      </c>
      <c r="AF47" s="88">
        <v>31</v>
      </c>
      <c r="AG47" s="88">
        <v>3</v>
      </c>
      <c r="AH47" s="88">
        <v>0</v>
      </c>
      <c r="AI47" s="88">
        <v>2</v>
      </c>
      <c r="AJ47" s="88"/>
      <c r="AK47" s="88" t="s">
        <v>801</v>
      </c>
      <c r="AL47" s="88" t="s">
        <v>863</v>
      </c>
      <c r="AM47" s="88"/>
      <c r="AN47" s="88"/>
      <c r="AO47" s="91">
        <v>43132.35349537037</v>
      </c>
      <c r="AP47" s="88"/>
      <c r="AQ47" s="88" t="b">
        <v>1</v>
      </c>
      <c r="AR47" s="88" t="b">
        <v>0</v>
      </c>
      <c r="AS47" s="88" t="b">
        <v>0</v>
      </c>
      <c r="AT47" s="88"/>
      <c r="AU47" s="88">
        <v>0</v>
      </c>
      <c r="AV47" s="88"/>
      <c r="AW47" s="88" t="b">
        <v>0</v>
      </c>
      <c r="AX47" s="88" t="s">
        <v>1076</v>
      </c>
      <c r="AY47" s="96" t="s">
        <v>1110</v>
      </c>
      <c r="AZ47" s="88" t="s">
        <v>65</v>
      </c>
      <c r="BA47" s="88" t="str">
        <f>REPLACE(INDEX(GroupVertices[Group],MATCH(Vertices[[#This Row],[Vertex]],GroupVertices[Vertex],0)),1,1,"")</f>
        <v>6</v>
      </c>
      <c r="BB47" s="48"/>
      <c r="BC47" s="48"/>
      <c r="BD47" s="48"/>
      <c r="BE47" s="48"/>
      <c r="BF47" s="48"/>
      <c r="BG47" s="48"/>
      <c r="BH47" s="48"/>
      <c r="BI47" s="48"/>
      <c r="BJ47" s="48"/>
      <c r="BK47" s="48"/>
      <c r="BL47" s="2"/>
      <c r="BM47" s="3"/>
      <c r="BN47" s="3"/>
      <c r="BO47" s="3"/>
      <c r="BP47" s="3"/>
    </row>
    <row r="48" spans="1:68" ht="41.45" customHeight="1">
      <c r="A48" s="65" t="s">
        <v>241</v>
      </c>
      <c r="C48" s="66"/>
      <c r="D48" s="66" t="s">
        <v>64</v>
      </c>
      <c r="E48" s="67">
        <v>70</v>
      </c>
      <c r="F48" s="69"/>
      <c r="G48" s="110" t="s">
        <v>416</v>
      </c>
      <c r="H48" s="66"/>
      <c r="I48" s="70" t="s">
        <v>241</v>
      </c>
      <c r="J48" s="71"/>
      <c r="K48" s="71" t="s">
        <v>75</v>
      </c>
      <c r="L48" s="70" t="s">
        <v>1190</v>
      </c>
      <c r="M48" s="74">
        <v>1</v>
      </c>
      <c r="N48" s="75">
        <v>2518.512451171875</v>
      </c>
      <c r="O48" s="75">
        <v>440.57928466796875</v>
      </c>
      <c r="P48" s="76"/>
      <c r="Q48" s="77"/>
      <c r="R48" s="77"/>
      <c r="S48" s="103"/>
      <c r="T48" s="48">
        <v>0</v>
      </c>
      <c r="U48" s="48">
        <v>1</v>
      </c>
      <c r="V48" s="49">
        <v>0</v>
      </c>
      <c r="W48" s="49">
        <v>0.005405</v>
      </c>
      <c r="X48" s="49">
        <v>0.015631</v>
      </c>
      <c r="Y48" s="49">
        <v>0.432666</v>
      </c>
      <c r="Z48" s="49">
        <v>0</v>
      </c>
      <c r="AA48" s="49">
        <v>0</v>
      </c>
      <c r="AB48" s="72">
        <v>48</v>
      </c>
      <c r="AC48" s="72"/>
      <c r="AD48" s="73"/>
      <c r="AE48" s="88" t="s">
        <v>728</v>
      </c>
      <c r="AF48" s="88">
        <v>242</v>
      </c>
      <c r="AG48" s="88">
        <v>132</v>
      </c>
      <c r="AH48" s="88">
        <v>566</v>
      </c>
      <c r="AI48" s="88">
        <v>11</v>
      </c>
      <c r="AJ48" s="88"/>
      <c r="AK48" s="88" t="s">
        <v>803</v>
      </c>
      <c r="AL48" s="88" t="s">
        <v>863</v>
      </c>
      <c r="AM48" s="96" t="s">
        <v>920</v>
      </c>
      <c r="AN48" s="88"/>
      <c r="AO48" s="91">
        <v>40354.3171875</v>
      </c>
      <c r="AP48" s="96" t="s">
        <v>983</v>
      </c>
      <c r="AQ48" s="88" t="b">
        <v>0</v>
      </c>
      <c r="AR48" s="88" t="b">
        <v>0</v>
      </c>
      <c r="AS48" s="88" t="b">
        <v>1</v>
      </c>
      <c r="AT48" s="88"/>
      <c r="AU48" s="88">
        <v>14</v>
      </c>
      <c r="AV48" s="96" t="s">
        <v>1024</v>
      </c>
      <c r="AW48" s="88" t="b">
        <v>0</v>
      </c>
      <c r="AX48" s="88" t="s">
        <v>1076</v>
      </c>
      <c r="AY48" s="96" t="s">
        <v>1112</v>
      </c>
      <c r="AZ48" s="88" t="s">
        <v>66</v>
      </c>
      <c r="BA48" s="88" t="str">
        <f>REPLACE(INDEX(GroupVertices[Group],MATCH(Vertices[[#This Row],[Vertex]],GroupVertices[Vertex],0)),1,1,"")</f>
        <v>1</v>
      </c>
      <c r="BB48" s="48" t="s">
        <v>354</v>
      </c>
      <c r="BC48" s="48" t="s">
        <v>354</v>
      </c>
      <c r="BD48" s="48" t="s">
        <v>372</v>
      </c>
      <c r="BE48" s="48" t="s">
        <v>372</v>
      </c>
      <c r="BF48" s="48"/>
      <c r="BG48" s="48"/>
      <c r="BH48" s="130" t="s">
        <v>1544</v>
      </c>
      <c r="BI48" s="130" t="s">
        <v>1544</v>
      </c>
      <c r="BJ48" s="130" t="s">
        <v>1582</v>
      </c>
      <c r="BK48" s="130" t="s">
        <v>1582</v>
      </c>
      <c r="BL48" s="2"/>
      <c r="BM48" s="3"/>
      <c r="BN48" s="3"/>
      <c r="BO48" s="3"/>
      <c r="BP48" s="3"/>
    </row>
    <row r="49" spans="1:68" ht="41.45" customHeight="1">
      <c r="A49" s="65" t="s">
        <v>242</v>
      </c>
      <c r="C49" s="66"/>
      <c r="D49" s="66" t="s">
        <v>64</v>
      </c>
      <c r="E49" s="67">
        <v>70</v>
      </c>
      <c r="F49" s="69"/>
      <c r="G49" s="110" t="s">
        <v>1057</v>
      </c>
      <c r="H49" s="66"/>
      <c r="I49" s="70" t="s">
        <v>242</v>
      </c>
      <c r="J49" s="71"/>
      <c r="K49" s="71" t="s">
        <v>75</v>
      </c>
      <c r="L49" s="70" t="s">
        <v>1191</v>
      </c>
      <c r="M49" s="74">
        <v>1</v>
      </c>
      <c r="N49" s="75">
        <v>1220.7069091796875</v>
      </c>
      <c r="O49" s="75">
        <v>338.8384094238281</v>
      </c>
      <c r="P49" s="76"/>
      <c r="Q49" s="77"/>
      <c r="R49" s="77"/>
      <c r="S49" s="103"/>
      <c r="T49" s="48">
        <v>0</v>
      </c>
      <c r="U49" s="48">
        <v>1</v>
      </c>
      <c r="V49" s="49">
        <v>0</v>
      </c>
      <c r="W49" s="49">
        <v>0.005405</v>
      </c>
      <c r="X49" s="49">
        <v>0.015631</v>
      </c>
      <c r="Y49" s="49">
        <v>0.432666</v>
      </c>
      <c r="Z49" s="49">
        <v>0</v>
      </c>
      <c r="AA49" s="49">
        <v>0</v>
      </c>
      <c r="AB49" s="72">
        <v>49</v>
      </c>
      <c r="AC49" s="72"/>
      <c r="AD49" s="73"/>
      <c r="AE49" s="88" t="s">
        <v>729</v>
      </c>
      <c r="AF49" s="88">
        <v>1266</v>
      </c>
      <c r="AG49" s="88">
        <v>13639</v>
      </c>
      <c r="AH49" s="88">
        <v>12116</v>
      </c>
      <c r="AI49" s="88">
        <v>2175</v>
      </c>
      <c r="AJ49" s="88"/>
      <c r="AK49" s="88" t="s">
        <v>804</v>
      </c>
      <c r="AL49" s="88" t="s">
        <v>866</v>
      </c>
      <c r="AM49" s="96" t="s">
        <v>921</v>
      </c>
      <c r="AN49" s="88"/>
      <c r="AO49" s="91">
        <v>39401.445706018516</v>
      </c>
      <c r="AP49" s="96" t="s">
        <v>984</v>
      </c>
      <c r="AQ49" s="88" t="b">
        <v>0</v>
      </c>
      <c r="AR49" s="88" t="b">
        <v>0</v>
      </c>
      <c r="AS49" s="88" t="b">
        <v>1</v>
      </c>
      <c r="AT49" s="88"/>
      <c r="AU49" s="88">
        <v>1040</v>
      </c>
      <c r="AV49" s="96" t="s">
        <v>1026</v>
      </c>
      <c r="AW49" s="88" t="b">
        <v>0</v>
      </c>
      <c r="AX49" s="88" t="s">
        <v>1076</v>
      </c>
      <c r="AY49" s="96" t="s">
        <v>1113</v>
      </c>
      <c r="AZ49" s="88" t="s">
        <v>66</v>
      </c>
      <c r="BA49" s="88" t="str">
        <f>REPLACE(INDEX(GroupVertices[Group],MATCH(Vertices[[#This Row],[Vertex]],GroupVertices[Vertex],0)),1,1,"")</f>
        <v>1</v>
      </c>
      <c r="BB49" s="48" t="s">
        <v>355</v>
      </c>
      <c r="BC49" s="48" t="s">
        <v>355</v>
      </c>
      <c r="BD49" s="48" t="s">
        <v>374</v>
      </c>
      <c r="BE49" s="48" t="s">
        <v>374</v>
      </c>
      <c r="BF49" s="48"/>
      <c r="BG49" s="48"/>
      <c r="BH49" s="130" t="s">
        <v>1545</v>
      </c>
      <c r="BI49" s="130" t="s">
        <v>1545</v>
      </c>
      <c r="BJ49" s="130" t="s">
        <v>1583</v>
      </c>
      <c r="BK49" s="130" t="s">
        <v>1583</v>
      </c>
      <c r="BL49" s="2"/>
      <c r="BM49" s="3"/>
      <c r="BN49" s="3"/>
      <c r="BO49" s="3"/>
      <c r="BP49" s="3"/>
    </row>
    <row r="50" spans="1:68" ht="41.45" customHeight="1">
      <c r="A50" s="65" t="s">
        <v>243</v>
      </c>
      <c r="C50" s="66"/>
      <c r="D50" s="66" t="s">
        <v>64</v>
      </c>
      <c r="E50" s="67">
        <v>70</v>
      </c>
      <c r="F50" s="69"/>
      <c r="G50" s="110" t="s">
        <v>417</v>
      </c>
      <c r="H50" s="66"/>
      <c r="I50" s="70" t="s">
        <v>243</v>
      </c>
      <c r="J50" s="71"/>
      <c r="K50" s="71" t="s">
        <v>75</v>
      </c>
      <c r="L50" s="70" t="s">
        <v>1192</v>
      </c>
      <c r="M50" s="74">
        <v>1</v>
      </c>
      <c r="N50" s="75">
        <v>9625.2919921875</v>
      </c>
      <c r="O50" s="75">
        <v>9850.0615234375</v>
      </c>
      <c r="P50" s="76"/>
      <c r="Q50" s="77"/>
      <c r="R50" s="77"/>
      <c r="S50" s="103"/>
      <c r="T50" s="48">
        <v>0</v>
      </c>
      <c r="U50" s="48">
        <v>2</v>
      </c>
      <c r="V50" s="49">
        <v>0</v>
      </c>
      <c r="W50" s="49">
        <v>0.004016</v>
      </c>
      <c r="X50" s="49">
        <v>0.007612</v>
      </c>
      <c r="Y50" s="49">
        <v>0.660359</v>
      </c>
      <c r="Z50" s="49">
        <v>0.5</v>
      </c>
      <c r="AA50" s="49">
        <v>0</v>
      </c>
      <c r="AB50" s="72">
        <v>50</v>
      </c>
      <c r="AC50" s="72"/>
      <c r="AD50" s="73"/>
      <c r="AE50" s="88" t="s">
        <v>730</v>
      </c>
      <c r="AF50" s="88">
        <v>2567</v>
      </c>
      <c r="AG50" s="88">
        <v>1200</v>
      </c>
      <c r="AH50" s="88">
        <v>20952</v>
      </c>
      <c r="AI50" s="88">
        <v>10788</v>
      </c>
      <c r="AJ50" s="88"/>
      <c r="AK50" s="88" t="s">
        <v>805</v>
      </c>
      <c r="AL50" s="88" t="s">
        <v>867</v>
      </c>
      <c r="AM50" s="88"/>
      <c r="AN50" s="88"/>
      <c r="AO50" s="91">
        <v>43707.99921296296</v>
      </c>
      <c r="AP50" s="96" t="s">
        <v>985</v>
      </c>
      <c r="AQ50" s="88" t="b">
        <v>1</v>
      </c>
      <c r="AR50" s="88" t="b">
        <v>0</v>
      </c>
      <c r="AS50" s="88" t="b">
        <v>0</v>
      </c>
      <c r="AT50" s="88"/>
      <c r="AU50" s="88">
        <v>1</v>
      </c>
      <c r="AV50" s="88"/>
      <c r="AW50" s="88" t="b">
        <v>0</v>
      </c>
      <c r="AX50" s="88" t="s">
        <v>1076</v>
      </c>
      <c r="AY50" s="96" t="s">
        <v>1114</v>
      </c>
      <c r="AZ50" s="88" t="s">
        <v>66</v>
      </c>
      <c r="BA50" s="88" t="str">
        <f>REPLACE(INDEX(GroupVertices[Group],MATCH(Vertices[[#This Row],[Vertex]],GroupVertices[Vertex],0)),1,1,"")</f>
        <v>4</v>
      </c>
      <c r="BB50" s="48"/>
      <c r="BC50" s="48"/>
      <c r="BD50" s="48"/>
      <c r="BE50" s="48"/>
      <c r="BF50" s="48" t="s">
        <v>386</v>
      </c>
      <c r="BG50" s="48" t="s">
        <v>386</v>
      </c>
      <c r="BH50" s="130" t="s">
        <v>1546</v>
      </c>
      <c r="BI50" s="130" t="s">
        <v>1546</v>
      </c>
      <c r="BJ50" s="130" t="s">
        <v>1584</v>
      </c>
      <c r="BK50" s="130" t="s">
        <v>1584</v>
      </c>
      <c r="BL50" s="2"/>
      <c r="BM50" s="3"/>
      <c r="BN50" s="3"/>
      <c r="BO50" s="3"/>
      <c r="BP50" s="3"/>
    </row>
    <row r="51" spans="1:68" ht="41.45" customHeight="1">
      <c r="A51" s="65" t="s">
        <v>301</v>
      </c>
      <c r="C51" s="66"/>
      <c r="D51" s="66" t="s">
        <v>64</v>
      </c>
      <c r="E51" s="67">
        <v>442</v>
      </c>
      <c r="F51" s="69"/>
      <c r="G51" s="110" t="s">
        <v>1059</v>
      </c>
      <c r="H51" s="66"/>
      <c r="I51" s="70" t="s">
        <v>301</v>
      </c>
      <c r="J51" s="71"/>
      <c r="K51" s="71" t="s">
        <v>75</v>
      </c>
      <c r="L51" s="70" t="s">
        <v>1196</v>
      </c>
      <c r="M51" s="74">
        <v>572.3142857142857</v>
      </c>
      <c r="N51" s="75">
        <v>5967.91015625</v>
      </c>
      <c r="O51" s="75">
        <v>608.6929321289062</v>
      </c>
      <c r="P51" s="76"/>
      <c r="Q51" s="77"/>
      <c r="R51" s="77"/>
      <c r="S51" s="103"/>
      <c r="T51" s="48">
        <v>2</v>
      </c>
      <c r="U51" s="48">
        <v>0</v>
      </c>
      <c r="V51" s="49">
        <v>0</v>
      </c>
      <c r="W51" s="49">
        <v>0.004115</v>
      </c>
      <c r="X51" s="49">
        <v>0.005927</v>
      </c>
      <c r="Y51" s="49">
        <v>0.735113</v>
      </c>
      <c r="Z51" s="49">
        <v>0.5</v>
      </c>
      <c r="AA51" s="49">
        <v>0</v>
      </c>
      <c r="AB51" s="72">
        <v>51</v>
      </c>
      <c r="AC51" s="72"/>
      <c r="AD51" s="73"/>
      <c r="AE51" s="88" t="s">
        <v>734</v>
      </c>
      <c r="AF51" s="88">
        <v>70</v>
      </c>
      <c r="AG51" s="88">
        <v>67</v>
      </c>
      <c r="AH51" s="88">
        <v>184</v>
      </c>
      <c r="AI51" s="88">
        <v>2</v>
      </c>
      <c r="AJ51" s="88"/>
      <c r="AK51" s="88" t="s">
        <v>809</v>
      </c>
      <c r="AL51" s="88" t="s">
        <v>871</v>
      </c>
      <c r="AM51" s="96" t="s">
        <v>924</v>
      </c>
      <c r="AN51" s="88"/>
      <c r="AO51" s="91">
        <v>42233.301875</v>
      </c>
      <c r="AP51" s="96" t="s">
        <v>989</v>
      </c>
      <c r="AQ51" s="88" t="b">
        <v>0</v>
      </c>
      <c r="AR51" s="88" t="b">
        <v>0</v>
      </c>
      <c r="AS51" s="88" t="b">
        <v>0</v>
      </c>
      <c r="AT51" s="88"/>
      <c r="AU51" s="88">
        <v>7</v>
      </c>
      <c r="AV51" s="96" t="s">
        <v>1024</v>
      </c>
      <c r="AW51" s="88" t="b">
        <v>0</v>
      </c>
      <c r="AX51" s="88" t="s">
        <v>1076</v>
      </c>
      <c r="AY51" s="96" t="s">
        <v>1118</v>
      </c>
      <c r="AZ51" s="88" t="s">
        <v>65</v>
      </c>
      <c r="BA51" s="88" t="str">
        <f>REPLACE(INDEX(GroupVertices[Group],MATCH(Vertices[[#This Row],[Vertex]],GroupVertices[Vertex],0)),1,1,"")</f>
        <v>3</v>
      </c>
      <c r="BB51" s="48"/>
      <c r="BC51" s="48"/>
      <c r="BD51" s="48"/>
      <c r="BE51" s="48"/>
      <c r="BF51" s="48"/>
      <c r="BG51" s="48"/>
      <c r="BH51" s="48"/>
      <c r="BI51" s="48"/>
      <c r="BJ51" s="48"/>
      <c r="BK51" s="48"/>
      <c r="BL51" s="2"/>
      <c r="BM51" s="3"/>
      <c r="BN51" s="3"/>
      <c r="BO51" s="3"/>
      <c r="BP51" s="3"/>
    </row>
    <row r="52" spans="1:68" ht="41.45" customHeight="1">
      <c r="A52" s="65" t="s">
        <v>302</v>
      </c>
      <c r="C52" s="66"/>
      <c r="D52" s="66" t="s">
        <v>64</v>
      </c>
      <c r="E52" s="67">
        <v>442</v>
      </c>
      <c r="F52" s="69"/>
      <c r="G52" s="110" t="s">
        <v>1060</v>
      </c>
      <c r="H52" s="66"/>
      <c r="I52" s="70" t="s">
        <v>302</v>
      </c>
      <c r="J52" s="71"/>
      <c r="K52" s="71" t="s">
        <v>75</v>
      </c>
      <c r="L52" s="70" t="s">
        <v>1197</v>
      </c>
      <c r="M52" s="74">
        <v>572.3142857142857</v>
      </c>
      <c r="N52" s="75">
        <v>6885.953125</v>
      </c>
      <c r="O52" s="75">
        <v>1448.5338134765625</v>
      </c>
      <c r="P52" s="76"/>
      <c r="Q52" s="77"/>
      <c r="R52" s="77"/>
      <c r="S52" s="103"/>
      <c r="T52" s="48">
        <v>2</v>
      </c>
      <c r="U52" s="48">
        <v>0</v>
      </c>
      <c r="V52" s="49">
        <v>0</v>
      </c>
      <c r="W52" s="49">
        <v>0.004115</v>
      </c>
      <c r="X52" s="49">
        <v>0.005927</v>
      </c>
      <c r="Y52" s="49">
        <v>0.735113</v>
      </c>
      <c r="Z52" s="49">
        <v>0.5</v>
      </c>
      <c r="AA52" s="49">
        <v>0</v>
      </c>
      <c r="AB52" s="72">
        <v>52</v>
      </c>
      <c r="AC52" s="72"/>
      <c r="AD52" s="73"/>
      <c r="AE52" s="88" t="s">
        <v>735</v>
      </c>
      <c r="AF52" s="88">
        <v>71</v>
      </c>
      <c r="AG52" s="88">
        <v>21</v>
      </c>
      <c r="AH52" s="88">
        <v>96</v>
      </c>
      <c r="AI52" s="88">
        <v>120</v>
      </c>
      <c r="AJ52" s="88"/>
      <c r="AK52" s="88" t="s">
        <v>810</v>
      </c>
      <c r="AL52" s="88" t="s">
        <v>872</v>
      </c>
      <c r="AM52" s="96" t="s">
        <v>925</v>
      </c>
      <c r="AN52" s="88"/>
      <c r="AO52" s="91">
        <v>41085.47115740741</v>
      </c>
      <c r="AP52" s="96" t="s">
        <v>990</v>
      </c>
      <c r="AQ52" s="88" t="b">
        <v>1</v>
      </c>
      <c r="AR52" s="88" t="b">
        <v>0</v>
      </c>
      <c r="AS52" s="88" t="b">
        <v>0</v>
      </c>
      <c r="AT52" s="88"/>
      <c r="AU52" s="88">
        <v>0</v>
      </c>
      <c r="AV52" s="96" t="s">
        <v>1020</v>
      </c>
      <c r="AW52" s="88" t="b">
        <v>0</v>
      </c>
      <c r="AX52" s="88" t="s">
        <v>1076</v>
      </c>
      <c r="AY52" s="96" t="s">
        <v>1119</v>
      </c>
      <c r="AZ52" s="88" t="s">
        <v>65</v>
      </c>
      <c r="BA52" s="88" t="str">
        <f>REPLACE(INDEX(GroupVertices[Group],MATCH(Vertices[[#This Row],[Vertex]],GroupVertices[Vertex],0)),1,1,"")</f>
        <v>3</v>
      </c>
      <c r="BB52" s="48"/>
      <c r="BC52" s="48"/>
      <c r="BD52" s="48"/>
      <c r="BE52" s="48"/>
      <c r="BF52" s="48"/>
      <c r="BG52" s="48"/>
      <c r="BH52" s="48"/>
      <c r="BI52" s="48"/>
      <c r="BJ52" s="48"/>
      <c r="BK52" s="48"/>
      <c r="BL52" s="2"/>
      <c r="BM52" s="3"/>
      <c r="BN52" s="3"/>
      <c r="BO52" s="3"/>
      <c r="BP52" s="3"/>
    </row>
    <row r="53" spans="1:68" ht="41.45" customHeight="1">
      <c r="A53" s="65" t="s">
        <v>303</v>
      </c>
      <c r="C53" s="66"/>
      <c r="D53" s="66" t="s">
        <v>64</v>
      </c>
      <c r="E53" s="67">
        <v>442</v>
      </c>
      <c r="F53" s="69"/>
      <c r="G53" s="110" t="s">
        <v>1062</v>
      </c>
      <c r="H53" s="66"/>
      <c r="I53" s="70" t="s">
        <v>303</v>
      </c>
      <c r="J53" s="71"/>
      <c r="K53" s="71" t="s">
        <v>75</v>
      </c>
      <c r="L53" s="70" t="s">
        <v>1199</v>
      </c>
      <c r="M53" s="74">
        <v>572.3142857142857</v>
      </c>
      <c r="N53" s="75">
        <v>6051.27294921875</v>
      </c>
      <c r="O53" s="75">
        <v>3121.480224609375</v>
      </c>
      <c r="P53" s="76"/>
      <c r="Q53" s="77"/>
      <c r="R53" s="77"/>
      <c r="S53" s="103"/>
      <c r="T53" s="48">
        <v>2</v>
      </c>
      <c r="U53" s="48">
        <v>0</v>
      </c>
      <c r="V53" s="49">
        <v>0</v>
      </c>
      <c r="W53" s="49">
        <v>0.004115</v>
      </c>
      <c r="X53" s="49">
        <v>0.005927</v>
      </c>
      <c r="Y53" s="49">
        <v>0.735113</v>
      </c>
      <c r="Z53" s="49">
        <v>0.5</v>
      </c>
      <c r="AA53" s="49">
        <v>0</v>
      </c>
      <c r="AB53" s="72">
        <v>53</v>
      </c>
      <c r="AC53" s="72"/>
      <c r="AD53" s="73"/>
      <c r="AE53" s="88" t="s">
        <v>737</v>
      </c>
      <c r="AF53" s="88">
        <v>639</v>
      </c>
      <c r="AG53" s="88">
        <v>2207</v>
      </c>
      <c r="AH53" s="88">
        <v>1962</v>
      </c>
      <c r="AI53" s="88">
        <v>109</v>
      </c>
      <c r="AJ53" s="88"/>
      <c r="AK53" s="88" t="s">
        <v>812</v>
      </c>
      <c r="AL53" s="88" t="s">
        <v>873</v>
      </c>
      <c r="AM53" s="96" t="s">
        <v>927</v>
      </c>
      <c r="AN53" s="88"/>
      <c r="AO53" s="91">
        <v>39979.3790625</v>
      </c>
      <c r="AP53" s="96" t="s">
        <v>992</v>
      </c>
      <c r="AQ53" s="88" t="b">
        <v>0</v>
      </c>
      <c r="AR53" s="88" t="b">
        <v>0</v>
      </c>
      <c r="AS53" s="88" t="b">
        <v>1</v>
      </c>
      <c r="AT53" s="88"/>
      <c r="AU53" s="88">
        <v>93</v>
      </c>
      <c r="AV53" s="96" t="s">
        <v>1020</v>
      </c>
      <c r="AW53" s="88" t="b">
        <v>0</v>
      </c>
      <c r="AX53" s="88" t="s">
        <v>1076</v>
      </c>
      <c r="AY53" s="96" t="s">
        <v>1121</v>
      </c>
      <c r="AZ53" s="88" t="s">
        <v>65</v>
      </c>
      <c r="BA53" s="88" t="str">
        <f>REPLACE(INDEX(GroupVertices[Group],MATCH(Vertices[[#This Row],[Vertex]],GroupVertices[Vertex],0)),1,1,"")</f>
        <v>3</v>
      </c>
      <c r="BB53" s="48"/>
      <c r="BC53" s="48"/>
      <c r="BD53" s="48"/>
      <c r="BE53" s="48"/>
      <c r="BF53" s="48"/>
      <c r="BG53" s="48"/>
      <c r="BH53" s="48"/>
      <c r="BI53" s="48"/>
      <c r="BJ53" s="48"/>
      <c r="BK53" s="48"/>
      <c r="BL53" s="2"/>
      <c r="BM53" s="3"/>
      <c r="BN53" s="3"/>
      <c r="BO53" s="3"/>
      <c r="BP53" s="3"/>
    </row>
    <row r="54" spans="1:68" ht="41.45" customHeight="1">
      <c r="A54" s="65" t="s">
        <v>245</v>
      </c>
      <c r="C54" s="66"/>
      <c r="D54" s="66" t="s">
        <v>64</v>
      </c>
      <c r="E54" s="67">
        <v>70</v>
      </c>
      <c r="F54" s="69"/>
      <c r="G54" s="110" t="s">
        <v>419</v>
      </c>
      <c r="H54" s="66"/>
      <c r="I54" s="70" t="s">
        <v>245</v>
      </c>
      <c r="J54" s="71"/>
      <c r="K54" s="71" t="s">
        <v>75</v>
      </c>
      <c r="L54" s="70" t="s">
        <v>1200</v>
      </c>
      <c r="M54" s="74">
        <v>1</v>
      </c>
      <c r="N54" s="75">
        <v>3400.75830078125</v>
      </c>
      <c r="O54" s="75">
        <v>7500.36328125</v>
      </c>
      <c r="P54" s="76"/>
      <c r="Q54" s="77"/>
      <c r="R54" s="77"/>
      <c r="S54" s="103"/>
      <c r="T54" s="48">
        <v>0</v>
      </c>
      <c r="U54" s="48">
        <v>1</v>
      </c>
      <c r="V54" s="49">
        <v>0</v>
      </c>
      <c r="W54" s="49">
        <v>0.005405</v>
      </c>
      <c r="X54" s="49">
        <v>0.015631</v>
      </c>
      <c r="Y54" s="49">
        <v>0.432666</v>
      </c>
      <c r="Z54" s="49">
        <v>0</v>
      </c>
      <c r="AA54" s="49">
        <v>0</v>
      </c>
      <c r="AB54" s="72">
        <v>54</v>
      </c>
      <c r="AC54" s="72"/>
      <c r="AD54" s="73"/>
      <c r="AE54" s="88" t="s">
        <v>738</v>
      </c>
      <c r="AF54" s="88">
        <v>1122</v>
      </c>
      <c r="AG54" s="88">
        <v>2821</v>
      </c>
      <c r="AH54" s="88">
        <v>162813</v>
      </c>
      <c r="AI54" s="88">
        <v>365</v>
      </c>
      <c r="AJ54" s="88"/>
      <c r="AK54" s="88" t="s">
        <v>813</v>
      </c>
      <c r="AL54" s="88" t="s">
        <v>874</v>
      </c>
      <c r="AM54" s="96" t="s">
        <v>928</v>
      </c>
      <c r="AN54" s="88"/>
      <c r="AO54" s="91">
        <v>39839.65519675926</v>
      </c>
      <c r="AP54" s="96" t="s">
        <v>993</v>
      </c>
      <c r="AQ54" s="88" t="b">
        <v>0</v>
      </c>
      <c r="AR54" s="88" t="b">
        <v>0</v>
      </c>
      <c r="AS54" s="88" t="b">
        <v>1</v>
      </c>
      <c r="AT54" s="88"/>
      <c r="AU54" s="88">
        <v>115</v>
      </c>
      <c r="AV54" s="96" t="s">
        <v>1026</v>
      </c>
      <c r="AW54" s="88" t="b">
        <v>0</v>
      </c>
      <c r="AX54" s="88" t="s">
        <v>1076</v>
      </c>
      <c r="AY54" s="96" t="s">
        <v>1122</v>
      </c>
      <c r="AZ54" s="88" t="s">
        <v>66</v>
      </c>
      <c r="BA54" s="88" t="str">
        <f>REPLACE(INDEX(GroupVertices[Group],MATCH(Vertices[[#This Row],[Vertex]],GroupVertices[Vertex],0)),1,1,"")</f>
        <v>1</v>
      </c>
      <c r="BB54" s="48"/>
      <c r="BC54" s="48"/>
      <c r="BD54" s="48"/>
      <c r="BE54" s="48"/>
      <c r="BF54" s="48" t="s">
        <v>388</v>
      </c>
      <c r="BG54" s="48" t="s">
        <v>388</v>
      </c>
      <c r="BH54" s="130" t="s">
        <v>1550</v>
      </c>
      <c r="BI54" s="130" t="s">
        <v>1550</v>
      </c>
      <c r="BJ54" s="130" t="s">
        <v>1587</v>
      </c>
      <c r="BK54" s="130" t="s">
        <v>1587</v>
      </c>
      <c r="BL54" s="2"/>
      <c r="BM54" s="3"/>
      <c r="BN54" s="3"/>
      <c r="BO54" s="3"/>
      <c r="BP54" s="3"/>
    </row>
    <row r="55" spans="1:68" ht="41.45" customHeight="1">
      <c r="A55" s="65" t="s">
        <v>246</v>
      </c>
      <c r="C55" s="66"/>
      <c r="D55" s="66" t="s">
        <v>64</v>
      </c>
      <c r="E55" s="67">
        <v>70</v>
      </c>
      <c r="F55" s="69"/>
      <c r="G55" s="110" t="s">
        <v>420</v>
      </c>
      <c r="H55" s="66"/>
      <c r="I55" s="70" t="s">
        <v>246</v>
      </c>
      <c r="J55" s="71"/>
      <c r="K55" s="71" t="s">
        <v>75</v>
      </c>
      <c r="L55" s="70" t="s">
        <v>1201</v>
      </c>
      <c r="M55" s="74">
        <v>1</v>
      </c>
      <c r="N55" s="75">
        <v>312.68072509765625</v>
      </c>
      <c r="O55" s="75">
        <v>7936.73486328125</v>
      </c>
      <c r="P55" s="76"/>
      <c r="Q55" s="77"/>
      <c r="R55" s="77"/>
      <c r="S55" s="103"/>
      <c r="T55" s="48">
        <v>0</v>
      </c>
      <c r="U55" s="48">
        <v>1</v>
      </c>
      <c r="V55" s="49">
        <v>0</v>
      </c>
      <c r="W55" s="49">
        <v>0.005405</v>
      </c>
      <c r="X55" s="49">
        <v>0.015631</v>
      </c>
      <c r="Y55" s="49">
        <v>0.432666</v>
      </c>
      <c r="Z55" s="49">
        <v>0</v>
      </c>
      <c r="AA55" s="49">
        <v>0</v>
      </c>
      <c r="AB55" s="72">
        <v>55</v>
      </c>
      <c r="AC55" s="72"/>
      <c r="AD55" s="73"/>
      <c r="AE55" s="88" t="s">
        <v>739</v>
      </c>
      <c r="AF55" s="88">
        <v>1372</v>
      </c>
      <c r="AG55" s="88">
        <v>1324</v>
      </c>
      <c r="AH55" s="88">
        <v>26848</v>
      </c>
      <c r="AI55" s="88">
        <v>141</v>
      </c>
      <c r="AJ55" s="88"/>
      <c r="AK55" s="88" t="s">
        <v>814</v>
      </c>
      <c r="AL55" s="88" t="s">
        <v>875</v>
      </c>
      <c r="AM55" s="96" t="s">
        <v>929</v>
      </c>
      <c r="AN55" s="88"/>
      <c r="AO55" s="91">
        <v>43390.69019675926</v>
      </c>
      <c r="AP55" s="96" t="s">
        <v>994</v>
      </c>
      <c r="AQ55" s="88" t="b">
        <v>0</v>
      </c>
      <c r="AR55" s="88" t="b">
        <v>0</v>
      </c>
      <c r="AS55" s="88" t="b">
        <v>1</v>
      </c>
      <c r="AT55" s="88"/>
      <c r="AU55" s="88">
        <v>34</v>
      </c>
      <c r="AV55" s="96" t="s">
        <v>1020</v>
      </c>
      <c r="AW55" s="88" t="b">
        <v>0</v>
      </c>
      <c r="AX55" s="88" t="s">
        <v>1076</v>
      </c>
      <c r="AY55" s="96" t="s">
        <v>1123</v>
      </c>
      <c r="AZ55" s="88" t="s">
        <v>66</v>
      </c>
      <c r="BA55" s="88" t="str">
        <f>REPLACE(INDEX(GroupVertices[Group],MATCH(Vertices[[#This Row],[Vertex]],GroupVertices[Vertex],0)),1,1,"")</f>
        <v>1</v>
      </c>
      <c r="BB55" s="48"/>
      <c r="BC55" s="48"/>
      <c r="BD55" s="48"/>
      <c r="BE55" s="48"/>
      <c r="BF55" s="48" t="s">
        <v>388</v>
      </c>
      <c r="BG55" s="48" t="s">
        <v>388</v>
      </c>
      <c r="BH55" s="130" t="s">
        <v>1550</v>
      </c>
      <c r="BI55" s="130" t="s">
        <v>1550</v>
      </c>
      <c r="BJ55" s="130" t="s">
        <v>1587</v>
      </c>
      <c r="BK55" s="130" t="s">
        <v>1587</v>
      </c>
      <c r="BL55" s="2"/>
      <c r="BM55" s="3"/>
      <c r="BN55" s="3"/>
      <c r="BO55" s="3"/>
      <c r="BP55" s="3"/>
    </row>
    <row r="56" spans="1:68" ht="41.45" customHeight="1">
      <c r="A56" s="65" t="s">
        <v>247</v>
      </c>
      <c r="C56" s="66"/>
      <c r="D56" s="66" t="s">
        <v>64</v>
      </c>
      <c r="E56" s="67">
        <v>256</v>
      </c>
      <c r="F56" s="69"/>
      <c r="G56" s="110" t="s">
        <v>1063</v>
      </c>
      <c r="H56" s="66"/>
      <c r="I56" s="70" t="s">
        <v>247</v>
      </c>
      <c r="J56" s="71"/>
      <c r="K56" s="71" t="s">
        <v>75</v>
      </c>
      <c r="L56" s="70" t="s">
        <v>1202</v>
      </c>
      <c r="M56" s="74">
        <v>286.65714285714284</v>
      </c>
      <c r="N56" s="75">
        <v>9360.42578125</v>
      </c>
      <c r="O56" s="75">
        <v>2656.80224609375</v>
      </c>
      <c r="P56" s="76"/>
      <c r="Q56" s="77"/>
      <c r="R56" s="77"/>
      <c r="S56" s="103"/>
      <c r="T56" s="48">
        <v>1</v>
      </c>
      <c r="U56" s="48">
        <v>1</v>
      </c>
      <c r="V56" s="49">
        <v>0</v>
      </c>
      <c r="W56" s="49">
        <v>0</v>
      </c>
      <c r="X56" s="49">
        <v>0</v>
      </c>
      <c r="Y56" s="49">
        <v>0.999993</v>
      </c>
      <c r="Z56" s="49">
        <v>0</v>
      </c>
      <c r="AA56" s="49">
        <v>0</v>
      </c>
      <c r="AB56" s="72">
        <v>56</v>
      </c>
      <c r="AC56" s="72"/>
      <c r="AD56" s="73"/>
      <c r="AE56" s="88" t="s">
        <v>740</v>
      </c>
      <c r="AF56" s="88">
        <v>1450</v>
      </c>
      <c r="AG56" s="88">
        <v>730</v>
      </c>
      <c r="AH56" s="88">
        <v>36734</v>
      </c>
      <c r="AI56" s="88">
        <v>3374</v>
      </c>
      <c r="AJ56" s="88"/>
      <c r="AK56" s="88" t="s">
        <v>815</v>
      </c>
      <c r="AL56" s="88" t="s">
        <v>876</v>
      </c>
      <c r="AM56" s="88"/>
      <c r="AN56" s="88"/>
      <c r="AO56" s="91">
        <v>42948.56414351852</v>
      </c>
      <c r="AP56" s="96" t="s">
        <v>995</v>
      </c>
      <c r="AQ56" s="88" t="b">
        <v>1</v>
      </c>
      <c r="AR56" s="88" t="b">
        <v>0</v>
      </c>
      <c r="AS56" s="88" t="b">
        <v>0</v>
      </c>
      <c r="AT56" s="88"/>
      <c r="AU56" s="88">
        <v>5</v>
      </c>
      <c r="AV56" s="88"/>
      <c r="AW56" s="88" t="b">
        <v>0</v>
      </c>
      <c r="AX56" s="88" t="s">
        <v>1076</v>
      </c>
      <c r="AY56" s="96" t="s">
        <v>1124</v>
      </c>
      <c r="AZ56" s="88" t="s">
        <v>66</v>
      </c>
      <c r="BA56" s="88" t="str">
        <f>REPLACE(INDEX(GroupVertices[Group],MATCH(Vertices[[#This Row],[Vertex]],GroupVertices[Vertex],0)),1,1,"")</f>
        <v>8</v>
      </c>
      <c r="BB56" s="48" t="s">
        <v>356</v>
      </c>
      <c r="BC56" s="48" t="s">
        <v>356</v>
      </c>
      <c r="BD56" s="48" t="s">
        <v>375</v>
      </c>
      <c r="BE56" s="48" t="s">
        <v>375</v>
      </c>
      <c r="BF56" s="48" t="s">
        <v>389</v>
      </c>
      <c r="BG56" s="48" t="s">
        <v>389</v>
      </c>
      <c r="BH56" s="130" t="s">
        <v>1551</v>
      </c>
      <c r="BI56" s="130" t="s">
        <v>1551</v>
      </c>
      <c r="BJ56" s="130" t="s">
        <v>1588</v>
      </c>
      <c r="BK56" s="130" t="s">
        <v>1588</v>
      </c>
      <c r="BL56" s="2"/>
      <c r="BM56" s="3"/>
      <c r="BN56" s="3"/>
      <c r="BO56" s="3"/>
      <c r="BP56" s="3"/>
    </row>
    <row r="57" spans="1:68" ht="41.45" customHeight="1">
      <c r="A57" s="65" t="s">
        <v>248</v>
      </c>
      <c r="C57" s="66"/>
      <c r="D57" s="66" t="s">
        <v>64</v>
      </c>
      <c r="E57" s="67">
        <v>256</v>
      </c>
      <c r="F57" s="69"/>
      <c r="G57" s="110" t="s">
        <v>421</v>
      </c>
      <c r="H57" s="66"/>
      <c r="I57" s="70" t="s">
        <v>248</v>
      </c>
      <c r="J57" s="71"/>
      <c r="K57" s="71" t="s">
        <v>75</v>
      </c>
      <c r="L57" s="70" t="s">
        <v>1203</v>
      </c>
      <c r="M57" s="74">
        <v>286.65714285714284</v>
      </c>
      <c r="N57" s="75">
        <v>2770.217041015625</v>
      </c>
      <c r="O57" s="75">
        <v>9286.07421875</v>
      </c>
      <c r="P57" s="76"/>
      <c r="Q57" s="77"/>
      <c r="R57" s="77"/>
      <c r="S57" s="103"/>
      <c r="T57" s="48">
        <v>1</v>
      </c>
      <c r="U57" s="48">
        <v>2</v>
      </c>
      <c r="V57" s="49">
        <v>0</v>
      </c>
      <c r="W57" s="49">
        <v>0.005405</v>
      </c>
      <c r="X57" s="49">
        <v>0.018085</v>
      </c>
      <c r="Y57" s="49">
        <v>0.752462</v>
      </c>
      <c r="Z57" s="49">
        <v>0</v>
      </c>
      <c r="AA57" s="49">
        <v>0</v>
      </c>
      <c r="AB57" s="72">
        <v>57</v>
      </c>
      <c r="AC57" s="72"/>
      <c r="AD57" s="73"/>
      <c r="AE57" s="88" t="s">
        <v>741</v>
      </c>
      <c r="AF57" s="88">
        <v>119</v>
      </c>
      <c r="AG57" s="88">
        <v>28</v>
      </c>
      <c r="AH57" s="88">
        <v>88990</v>
      </c>
      <c r="AI57" s="88">
        <v>36</v>
      </c>
      <c r="AJ57" s="88"/>
      <c r="AK57" s="88"/>
      <c r="AL57" s="88"/>
      <c r="AM57" s="96" t="s">
        <v>930</v>
      </c>
      <c r="AN57" s="88"/>
      <c r="AO57" s="91">
        <v>40692.589108796295</v>
      </c>
      <c r="AP57" s="96" t="s">
        <v>996</v>
      </c>
      <c r="AQ57" s="88" t="b">
        <v>1</v>
      </c>
      <c r="AR57" s="88" t="b">
        <v>1</v>
      </c>
      <c r="AS57" s="88" t="b">
        <v>0</v>
      </c>
      <c r="AT57" s="88"/>
      <c r="AU57" s="88">
        <v>7</v>
      </c>
      <c r="AV57" s="96" t="s">
        <v>1020</v>
      </c>
      <c r="AW57" s="88" t="b">
        <v>0</v>
      </c>
      <c r="AX57" s="88" t="s">
        <v>1076</v>
      </c>
      <c r="AY57" s="96" t="s">
        <v>1125</v>
      </c>
      <c r="AZ57" s="88" t="s">
        <v>66</v>
      </c>
      <c r="BA57" s="88" t="str">
        <f>REPLACE(INDEX(GroupVertices[Group],MATCH(Vertices[[#This Row],[Vertex]],GroupVertices[Vertex],0)),1,1,"")</f>
        <v>1</v>
      </c>
      <c r="BB57" s="48" t="s">
        <v>357</v>
      </c>
      <c r="BC57" s="48" t="s">
        <v>357</v>
      </c>
      <c r="BD57" s="48" t="s">
        <v>371</v>
      </c>
      <c r="BE57" s="48" t="s">
        <v>371</v>
      </c>
      <c r="BF57" s="48" t="s">
        <v>388</v>
      </c>
      <c r="BG57" s="48" t="s">
        <v>388</v>
      </c>
      <c r="BH57" s="130" t="s">
        <v>1550</v>
      </c>
      <c r="BI57" s="130" t="s">
        <v>1550</v>
      </c>
      <c r="BJ57" s="130" t="s">
        <v>1587</v>
      </c>
      <c r="BK57" s="130" t="s">
        <v>1587</v>
      </c>
      <c r="BL57" s="2"/>
      <c r="BM57" s="3"/>
      <c r="BN57" s="3"/>
      <c r="BO57" s="3"/>
      <c r="BP57" s="3"/>
    </row>
    <row r="58" spans="1:68" ht="41.45" customHeight="1">
      <c r="A58" s="65" t="s">
        <v>304</v>
      </c>
      <c r="C58" s="66"/>
      <c r="D58" s="66" t="s">
        <v>64</v>
      </c>
      <c r="E58" s="67">
        <v>256</v>
      </c>
      <c r="F58" s="69"/>
      <c r="G58" s="110" t="s">
        <v>1064</v>
      </c>
      <c r="H58" s="66"/>
      <c r="I58" s="70" t="s">
        <v>304</v>
      </c>
      <c r="J58" s="71"/>
      <c r="K58" s="71" t="s">
        <v>75</v>
      </c>
      <c r="L58" s="70" t="s">
        <v>1204</v>
      </c>
      <c r="M58" s="74">
        <v>286.65714285714284</v>
      </c>
      <c r="N58" s="75">
        <v>4647.416015625</v>
      </c>
      <c r="O58" s="75">
        <v>240.81361389160156</v>
      </c>
      <c r="P58" s="76"/>
      <c r="Q58" s="77"/>
      <c r="R58" s="77"/>
      <c r="S58" s="103"/>
      <c r="T58" s="48">
        <v>1</v>
      </c>
      <c r="U58" s="48">
        <v>0</v>
      </c>
      <c r="V58" s="49">
        <v>0</v>
      </c>
      <c r="W58" s="49">
        <v>0.004098</v>
      </c>
      <c r="X58" s="49">
        <v>0.003063</v>
      </c>
      <c r="Y58" s="49">
        <v>0.451047</v>
      </c>
      <c r="Z58" s="49">
        <v>0</v>
      </c>
      <c r="AA58" s="49">
        <v>0</v>
      </c>
      <c r="AB58" s="72">
        <v>58</v>
      </c>
      <c r="AC58" s="72"/>
      <c r="AD58" s="73"/>
      <c r="AE58" s="88" t="s">
        <v>742</v>
      </c>
      <c r="AF58" s="88">
        <v>86</v>
      </c>
      <c r="AG58" s="88">
        <v>339</v>
      </c>
      <c r="AH58" s="88">
        <v>562</v>
      </c>
      <c r="AI58" s="88">
        <v>75</v>
      </c>
      <c r="AJ58" s="88"/>
      <c r="AK58" s="88" t="s">
        <v>816</v>
      </c>
      <c r="AL58" s="88" t="s">
        <v>873</v>
      </c>
      <c r="AM58" s="96" t="s">
        <v>931</v>
      </c>
      <c r="AN58" s="88"/>
      <c r="AO58" s="91">
        <v>40065.03041666667</v>
      </c>
      <c r="AP58" s="96" t="s">
        <v>997</v>
      </c>
      <c r="AQ58" s="88" t="b">
        <v>0</v>
      </c>
      <c r="AR58" s="88" t="b">
        <v>0</v>
      </c>
      <c r="AS58" s="88" t="b">
        <v>0</v>
      </c>
      <c r="AT58" s="88"/>
      <c r="AU58" s="88">
        <v>10</v>
      </c>
      <c r="AV58" s="96" t="s">
        <v>1020</v>
      </c>
      <c r="AW58" s="88" t="b">
        <v>0</v>
      </c>
      <c r="AX58" s="88" t="s">
        <v>1076</v>
      </c>
      <c r="AY58" s="96" t="s">
        <v>1126</v>
      </c>
      <c r="AZ58" s="88" t="s">
        <v>65</v>
      </c>
      <c r="BA58" s="88" t="str">
        <f>REPLACE(INDEX(GroupVertices[Group],MATCH(Vertices[[#This Row],[Vertex]],GroupVertices[Vertex],0)),1,1,"")</f>
        <v>3</v>
      </c>
      <c r="BB58" s="48"/>
      <c r="BC58" s="48"/>
      <c r="BD58" s="48"/>
      <c r="BE58" s="48"/>
      <c r="BF58" s="48"/>
      <c r="BG58" s="48"/>
      <c r="BH58" s="48"/>
      <c r="BI58" s="48"/>
      <c r="BJ58" s="48"/>
      <c r="BK58" s="48"/>
      <c r="BL58" s="2"/>
      <c r="BM58" s="3"/>
      <c r="BN58" s="3"/>
      <c r="BO58" s="3"/>
      <c r="BP58" s="3"/>
    </row>
    <row r="59" spans="1:68" ht="41.45" customHeight="1">
      <c r="A59" s="65" t="s">
        <v>305</v>
      </c>
      <c r="C59" s="66"/>
      <c r="D59" s="66" t="s">
        <v>64</v>
      </c>
      <c r="E59" s="67">
        <v>256</v>
      </c>
      <c r="F59" s="69"/>
      <c r="G59" s="110" t="s">
        <v>1065</v>
      </c>
      <c r="H59" s="66"/>
      <c r="I59" s="70" t="s">
        <v>305</v>
      </c>
      <c r="J59" s="71"/>
      <c r="K59" s="71" t="s">
        <v>75</v>
      </c>
      <c r="L59" s="70" t="s">
        <v>1205</v>
      </c>
      <c r="M59" s="74">
        <v>286.65714285714284</v>
      </c>
      <c r="N59" s="75">
        <v>3645.45849609375</v>
      </c>
      <c r="O59" s="75">
        <v>1074.43212890625</v>
      </c>
      <c r="P59" s="76"/>
      <c r="Q59" s="77"/>
      <c r="R59" s="77"/>
      <c r="S59" s="103"/>
      <c r="T59" s="48">
        <v>1</v>
      </c>
      <c r="U59" s="48">
        <v>0</v>
      </c>
      <c r="V59" s="49">
        <v>0</v>
      </c>
      <c r="W59" s="49">
        <v>0.004098</v>
      </c>
      <c r="X59" s="49">
        <v>0.003063</v>
      </c>
      <c r="Y59" s="49">
        <v>0.451047</v>
      </c>
      <c r="Z59" s="49">
        <v>0</v>
      </c>
      <c r="AA59" s="49">
        <v>0</v>
      </c>
      <c r="AB59" s="72">
        <v>59</v>
      </c>
      <c r="AC59" s="72"/>
      <c r="AD59" s="73"/>
      <c r="AE59" s="88" t="s">
        <v>743</v>
      </c>
      <c r="AF59" s="88">
        <v>35</v>
      </c>
      <c r="AG59" s="88">
        <v>217</v>
      </c>
      <c r="AH59" s="88">
        <v>648</v>
      </c>
      <c r="AI59" s="88">
        <v>408</v>
      </c>
      <c r="AJ59" s="88"/>
      <c r="AK59" s="88" t="s">
        <v>817</v>
      </c>
      <c r="AL59" s="88" t="s">
        <v>877</v>
      </c>
      <c r="AM59" s="96" t="s">
        <v>932</v>
      </c>
      <c r="AN59" s="88"/>
      <c r="AO59" s="91">
        <v>42503.38584490741</v>
      </c>
      <c r="AP59" s="96" t="s">
        <v>998</v>
      </c>
      <c r="AQ59" s="88" t="b">
        <v>0</v>
      </c>
      <c r="AR59" s="88" t="b">
        <v>0</v>
      </c>
      <c r="AS59" s="88" t="b">
        <v>1</v>
      </c>
      <c r="AT59" s="88"/>
      <c r="AU59" s="88">
        <v>3</v>
      </c>
      <c r="AV59" s="96" t="s">
        <v>1020</v>
      </c>
      <c r="AW59" s="88" t="b">
        <v>0</v>
      </c>
      <c r="AX59" s="88" t="s">
        <v>1076</v>
      </c>
      <c r="AY59" s="96" t="s">
        <v>1127</v>
      </c>
      <c r="AZ59" s="88" t="s">
        <v>65</v>
      </c>
      <c r="BA59" s="88" t="str">
        <f>REPLACE(INDEX(GroupVertices[Group],MATCH(Vertices[[#This Row],[Vertex]],GroupVertices[Vertex],0)),1,1,"")</f>
        <v>3</v>
      </c>
      <c r="BB59" s="48"/>
      <c r="BC59" s="48"/>
      <c r="BD59" s="48"/>
      <c r="BE59" s="48"/>
      <c r="BF59" s="48"/>
      <c r="BG59" s="48"/>
      <c r="BH59" s="48"/>
      <c r="BI59" s="48"/>
      <c r="BJ59" s="48"/>
      <c r="BK59" s="48"/>
      <c r="BL59" s="2"/>
      <c r="BM59" s="3"/>
      <c r="BN59" s="3"/>
      <c r="BO59" s="3"/>
      <c r="BP59" s="3"/>
    </row>
    <row r="60" spans="1:68" ht="41.45" customHeight="1">
      <c r="A60" s="65" t="s">
        <v>306</v>
      </c>
      <c r="C60" s="66"/>
      <c r="D60" s="66" t="s">
        <v>64</v>
      </c>
      <c r="E60" s="67">
        <v>256</v>
      </c>
      <c r="F60" s="69"/>
      <c r="G60" s="110" t="s">
        <v>1066</v>
      </c>
      <c r="H60" s="66"/>
      <c r="I60" s="70" t="s">
        <v>306</v>
      </c>
      <c r="J60" s="71"/>
      <c r="K60" s="71" t="s">
        <v>75</v>
      </c>
      <c r="L60" s="70" t="s">
        <v>1206</v>
      </c>
      <c r="M60" s="74">
        <v>286.65714285714284</v>
      </c>
      <c r="N60" s="75">
        <v>3623.90576171875</v>
      </c>
      <c r="O60" s="75">
        <v>2436.72021484375</v>
      </c>
      <c r="P60" s="76"/>
      <c r="Q60" s="77"/>
      <c r="R60" s="77"/>
      <c r="S60" s="103"/>
      <c r="T60" s="48">
        <v>1</v>
      </c>
      <c r="U60" s="48">
        <v>0</v>
      </c>
      <c r="V60" s="49">
        <v>0</v>
      </c>
      <c r="W60" s="49">
        <v>0.004098</v>
      </c>
      <c r="X60" s="49">
        <v>0.003063</v>
      </c>
      <c r="Y60" s="49">
        <v>0.451047</v>
      </c>
      <c r="Z60" s="49">
        <v>0</v>
      </c>
      <c r="AA60" s="49">
        <v>0</v>
      </c>
      <c r="AB60" s="72">
        <v>60</v>
      </c>
      <c r="AC60" s="72"/>
      <c r="AD60" s="73"/>
      <c r="AE60" s="88" t="s">
        <v>744</v>
      </c>
      <c r="AF60" s="88">
        <v>211</v>
      </c>
      <c r="AG60" s="88">
        <v>1625</v>
      </c>
      <c r="AH60" s="88">
        <v>2417</v>
      </c>
      <c r="AI60" s="88">
        <v>1270</v>
      </c>
      <c r="AJ60" s="88"/>
      <c r="AK60" s="88" t="s">
        <v>818</v>
      </c>
      <c r="AL60" s="88" t="s">
        <v>873</v>
      </c>
      <c r="AM60" s="96" t="s">
        <v>933</v>
      </c>
      <c r="AN60" s="88"/>
      <c r="AO60" s="91">
        <v>41240.52868055556</v>
      </c>
      <c r="AP60" s="96" t="s">
        <v>999</v>
      </c>
      <c r="AQ60" s="88" t="b">
        <v>0</v>
      </c>
      <c r="AR60" s="88" t="b">
        <v>0</v>
      </c>
      <c r="AS60" s="88" t="b">
        <v>1</v>
      </c>
      <c r="AT60" s="88"/>
      <c r="AU60" s="88">
        <v>44</v>
      </c>
      <c r="AV60" s="96" t="s">
        <v>1020</v>
      </c>
      <c r="AW60" s="88" t="b">
        <v>0</v>
      </c>
      <c r="AX60" s="88" t="s">
        <v>1076</v>
      </c>
      <c r="AY60" s="96" t="s">
        <v>1128</v>
      </c>
      <c r="AZ60" s="88" t="s">
        <v>65</v>
      </c>
      <c r="BA60" s="88" t="str">
        <f>REPLACE(INDEX(GroupVertices[Group],MATCH(Vertices[[#This Row],[Vertex]],GroupVertices[Vertex],0)),1,1,"")</f>
        <v>3</v>
      </c>
      <c r="BB60" s="48"/>
      <c r="BC60" s="48"/>
      <c r="BD60" s="48"/>
      <c r="BE60" s="48"/>
      <c r="BF60" s="48"/>
      <c r="BG60" s="48"/>
      <c r="BH60" s="48"/>
      <c r="BI60" s="48"/>
      <c r="BJ60" s="48"/>
      <c r="BK60" s="48"/>
      <c r="BL60" s="2"/>
      <c r="BM60" s="3"/>
      <c r="BN60" s="3"/>
      <c r="BO60" s="3"/>
      <c r="BP60" s="3"/>
    </row>
    <row r="61" spans="1:68" ht="41.45" customHeight="1">
      <c r="A61" s="65" t="s">
        <v>307</v>
      </c>
      <c r="C61" s="66"/>
      <c r="D61" s="66" t="s">
        <v>64</v>
      </c>
      <c r="E61" s="67">
        <v>256</v>
      </c>
      <c r="F61" s="69"/>
      <c r="G61" s="110" t="s">
        <v>1067</v>
      </c>
      <c r="H61" s="66"/>
      <c r="I61" s="70" t="s">
        <v>307</v>
      </c>
      <c r="J61" s="71"/>
      <c r="K61" s="71" t="s">
        <v>75</v>
      </c>
      <c r="L61" s="70" t="s">
        <v>1207</v>
      </c>
      <c r="M61" s="74">
        <v>286.65714285714284</v>
      </c>
      <c r="N61" s="75">
        <v>4594.390625</v>
      </c>
      <c r="O61" s="75">
        <v>3423.741455078125</v>
      </c>
      <c r="P61" s="76"/>
      <c r="Q61" s="77"/>
      <c r="R61" s="77"/>
      <c r="S61" s="103"/>
      <c r="T61" s="48">
        <v>1</v>
      </c>
      <c r="U61" s="48">
        <v>0</v>
      </c>
      <c r="V61" s="49">
        <v>0</v>
      </c>
      <c r="W61" s="49">
        <v>0.004098</v>
      </c>
      <c r="X61" s="49">
        <v>0.003063</v>
      </c>
      <c r="Y61" s="49">
        <v>0.451047</v>
      </c>
      <c r="Z61" s="49">
        <v>0</v>
      </c>
      <c r="AA61" s="49">
        <v>0</v>
      </c>
      <c r="AB61" s="72">
        <v>61</v>
      </c>
      <c r="AC61" s="72"/>
      <c r="AD61" s="73"/>
      <c r="AE61" s="88" t="s">
        <v>745</v>
      </c>
      <c r="AF61" s="88">
        <v>1031</v>
      </c>
      <c r="AG61" s="88">
        <v>7948</v>
      </c>
      <c r="AH61" s="88">
        <v>5706</v>
      </c>
      <c r="AI61" s="88">
        <v>1995</v>
      </c>
      <c r="AJ61" s="88"/>
      <c r="AK61" s="88" t="s">
        <v>812</v>
      </c>
      <c r="AL61" s="88" t="s">
        <v>852</v>
      </c>
      <c r="AM61" s="96" t="s">
        <v>927</v>
      </c>
      <c r="AN61" s="88"/>
      <c r="AO61" s="91">
        <v>39464.92554398148</v>
      </c>
      <c r="AP61" s="96" t="s">
        <v>1000</v>
      </c>
      <c r="AQ61" s="88" t="b">
        <v>0</v>
      </c>
      <c r="AR61" s="88" t="b">
        <v>0</v>
      </c>
      <c r="AS61" s="88" t="b">
        <v>0</v>
      </c>
      <c r="AT61" s="88"/>
      <c r="AU61" s="88">
        <v>559</v>
      </c>
      <c r="AV61" s="96" t="s">
        <v>1020</v>
      </c>
      <c r="AW61" s="88" t="b">
        <v>0</v>
      </c>
      <c r="AX61" s="88" t="s">
        <v>1076</v>
      </c>
      <c r="AY61" s="96" t="s">
        <v>1129</v>
      </c>
      <c r="AZ61" s="88" t="s">
        <v>65</v>
      </c>
      <c r="BA61" s="88" t="str">
        <f>REPLACE(INDEX(GroupVertices[Group],MATCH(Vertices[[#This Row],[Vertex]],GroupVertices[Vertex],0)),1,1,"")</f>
        <v>3</v>
      </c>
      <c r="BB61" s="48"/>
      <c r="BC61" s="48"/>
      <c r="BD61" s="48"/>
      <c r="BE61" s="48"/>
      <c r="BF61" s="48"/>
      <c r="BG61" s="48"/>
      <c r="BH61" s="48"/>
      <c r="BI61" s="48"/>
      <c r="BJ61" s="48"/>
      <c r="BK61" s="48"/>
      <c r="BL61" s="2"/>
      <c r="BM61" s="3"/>
      <c r="BN61" s="3"/>
      <c r="BO61" s="3"/>
      <c r="BP61" s="3"/>
    </row>
    <row r="62" spans="1:68" ht="41.45" customHeight="1">
      <c r="A62" s="65" t="s">
        <v>250</v>
      </c>
      <c r="C62" s="66"/>
      <c r="D62" s="66" t="s">
        <v>64</v>
      </c>
      <c r="E62" s="67">
        <v>70</v>
      </c>
      <c r="F62" s="69"/>
      <c r="G62" s="110" t="s">
        <v>1068</v>
      </c>
      <c r="H62" s="66"/>
      <c r="I62" s="70" t="s">
        <v>250</v>
      </c>
      <c r="J62" s="71"/>
      <c r="K62" s="71" t="s">
        <v>75</v>
      </c>
      <c r="L62" s="70" t="s">
        <v>1208</v>
      </c>
      <c r="M62" s="74">
        <v>1</v>
      </c>
      <c r="N62" s="75">
        <v>1627.6573486328125</v>
      </c>
      <c r="O62" s="75">
        <v>9850.0615234375</v>
      </c>
      <c r="P62" s="76"/>
      <c r="Q62" s="77"/>
      <c r="R62" s="77"/>
      <c r="S62" s="103"/>
      <c r="T62" s="48">
        <v>0</v>
      </c>
      <c r="U62" s="48">
        <v>1</v>
      </c>
      <c r="V62" s="49">
        <v>0</v>
      </c>
      <c r="W62" s="49">
        <v>0.005405</v>
      </c>
      <c r="X62" s="49">
        <v>0.015631</v>
      </c>
      <c r="Y62" s="49">
        <v>0.432666</v>
      </c>
      <c r="Z62" s="49">
        <v>0</v>
      </c>
      <c r="AA62" s="49">
        <v>0</v>
      </c>
      <c r="AB62" s="72">
        <v>62</v>
      </c>
      <c r="AC62" s="72"/>
      <c r="AD62" s="73"/>
      <c r="AE62" s="88" t="s">
        <v>746</v>
      </c>
      <c r="AF62" s="88">
        <v>1897</v>
      </c>
      <c r="AG62" s="88">
        <v>71350</v>
      </c>
      <c r="AH62" s="88">
        <v>47844</v>
      </c>
      <c r="AI62" s="88">
        <v>6982</v>
      </c>
      <c r="AJ62" s="88"/>
      <c r="AK62" s="88" t="s">
        <v>819</v>
      </c>
      <c r="AL62" s="88" t="s">
        <v>878</v>
      </c>
      <c r="AM62" s="96" t="s">
        <v>934</v>
      </c>
      <c r="AN62" s="88"/>
      <c r="AO62" s="91">
        <v>39163.980416666665</v>
      </c>
      <c r="AP62" s="96" t="s">
        <v>1001</v>
      </c>
      <c r="AQ62" s="88" t="b">
        <v>0</v>
      </c>
      <c r="AR62" s="88" t="b">
        <v>0</v>
      </c>
      <c r="AS62" s="88" t="b">
        <v>1</v>
      </c>
      <c r="AT62" s="88"/>
      <c r="AU62" s="88">
        <v>2059</v>
      </c>
      <c r="AV62" s="96" t="s">
        <v>1020</v>
      </c>
      <c r="AW62" s="88" t="b">
        <v>0</v>
      </c>
      <c r="AX62" s="88" t="s">
        <v>1076</v>
      </c>
      <c r="AY62" s="96" t="s">
        <v>1130</v>
      </c>
      <c r="AZ62" s="88" t="s">
        <v>66</v>
      </c>
      <c r="BA62" s="88" t="str">
        <f>REPLACE(INDEX(GroupVertices[Group],MATCH(Vertices[[#This Row],[Vertex]],GroupVertices[Vertex],0)),1,1,"")</f>
        <v>1</v>
      </c>
      <c r="BB62" s="48" t="s">
        <v>358</v>
      </c>
      <c r="BC62" s="48" t="s">
        <v>358</v>
      </c>
      <c r="BD62" s="48" t="s">
        <v>376</v>
      </c>
      <c r="BE62" s="48" t="s">
        <v>376</v>
      </c>
      <c r="BF62" s="48" t="s">
        <v>391</v>
      </c>
      <c r="BG62" s="48" t="s">
        <v>391</v>
      </c>
      <c r="BH62" s="130" t="s">
        <v>1552</v>
      </c>
      <c r="BI62" s="130" t="s">
        <v>1552</v>
      </c>
      <c r="BJ62" s="130" t="s">
        <v>1589</v>
      </c>
      <c r="BK62" s="130" t="s">
        <v>1589</v>
      </c>
      <c r="BL62" s="2"/>
      <c r="BM62" s="3"/>
      <c r="BN62" s="3"/>
      <c r="BO62" s="3"/>
      <c r="BP62" s="3"/>
    </row>
    <row r="63" spans="1:68" ht="41.45" customHeight="1">
      <c r="A63" s="65" t="s">
        <v>251</v>
      </c>
      <c r="C63" s="66"/>
      <c r="D63" s="66" t="s">
        <v>64</v>
      </c>
      <c r="E63" s="67">
        <v>70</v>
      </c>
      <c r="F63" s="69"/>
      <c r="G63" s="110" t="s">
        <v>422</v>
      </c>
      <c r="H63" s="66"/>
      <c r="I63" s="70" t="s">
        <v>251</v>
      </c>
      <c r="J63" s="71"/>
      <c r="K63" s="71" t="s">
        <v>75</v>
      </c>
      <c r="L63" s="70" t="s">
        <v>1209</v>
      </c>
      <c r="M63" s="74">
        <v>1</v>
      </c>
      <c r="N63" s="75">
        <v>3043.5947265625</v>
      </c>
      <c r="O63" s="75">
        <v>4561.44921875</v>
      </c>
      <c r="P63" s="76"/>
      <c r="Q63" s="77"/>
      <c r="R63" s="77"/>
      <c r="S63" s="103"/>
      <c r="T63" s="48">
        <v>0</v>
      </c>
      <c r="U63" s="48">
        <v>1</v>
      </c>
      <c r="V63" s="49">
        <v>0</v>
      </c>
      <c r="W63" s="49">
        <v>0.005405</v>
      </c>
      <c r="X63" s="49">
        <v>0.015631</v>
      </c>
      <c r="Y63" s="49">
        <v>0.432666</v>
      </c>
      <c r="Z63" s="49">
        <v>0</v>
      </c>
      <c r="AA63" s="49">
        <v>0</v>
      </c>
      <c r="AB63" s="72">
        <v>63</v>
      </c>
      <c r="AC63" s="72"/>
      <c r="AD63" s="73"/>
      <c r="AE63" s="88" t="s">
        <v>747</v>
      </c>
      <c r="AF63" s="88">
        <v>464</v>
      </c>
      <c r="AG63" s="88">
        <v>140</v>
      </c>
      <c r="AH63" s="88">
        <v>843</v>
      </c>
      <c r="AI63" s="88">
        <v>115</v>
      </c>
      <c r="AJ63" s="88"/>
      <c r="AK63" s="88" t="s">
        <v>820</v>
      </c>
      <c r="AL63" s="88"/>
      <c r="AM63" s="96" t="s">
        <v>935</v>
      </c>
      <c r="AN63" s="88"/>
      <c r="AO63" s="91">
        <v>43321.475439814814</v>
      </c>
      <c r="AP63" s="96" t="s">
        <v>1002</v>
      </c>
      <c r="AQ63" s="88" t="b">
        <v>1</v>
      </c>
      <c r="AR63" s="88" t="b">
        <v>0</v>
      </c>
      <c r="AS63" s="88" t="b">
        <v>0</v>
      </c>
      <c r="AT63" s="88"/>
      <c r="AU63" s="88">
        <v>3</v>
      </c>
      <c r="AV63" s="88"/>
      <c r="AW63" s="88" t="b">
        <v>0</v>
      </c>
      <c r="AX63" s="88" t="s">
        <v>1076</v>
      </c>
      <c r="AY63" s="96" t="s">
        <v>1131</v>
      </c>
      <c r="AZ63" s="88" t="s">
        <v>66</v>
      </c>
      <c r="BA63" s="88" t="str">
        <f>REPLACE(INDEX(GroupVertices[Group],MATCH(Vertices[[#This Row],[Vertex]],GroupVertices[Vertex],0)),1,1,"")</f>
        <v>1</v>
      </c>
      <c r="BB63" s="48"/>
      <c r="BC63" s="48"/>
      <c r="BD63" s="48"/>
      <c r="BE63" s="48"/>
      <c r="BF63" s="48"/>
      <c r="BG63" s="48"/>
      <c r="BH63" s="130" t="s">
        <v>1543</v>
      </c>
      <c r="BI63" s="130" t="s">
        <v>1543</v>
      </c>
      <c r="BJ63" s="130" t="s">
        <v>1581</v>
      </c>
      <c r="BK63" s="130" t="s">
        <v>1581</v>
      </c>
      <c r="BL63" s="2"/>
      <c r="BM63" s="3"/>
      <c r="BN63" s="3"/>
      <c r="BO63" s="3"/>
      <c r="BP63" s="3"/>
    </row>
    <row r="64" spans="1:68" ht="41.45" customHeight="1">
      <c r="A64" s="65" t="s">
        <v>253</v>
      </c>
      <c r="C64" s="66"/>
      <c r="D64" s="66" t="s">
        <v>64</v>
      </c>
      <c r="E64" s="67">
        <v>70</v>
      </c>
      <c r="F64" s="69"/>
      <c r="G64" s="110" t="s">
        <v>424</v>
      </c>
      <c r="H64" s="66"/>
      <c r="I64" s="70" t="s">
        <v>253</v>
      </c>
      <c r="J64" s="71"/>
      <c r="K64" s="71" t="s">
        <v>75</v>
      </c>
      <c r="L64" s="70" t="s">
        <v>1213</v>
      </c>
      <c r="M64" s="74">
        <v>1</v>
      </c>
      <c r="N64" s="75">
        <v>2197.58642578125</v>
      </c>
      <c r="O64" s="75">
        <v>9842.349609375</v>
      </c>
      <c r="P64" s="76"/>
      <c r="Q64" s="77"/>
      <c r="R64" s="77"/>
      <c r="S64" s="103"/>
      <c r="T64" s="48">
        <v>0</v>
      </c>
      <c r="U64" s="48">
        <v>1</v>
      </c>
      <c r="V64" s="49">
        <v>0</v>
      </c>
      <c r="W64" s="49">
        <v>0.005405</v>
      </c>
      <c r="X64" s="49">
        <v>0.015631</v>
      </c>
      <c r="Y64" s="49">
        <v>0.432666</v>
      </c>
      <c r="Z64" s="49">
        <v>0</v>
      </c>
      <c r="AA64" s="49">
        <v>0</v>
      </c>
      <c r="AB64" s="72">
        <v>64</v>
      </c>
      <c r="AC64" s="72"/>
      <c r="AD64" s="73"/>
      <c r="AE64" s="88" t="s">
        <v>751</v>
      </c>
      <c r="AF64" s="88">
        <v>2248</v>
      </c>
      <c r="AG64" s="88">
        <v>84234</v>
      </c>
      <c r="AH64" s="88">
        <v>48398</v>
      </c>
      <c r="AI64" s="88">
        <v>1421</v>
      </c>
      <c r="AJ64" s="88"/>
      <c r="AK64" s="88" t="s">
        <v>824</v>
      </c>
      <c r="AL64" s="88" t="s">
        <v>879</v>
      </c>
      <c r="AM64" s="96" t="s">
        <v>936</v>
      </c>
      <c r="AN64" s="88"/>
      <c r="AO64" s="91">
        <v>39653.4846875</v>
      </c>
      <c r="AP64" s="96" t="s">
        <v>1004</v>
      </c>
      <c r="AQ64" s="88" t="b">
        <v>0</v>
      </c>
      <c r="AR64" s="88" t="b">
        <v>0</v>
      </c>
      <c r="AS64" s="88" t="b">
        <v>0</v>
      </c>
      <c r="AT64" s="88"/>
      <c r="AU64" s="88">
        <v>3285</v>
      </c>
      <c r="AV64" s="96" t="s">
        <v>1020</v>
      </c>
      <c r="AW64" s="88" t="b">
        <v>1</v>
      </c>
      <c r="AX64" s="88" t="s">
        <v>1076</v>
      </c>
      <c r="AY64" s="96" t="s">
        <v>1135</v>
      </c>
      <c r="AZ64" s="88" t="s">
        <v>66</v>
      </c>
      <c r="BA64" s="88" t="str">
        <f>REPLACE(INDEX(GroupVertices[Group],MATCH(Vertices[[#This Row],[Vertex]],GroupVertices[Vertex],0)),1,1,"")</f>
        <v>1</v>
      </c>
      <c r="BB64" s="48" t="s">
        <v>359</v>
      </c>
      <c r="BC64" s="48" t="s">
        <v>359</v>
      </c>
      <c r="BD64" s="48" t="s">
        <v>376</v>
      </c>
      <c r="BE64" s="48" t="s">
        <v>376</v>
      </c>
      <c r="BF64" s="48" t="s">
        <v>392</v>
      </c>
      <c r="BG64" s="48" t="s">
        <v>392</v>
      </c>
      <c r="BH64" s="130" t="s">
        <v>1555</v>
      </c>
      <c r="BI64" s="130" t="s">
        <v>1555</v>
      </c>
      <c r="BJ64" s="130" t="s">
        <v>1592</v>
      </c>
      <c r="BK64" s="130" t="s">
        <v>1592</v>
      </c>
      <c r="BL64" s="2"/>
      <c r="BM64" s="3"/>
      <c r="BN64" s="3"/>
      <c r="BO64" s="3"/>
      <c r="BP64" s="3"/>
    </row>
    <row r="65" spans="1:68" ht="41.45" customHeight="1">
      <c r="A65" s="65" t="s">
        <v>254</v>
      </c>
      <c r="C65" s="66"/>
      <c r="D65" s="66" t="s">
        <v>64</v>
      </c>
      <c r="E65" s="67">
        <v>70</v>
      </c>
      <c r="F65" s="69"/>
      <c r="G65" s="110" t="s">
        <v>425</v>
      </c>
      <c r="H65" s="66"/>
      <c r="I65" s="70" t="s">
        <v>254</v>
      </c>
      <c r="J65" s="71"/>
      <c r="K65" s="71" t="s">
        <v>75</v>
      </c>
      <c r="L65" s="70" t="s">
        <v>1214</v>
      </c>
      <c r="M65" s="74">
        <v>1</v>
      </c>
      <c r="N65" s="75">
        <v>156.61549377441406</v>
      </c>
      <c r="O65" s="75">
        <v>6300.4248046875</v>
      </c>
      <c r="P65" s="76"/>
      <c r="Q65" s="77"/>
      <c r="R65" s="77"/>
      <c r="S65" s="103"/>
      <c r="T65" s="48">
        <v>0</v>
      </c>
      <c r="U65" s="48">
        <v>1</v>
      </c>
      <c r="V65" s="49">
        <v>0</v>
      </c>
      <c r="W65" s="49">
        <v>0.005405</v>
      </c>
      <c r="X65" s="49">
        <v>0.015631</v>
      </c>
      <c r="Y65" s="49">
        <v>0.432666</v>
      </c>
      <c r="Z65" s="49">
        <v>0</v>
      </c>
      <c r="AA65" s="49">
        <v>0</v>
      </c>
      <c r="AB65" s="72">
        <v>65</v>
      </c>
      <c r="AC65" s="72"/>
      <c r="AD65" s="73"/>
      <c r="AE65" s="88" t="s">
        <v>752</v>
      </c>
      <c r="AF65" s="88">
        <v>1677</v>
      </c>
      <c r="AG65" s="88">
        <v>605</v>
      </c>
      <c r="AH65" s="88">
        <v>1822</v>
      </c>
      <c r="AI65" s="88">
        <v>460</v>
      </c>
      <c r="AJ65" s="88"/>
      <c r="AK65" s="88" t="s">
        <v>825</v>
      </c>
      <c r="AL65" s="88" t="s">
        <v>853</v>
      </c>
      <c r="AM65" s="96" t="s">
        <v>937</v>
      </c>
      <c r="AN65" s="88"/>
      <c r="AO65" s="91">
        <v>39988.753958333335</v>
      </c>
      <c r="AP65" s="96" t="s">
        <v>1005</v>
      </c>
      <c r="AQ65" s="88" t="b">
        <v>0</v>
      </c>
      <c r="AR65" s="88" t="b">
        <v>0</v>
      </c>
      <c r="AS65" s="88" t="b">
        <v>1</v>
      </c>
      <c r="AT65" s="88"/>
      <c r="AU65" s="88">
        <v>57</v>
      </c>
      <c r="AV65" s="96" t="s">
        <v>1026</v>
      </c>
      <c r="AW65" s="88" t="b">
        <v>0</v>
      </c>
      <c r="AX65" s="88" t="s">
        <v>1076</v>
      </c>
      <c r="AY65" s="96" t="s">
        <v>1136</v>
      </c>
      <c r="AZ65" s="88" t="s">
        <v>66</v>
      </c>
      <c r="BA65" s="88" t="str">
        <f>REPLACE(INDEX(GroupVertices[Group],MATCH(Vertices[[#This Row],[Vertex]],GroupVertices[Vertex],0)),1,1,"")</f>
        <v>1</v>
      </c>
      <c r="BB65" s="48"/>
      <c r="BC65" s="48"/>
      <c r="BD65" s="48"/>
      <c r="BE65" s="48"/>
      <c r="BF65" s="48"/>
      <c r="BG65" s="48"/>
      <c r="BH65" s="130" t="s">
        <v>1543</v>
      </c>
      <c r="BI65" s="130" t="s">
        <v>1543</v>
      </c>
      <c r="BJ65" s="130" t="s">
        <v>1581</v>
      </c>
      <c r="BK65" s="130" t="s">
        <v>1581</v>
      </c>
      <c r="BL65" s="2"/>
      <c r="BM65" s="3"/>
      <c r="BN65" s="3"/>
      <c r="BO65" s="3"/>
      <c r="BP65" s="3"/>
    </row>
    <row r="66" spans="1:68" ht="41.45" customHeight="1">
      <c r="A66" s="65" t="s">
        <v>255</v>
      </c>
      <c r="C66" s="66"/>
      <c r="D66" s="66" t="s">
        <v>64</v>
      </c>
      <c r="E66" s="67">
        <v>70</v>
      </c>
      <c r="F66" s="69"/>
      <c r="G66" s="110" t="s">
        <v>1070</v>
      </c>
      <c r="H66" s="66"/>
      <c r="I66" s="70" t="s">
        <v>255</v>
      </c>
      <c r="J66" s="71"/>
      <c r="K66" s="71" t="s">
        <v>75</v>
      </c>
      <c r="L66" s="70" t="s">
        <v>1215</v>
      </c>
      <c r="M66" s="74">
        <v>1</v>
      </c>
      <c r="N66" s="75">
        <v>960.629638671875</v>
      </c>
      <c r="O66" s="75">
        <v>9609.7919921875</v>
      </c>
      <c r="P66" s="76"/>
      <c r="Q66" s="77"/>
      <c r="R66" s="77"/>
      <c r="S66" s="103"/>
      <c r="T66" s="48">
        <v>0</v>
      </c>
      <c r="U66" s="48">
        <v>1</v>
      </c>
      <c r="V66" s="49">
        <v>0</v>
      </c>
      <c r="W66" s="49">
        <v>0.005405</v>
      </c>
      <c r="X66" s="49">
        <v>0.015631</v>
      </c>
      <c r="Y66" s="49">
        <v>0.432666</v>
      </c>
      <c r="Z66" s="49">
        <v>0</v>
      </c>
      <c r="AA66" s="49">
        <v>0</v>
      </c>
      <c r="AB66" s="72">
        <v>66</v>
      </c>
      <c r="AC66" s="72"/>
      <c r="AD66" s="73"/>
      <c r="AE66" s="88" t="s">
        <v>753</v>
      </c>
      <c r="AF66" s="88">
        <v>3092</v>
      </c>
      <c r="AG66" s="88">
        <v>13685</v>
      </c>
      <c r="AH66" s="88">
        <v>22064</v>
      </c>
      <c r="AI66" s="88">
        <v>2</v>
      </c>
      <c r="AJ66" s="88"/>
      <c r="AK66" s="88" t="s">
        <v>826</v>
      </c>
      <c r="AL66" s="88" t="s">
        <v>844</v>
      </c>
      <c r="AM66" s="96" t="s">
        <v>938</v>
      </c>
      <c r="AN66" s="88"/>
      <c r="AO66" s="91">
        <v>39869.66003472222</v>
      </c>
      <c r="AP66" s="96" t="s">
        <v>1006</v>
      </c>
      <c r="AQ66" s="88" t="b">
        <v>0</v>
      </c>
      <c r="AR66" s="88" t="b">
        <v>0</v>
      </c>
      <c r="AS66" s="88" t="b">
        <v>1</v>
      </c>
      <c r="AT66" s="88"/>
      <c r="AU66" s="88">
        <v>834</v>
      </c>
      <c r="AV66" s="96" t="s">
        <v>1020</v>
      </c>
      <c r="AW66" s="88" t="b">
        <v>0</v>
      </c>
      <c r="AX66" s="88" t="s">
        <v>1076</v>
      </c>
      <c r="AY66" s="96" t="s">
        <v>1137</v>
      </c>
      <c r="AZ66" s="88" t="s">
        <v>66</v>
      </c>
      <c r="BA66" s="88" t="str">
        <f>REPLACE(INDEX(GroupVertices[Group],MATCH(Vertices[[#This Row],[Vertex]],GroupVertices[Vertex],0)),1,1,"")</f>
        <v>1</v>
      </c>
      <c r="BB66" s="48" t="s">
        <v>360</v>
      </c>
      <c r="BC66" s="48" t="s">
        <v>360</v>
      </c>
      <c r="BD66" s="48" t="s">
        <v>377</v>
      </c>
      <c r="BE66" s="48" t="s">
        <v>377</v>
      </c>
      <c r="BF66" s="48"/>
      <c r="BG66" s="48"/>
      <c r="BH66" s="130" t="s">
        <v>1556</v>
      </c>
      <c r="BI66" s="130" t="s">
        <v>1556</v>
      </c>
      <c r="BJ66" s="130" t="s">
        <v>1593</v>
      </c>
      <c r="BK66" s="130" t="s">
        <v>1593</v>
      </c>
      <c r="BL66" s="2"/>
      <c r="BM66" s="3"/>
      <c r="BN66" s="3"/>
      <c r="BO66" s="3"/>
      <c r="BP66" s="3"/>
    </row>
    <row r="67" spans="1:68" ht="41.45" customHeight="1">
      <c r="A67" s="65" t="s">
        <v>256</v>
      </c>
      <c r="C67" s="66"/>
      <c r="D67" s="66" t="s">
        <v>64</v>
      </c>
      <c r="E67" s="67">
        <v>70</v>
      </c>
      <c r="F67" s="69"/>
      <c r="G67" s="110" t="s">
        <v>426</v>
      </c>
      <c r="H67" s="66"/>
      <c r="I67" s="70" t="s">
        <v>256</v>
      </c>
      <c r="J67" s="71"/>
      <c r="K67" s="71" t="s">
        <v>75</v>
      </c>
      <c r="L67" s="70" t="s">
        <v>1216</v>
      </c>
      <c r="M67" s="74">
        <v>1</v>
      </c>
      <c r="N67" s="75">
        <v>3570.69140625</v>
      </c>
      <c r="O67" s="75">
        <v>3996.444580078125</v>
      </c>
      <c r="P67" s="76"/>
      <c r="Q67" s="77"/>
      <c r="R67" s="77"/>
      <c r="S67" s="103"/>
      <c r="T67" s="48">
        <v>0</v>
      </c>
      <c r="U67" s="48">
        <v>1</v>
      </c>
      <c r="V67" s="49">
        <v>0</v>
      </c>
      <c r="W67" s="49">
        <v>0.005405</v>
      </c>
      <c r="X67" s="49">
        <v>0.015631</v>
      </c>
      <c r="Y67" s="49">
        <v>0.432666</v>
      </c>
      <c r="Z67" s="49">
        <v>0</v>
      </c>
      <c r="AA67" s="49">
        <v>0</v>
      </c>
      <c r="AB67" s="72">
        <v>67</v>
      </c>
      <c r="AC67" s="72"/>
      <c r="AD67" s="73"/>
      <c r="AE67" s="88" t="s">
        <v>754</v>
      </c>
      <c r="AF67" s="88">
        <v>521</v>
      </c>
      <c r="AG67" s="88">
        <v>410</v>
      </c>
      <c r="AH67" s="88">
        <v>1891</v>
      </c>
      <c r="AI67" s="88">
        <v>743</v>
      </c>
      <c r="AJ67" s="88"/>
      <c r="AK67" s="88" t="s">
        <v>827</v>
      </c>
      <c r="AL67" s="88" t="s">
        <v>880</v>
      </c>
      <c r="AM67" s="96" t="s">
        <v>939</v>
      </c>
      <c r="AN67" s="88"/>
      <c r="AO67" s="91">
        <v>39986.57875</v>
      </c>
      <c r="AP67" s="88"/>
      <c r="AQ67" s="88" t="b">
        <v>0</v>
      </c>
      <c r="AR67" s="88" t="b">
        <v>0</v>
      </c>
      <c r="AS67" s="88" t="b">
        <v>1</v>
      </c>
      <c r="AT67" s="88"/>
      <c r="AU67" s="88">
        <v>30</v>
      </c>
      <c r="AV67" s="96" t="s">
        <v>1028</v>
      </c>
      <c r="AW67" s="88" t="b">
        <v>0</v>
      </c>
      <c r="AX67" s="88" t="s">
        <v>1076</v>
      </c>
      <c r="AY67" s="96" t="s">
        <v>1138</v>
      </c>
      <c r="AZ67" s="88" t="s">
        <v>66</v>
      </c>
      <c r="BA67" s="88" t="str">
        <f>REPLACE(INDEX(GroupVertices[Group],MATCH(Vertices[[#This Row],[Vertex]],GroupVertices[Vertex],0)),1,1,"")</f>
        <v>1</v>
      </c>
      <c r="BB67" s="48"/>
      <c r="BC67" s="48"/>
      <c r="BD67" s="48"/>
      <c r="BE67" s="48"/>
      <c r="BF67" s="48"/>
      <c r="BG67" s="48"/>
      <c r="BH67" s="130" t="s">
        <v>1543</v>
      </c>
      <c r="BI67" s="130" t="s">
        <v>1543</v>
      </c>
      <c r="BJ67" s="130" t="s">
        <v>1581</v>
      </c>
      <c r="BK67" s="130" t="s">
        <v>1581</v>
      </c>
      <c r="BL67" s="2"/>
      <c r="BM67" s="3"/>
      <c r="BN67" s="3"/>
      <c r="BO67" s="3"/>
      <c r="BP67" s="3"/>
    </row>
    <row r="68" spans="1:68" ht="41.45" customHeight="1">
      <c r="A68" s="65" t="s">
        <v>257</v>
      </c>
      <c r="C68" s="66"/>
      <c r="D68" s="66" t="s">
        <v>64</v>
      </c>
      <c r="E68" s="67">
        <v>70</v>
      </c>
      <c r="F68" s="69"/>
      <c r="G68" s="110" t="s">
        <v>427</v>
      </c>
      <c r="H68" s="66"/>
      <c r="I68" s="70" t="s">
        <v>257</v>
      </c>
      <c r="J68" s="71"/>
      <c r="K68" s="71" t="s">
        <v>75</v>
      </c>
      <c r="L68" s="70" t="s">
        <v>1217</v>
      </c>
      <c r="M68" s="74">
        <v>1</v>
      </c>
      <c r="N68" s="75">
        <v>2912.233642578125</v>
      </c>
      <c r="O68" s="75">
        <v>7835.58056640625</v>
      </c>
      <c r="P68" s="76"/>
      <c r="Q68" s="77"/>
      <c r="R68" s="77"/>
      <c r="S68" s="103"/>
      <c r="T68" s="48">
        <v>0</v>
      </c>
      <c r="U68" s="48">
        <v>1</v>
      </c>
      <c r="V68" s="49">
        <v>0</v>
      </c>
      <c r="W68" s="49">
        <v>0.005405</v>
      </c>
      <c r="X68" s="49">
        <v>0.015631</v>
      </c>
      <c r="Y68" s="49">
        <v>0.432666</v>
      </c>
      <c r="Z68" s="49">
        <v>0</v>
      </c>
      <c r="AA68" s="49">
        <v>0</v>
      </c>
      <c r="AB68" s="72">
        <v>68</v>
      </c>
      <c r="AC68" s="72"/>
      <c r="AD68" s="73"/>
      <c r="AE68" s="88" t="s">
        <v>755</v>
      </c>
      <c r="AF68" s="88">
        <v>176</v>
      </c>
      <c r="AG68" s="88">
        <v>33</v>
      </c>
      <c r="AH68" s="88">
        <v>16</v>
      </c>
      <c r="AI68" s="88">
        <v>21</v>
      </c>
      <c r="AJ68" s="88"/>
      <c r="AK68" s="88" t="s">
        <v>828</v>
      </c>
      <c r="AL68" s="88" t="s">
        <v>881</v>
      </c>
      <c r="AM68" s="96" t="s">
        <v>940</v>
      </c>
      <c r="AN68" s="88"/>
      <c r="AO68" s="91">
        <v>40610.68479166667</v>
      </c>
      <c r="AP68" s="88"/>
      <c r="AQ68" s="88" t="b">
        <v>1</v>
      </c>
      <c r="AR68" s="88" t="b">
        <v>0</v>
      </c>
      <c r="AS68" s="88" t="b">
        <v>0</v>
      </c>
      <c r="AT68" s="88"/>
      <c r="AU68" s="88">
        <v>0</v>
      </c>
      <c r="AV68" s="96" t="s">
        <v>1020</v>
      </c>
      <c r="AW68" s="88" t="b">
        <v>0</v>
      </c>
      <c r="AX68" s="88" t="s">
        <v>1076</v>
      </c>
      <c r="AY68" s="96" t="s">
        <v>1139</v>
      </c>
      <c r="AZ68" s="88" t="s">
        <v>66</v>
      </c>
      <c r="BA68" s="88" t="str">
        <f>REPLACE(INDEX(GroupVertices[Group],MATCH(Vertices[[#This Row],[Vertex]],GroupVertices[Vertex],0)),1,1,"")</f>
        <v>1</v>
      </c>
      <c r="BB68" s="48"/>
      <c r="BC68" s="48"/>
      <c r="BD68" s="48"/>
      <c r="BE68" s="48"/>
      <c r="BF68" s="48"/>
      <c r="BG68" s="48"/>
      <c r="BH68" s="130" t="s">
        <v>1543</v>
      </c>
      <c r="BI68" s="130" t="s">
        <v>1543</v>
      </c>
      <c r="BJ68" s="130" t="s">
        <v>1581</v>
      </c>
      <c r="BK68" s="130" t="s">
        <v>1581</v>
      </c>
      <c r="BL68" s="2"/>
      <c r="BM68" s="3"/>
      <c r="BN68" s="3"/>
      <c r="BO68" s="3"/>
      <c r="BP68" s="3"/>
    </row>
    <row r="69" spans="1:68" ht="41.45" customHeight="1">
      <c r="A69" s="65" t="s">
        <v>259</v>
      </c>
      <c r="C69" s="66"/>
      <c r="D69" s="66" t="s">
        <v>64</v>
      </c>
      <c r="E69" s="67">
        <v>256</v>
      </c>
      <c r="F69" s="69"/>
      <c r="G69" s="110" t="s">
        <v>1071</v>
      </c>
      <c r="H69" s="66"/>
      <c r="I69" s="70" t="s">
        <v>259</v>
      </c>
      <c r="J69" s="71"/>
      <c r="K69" s="71" t="s">
        <v>75</v>
      </c>
      <c r="L69" s="70" t="s">
        <v>1218</v>
      </c>
      <c r="M69" s="74">
        <v>286.65714285714284</v>
      </c>
      <c r="N69" s="75">
        <v>9360.42578125</v>
      </c>
      <c r="O69" s="75">
        <v>3635.761962890625</v>
      </c>
      <c r="P69" s="76"/>
      <c r="Q69" s="77"/>
      <c r="R69" s="77"/>
      <c r="S69" s="103"/>
      <c r="T69" s="48">
        <v>1</v>
      </c>
      <c r="U69" s="48">
        <v>1</v>
      </c>
      <c r="V69" s="49">
        <v>0</v>
      </c>
      <c r="W69" s="49">
        <v>0</v>
      </c>
      <c r="X69" s="49">
        <v>0</v>
      </c>
      <c r="Y69" s="49">
        <v>0.999993</v>
      </c>
      <c r="Z69" s="49">
        <v>0</v>
      </c>
      <c r="AA69" s="49">
        <v>0</v>
      </c>
      <c r="AB69" s="72">
        <v>69</v>
      </c>
      <c r="AC69" s="72"/>
      <c r="AD69" s="73"/>
      <c r="AE69" s="88" t="s">
        <v>756</v>
      </c>
      <c r="AF69" s="88">
        <v>251</v>
      </c>
      <c r="AG69" s="88">
        <v>36</v>
      </c>
      <c r="AH69" s="88">
        <v>17859</v>
      </c>
      <c r="AI69" s="88">
        <v>4</v>
      </c>
      <c r="AJ69" s="88"/>
      <c r="AK69" s="88"/>
      <c r="AL69" s="88" t="s">
        <v>882</v>
      </c>
      <c r="AM69" s="88"/>
      <c r="AN69" s="88"/>
      <c r="AO69" s="91">
        <v>41828.60113425926</v>
      </c>
      <c r="AP69" s="96" t="s">
        <v>1007</v>
      </c>
      <c r="AQ69" s="88" t="b">
        <v>1</v>
      </c>
      <c r="AR69" s="88" t="b">
        <v>0</v>
      </c>
      <c r="AS69" s="88" t="b">
        <v>1</v>
      </c>
      <c r="AT69" s="88"/>
      <c r="AU69" s="88">
        <v>5</v>
      </c>
      <c r="AV69" s="96" t="s">
        <v>1020</v>
      </c>
      <c r="AW69" s="88" t="b">
        <v>0</v>
      </c>
      <c r="AX69" s="88" t="s">
        <v>1076</v>
      </c>
      <c r="AY69" s="96" t="s">
        <v>1140</v>
      </c>
      <c r="AZ69" s="88" t="s">
        <v>66</v>
      </c>
      <c r="BA69" s="88" t="str">
        <f>REPLACE(INDEX(GroupVertices[Group],MATCH(Vertices[[#This Row],[Vertex]],GroupVertices[Vertex],0)),1,1,"")</f>
        <v>8</v>
      </c>
      <c r="BB69" s="48" t="s">
        <v>358</v>
      </c>
      <c r="BC69" s="48" t="s">
        <v>358</v>
      </c>
      <c r="BD69" s="48" t="s">
        <v>376</v>
      </c>
      <c r="BE69" s="48" t="s">
        <v>376</v>
      </c>
      <c r="BF69" s="48" t="s">
        <v>391</v>
      </c>
      <c r="BG69" s="48" t="s">
        <v>391</v>
      </c>
      <c r="BH69" s="130" t="s">
        <v>1557</v>
      </c>
      <c r="BI69" s="130" t="s">
        <v>1557</v>
      </c>
      <c r="BJ69" s="130" t="s">
        <v>1594</v>
      </c>
      <c r="BK69" s="130" t="s">
        <v>1594</v>
      </c>
      <c r="BL69" s="2"/>
      <c r="BM69" s="3"/>
      <c r="BN69" s="3"/>
      <c r="BO69" s="3"/>
      <c r="BP69" s="3"/>
    </row>
    <row r="70" spans="1:68" ht="41.45" customHeight="1">
      <c r="A70" s="65" t="s">
        <v>260</v>
      </c>
      <c r="C70" s="66"/>
      <c r="D70" s="66" t="s">
        <v>64</v>
      </c>
      <c r="E70" s="67">
        <v>70</v>
      </c>
      <c r="F70" s="69"/>
      <c r="G70" s="110" t="s">
        <v>429</v>
      </c>
      <c r="H70" s="66"/>
      <c r="I70" s="70" t="s">
        <v>260</v>
      </c>
      <c r="J70" s="71"/>
      <c r="K70" s="71" t="s">
        <v>75</v>
      </c>
      <c r="L70" s="70" t="s">
        <v>1219</v>
      </c>
      <c r="M70" s="74">
        <v>1</v>
      </c>
      <c r="N70" s="75">
        <v>935.4967041015625</v>
      </c>
      <c r="O70" s="75">
        <v>1711.5152587890625</v>
      </c>
      <c r="P70" s="76"/>
      <c r="Q70" s="77"/>
      <c r="R70" s="77"/>
      <c r="S70" s="103"/>
      <c r="T70" s="48">
        <v>0</v>
      </c>
      <c r="U70" s="48">
        <v>1</v>
      </c>
      <c r="V70" s="49">
        <v>0</v>
      </c>
      <c r="W70" s="49">
        <v>0.005405</v>
      </c>
      <c r="X70" s="49">
        <v>0.015631</v>
      </c>
      <c r="Y70" s="49">
        <v>0.432666</v>
      </c>
      <c r="Z70" s="49">
        <v>0</v>
      </c>
      <c r="AA70" s="49">
        <v>0</v>
      </c>
      <c r="AB70" s="72">
        <v>70</v>
      </c>
      <c r="AC70" s="72"/>
      <c r="AD70" s="73"/>
      <c r="AE70" s="88" t="s">
        <v>757</v>
      </c>
      <c r="AF70" s="88">
        <v>350</v>
      </c>
      <c r="AG70" s="88">
        <v>145</v>
      </c>
      <c r="AH70" s="88">
        <v>1407</v>
      </c>
      <c r="AI70" s="88">
        <v>4495</v>
      </c>
      <c r="AJ70" s="88"/>
      <c r="AK70" s="88" t="s">
        <v>829</v>
      </c>
      <c r="AL70" s="88" t="s">
        <v>883</v>
      </c>
      <c r="AM70" s="88"/>
      <c r="AN70" s="88"/>
      <c r="AO70" s="91">
        <v>40151.62893518519</v>
      </c>
      <c r="AP70" s="96" t="s">
        <v>1008</v>
      </c>
      <c r="AQ70" s="88" t="b">
        <v>0</v>
      </c>
      <c r="AR70" s="88" t="b">
        <v>0</v>
      </c>
      <c r="AS70" s="88" t="b">
        <v>1</v>
      </c>
      <c r="AT70" s="88"/>
      <c r="AU70" s="88">
        <v>16</v>
      </c>
      <c r="AV70" s="96" t="s">
        <v>1021</v>
      </c>
      <c r="AW70" s="88" t="b">
        <v>0</v>
      </c>
      <c r="AX70" s="88" t="s">
        <v>1076</v>
      </c>
      <c r="AY70" s="96" t="s">
        <v>1141</v>
      </c>
      <c r="AZ70" s="88" t="s">
        <v>66</v>
      </c>
      <c r="BA70" s="88" t="str">
        <f>REPLACE(INDEX(GroupVertices[Group],MATCH(Vertices[[#This Row],[Vertex]],GroupVertices[Vertex],0)),1,1,"")</f>
        <v>1</v>
      </c>
      <c r="BB70" s="48" t="s">
        <v>359</v>
      </c>
      <c r="BC70" s="48" t="s">
        <v>359</v>
      </c>
      <c r="BD70" s="48" t="s">
        <v>376</v>
      </c>
      <c r="BE70" s="48" t="s">
        <v>376</v>
      </c>
      <c r="BF70" s="48" t="s">
        <v>392</v>
      </c>
      <c r="BG70" s="48" t="s">
        <v>392</v>
      </c>
      <c r="BH70" s="130" t="s">
        <v>1555</v>
      </c>
      <c r="BI70" s="130" t="s">
        <v>1555</v>
      </c>
      <c r="BJ70" s="130" t="s">
        <v>1592</v>
      </c>
      <c r="BK70" s="130" t="s">
        <v>1592</v>
      </c>
      <c r="BL70" s="2"/>
      <c r="BM70" s="3"/>
      <c r="BN70" s="3"/>
      <c r="BO70" s="3"/>
      <c r="BP70" s="3"/>
    </row>
    <row r="71" spans="1:68" ht="41.45" customHeight="1">
      <c r="A71" s="65" t="s">
        <v>262</v>
      </c>
      <c r="C71" s="66"/>
      <c r="D71" s="66" t="s">
        <v>64</v>
      </c>
      <c r="E71" s="67">
        <v>70</v>
      </c>
      <c r="F71" s="69"/>
      <c r="G71" s="110" t="s">
        <v>431</v>
      </c>
      <c r="H71" s="66"/>
      <c r="I71" s="70" t="s">
        <v>262</v>
      </c>
      <c r="J71" s="71"/>
      <c r="K71" s="71" t="s">
        <v>75</v>
      </c>
      <c r="L71" s="70" t="s">
        <v>1221</v>
      </c>
      <c r="M71" s="74">
        <v>1</v>
      </c>
      <c r="N71" s="75">
        <v>1890.8968505859375</v>
      </c>
      <c r="O71" s="75">
        <v>148.93772888183594</v>
      </c>
      <c r="P71" s="76"/>
      <c r="Q71" s="77"/>
      <c r="R71" s="77"/>
      <c r="S71" s="103"/>
      <c r="T71" s="48">
        <v>0</v>
      </c>
      <c r="U71" s="48">
        <v>1</v>
      </c>
      <c r="V71" s="49">
        <v>0</v>
      </c>
      <c r="W71" s="49">
        <v>0.005405</v>
      </c>
      <c r="X71" s="49">
        <v>0.015631</v>
      </c>
      <c r="Y71" s="49">
        <v>0.432666</v>
      </c>
      <c r="Z71" s="49">
        <v>0</v>
      </c>
      <c r="AA71" s="49">
        <v>0</v>
      </c>
      <c r="AB71" s="72">
        <v>71</v>
      </c>
      <c r="AC71" s="72"/>
      <c r="AD71" s="73"/>
      <c r="AE71" s="88" t="s">
        <v>759</v>
      </c>
      <c r="AF71" s="88">
        <v>1385</v>
      </c>
      <c r="AG71" s="88">
        <v>3259</v>
      </c>
      <c r="AH71" s="88">
        <v>3596</v>
      </c>
      <c r="AI71" s="88">
        <v>1064</v>
      </c>
      <c r="AJ71" s="88"/>
      <c r="AK71" s="88" t="s">
        <v>830</v>
      </c>
      <c r="AL71" s="88" t="s">
        <v>885</v>
      </c>
      <c r="AM71" s="96" t="s">
        <v>941</v>
      </c>
      <c r="AN71" s="88"/>
      <c r="AO71" s="91">
        <v>40011.60616898148</v>
      </c>
      <c r="AP71" s="96" t="s">
        <v>1010</v>
      </c>
      <c r="AQ71" s="88" t="b">
        <v>0</v>
      </c>
      <c r="AR71" s="88" t="b">
        <v>0</v>
      </c>
      <c r="AS71" s="88" t="b">
        <v>1</v>
      </c>
      <c r="AT71" s="88"/>
      <c r="AU71" s="88">
        <v>70</v>
      </c>
      <c r="AV71" s="96" t="s">
        <v>1020</v>
      </c>
      <c r="AW71" s="88" t="b">
        <v>0</v>
      </c>
      <c r="AX71" s="88" t="s">
        <v>1076</v>
      </c>
      <c r="AY71" s="96" t="s">
        <v>1143</v>
      </c>
      <c r="AZ71" s="88" t="s">
        <v>66</v>
      </c>
      <c r="BA71" s="88" t="str">
        <f>REPLACE(INDEX(GroupVertices[Group],MATCH(Vertices[[#This Row],[Vertex]],GroupVertices[Vertex],0)),1,1,"")</f>
        <v>1</v>
      </c>
      <c r="BB71" s="48"/>
      <c r="BC71" s="48"/>
      <c r="BD71" s="48"/>
      <c r="BE71" s="48"/>
      <c r="BF71" s="48"/>
      <c r="BG71" s="48"/>
      <c r="BH71" s="130" t="s">
        <v>1543</v>
      </c>
      <c r="BI71" s="130" t="s">
        <v>1543</v>
      </c>
      <c r="BJ71" s="130" t="s">
        <v>1581</v>
      </c>
      <c r="BK71" s="130" t="s">
        <v>1581</v>
      </c>
      <c r="BL71" s="2"/>
      <c r="BM71" s="3"/>
      <c r="BN71" s="3"/>
      <c r="BO71" s="3"/>
      <c r="BP71" s="3"/>
    </row>
    <row r="72" spans="1:68" ht="41.45" customHeight="1">
      <c r="A72" s="65" t="s">
        <v>263</v>
      </c>
      <c r="C72" s="66"/>
      <c r="D72" s="66" t="s">
        <v>64</v>
      </c>
      <c r="E72" s="67">
        <v>70</v>
      </c>
      <c r="F72" s="69"/>
      <c r="G72" s="110" t="s">
        <v>432</v>
      </c>
      <c r="H72" s="66"/>
      <c r="I72" s="70" t="s">
        <v>263</v>
      </c>
      <c r="J72" s="71"/>
      <c r="K72" s="71" t="s">
        <v>75</v>
      </c>
      <c r="L72" s="70" t="s">
        <v>1222</v>
      </c>
      <c r="M72" s="74">
        <v>1</v>
      </c>
      <c r="N72" s="75">
        <v>3313.282958984375</v>
      </c>
      <c r="O72" s="75">
        <v>2254.951904296875</v>
      </c>
      <c r="P72" s="76"/>
      <c r="Q72" s="77"/>
      <c r="R72" s="77"/>
      <c r="S72" s="103"/>
      <c r="T72" s="48">
        <v>0</v>
      </c>
      <c r="U72" s="48">
        <v>1</v>
      </c>
      <c r="V72" s="49">
        <v>0</v>
      </c>
      <c r="W72" s="49">
        <v>0.005405</v>
      </c>
      <c r="X72" s="49">
        <v>0.015631</v>
      </c>
      <c r="Y72" s="49">
        <v>0.432666</v>
      </c>
      <c r="Z72" s="49">
        <v>0</v>
      </c>
      <c r="AA72" s="49">
        <v>0</v>
      </c>
      <c r="AB72" s="72">
        <v>72</v>
      </c>
      <c r="AC72" s="72"/>
      <c r="AD72" s="73"/>
      <c r="AE72" s="88" t="s">
        <v>263</v>
      </c>
      <c r="AF72" s="88">
        <v>1663</v>
      </c>
      <c r="AG72" s="88">
        <v>944</v>
      </c>
      <c r="AH72" s="88">
        <v>2120</v>
      </c>
      <c r="AI72" s="88">
        <v>455</v>
      </c>
      <c r="AJ72" s="88"/>
      <c r="AK72" s="88" t="s">
        <v>831</v>
      </c>
      <c r="AL72" s="88" t="s">
        <v>886</v>
      </c>
      <c r="AM72" s="88"/>
      <c r="AN72" s="88"/>
      <c r="AO72" s="91">
        <v>39720.79284722222</v>
      </c>
      <c r="AP72" s="96" t="s">
        <v>1011</v>
      </c>
      <c r="AQ72" s="88" t="b">
        <v>0</v>
      </c>
      <c r="AR72" s="88" t="b">
        <v>0</v>
      </c>
      <c r="AS72" s="88" t="b">
        <v>1</v>
      </c>
      <c r="AT72" s="88"/>
      <c r="AU72" s="88">
        <v>44</v>
      </c>
      <c r="AV72" s="96" t="s">
        <v>1029</v>
      </c>
      <c r="AW72" s="88" t="b">
        <v>0</v>
      </c>
      <c r="AX72" s="88" t="s">
        <v>1076</v>
      </c>
      <c r="AY72" s="96" t="s">
        <v>1144</v>
      </c>
      <c r="AZ72" s="88" t="s">
        <v>66</v>
      </c>
      <c r="BA72" s="88" t="str">
        <f>REPLACE(INDEX(GroupVertices[Group],MATCH(Vertices[[#This Row],[Vertex]],GroupVertices[Vertex],0)),1,1,"")</f>
        <v>1</v>
      </c>
      <c r="BB72" s="48"/>
      <c r="BC72" s="48"/>
      <c r="BD72" s="48"/>
      <c r="BE72" s="48"/>
      <c r="BF72" s="48" t="s">
        <v>388</v>
      </c>
      <c r="BG72" s="48" t="s">
        <v>388</v>
      </c>
      <c r="BH72" s="130" t="s">
        <v>1559</v>
      </c>
      <c r="BI72" s="130" t="s">
        <v>1550</v>
      </c>
      <c r="BJ72" s="130" t="s">
        <v>1587</v>
      </c>
      <c r="BK72" s="130" t="s">
        <v>1587</v>
      </c>
      <c r="BL72" s="2"/>
      <c r="BM72" s="3"/>
      <c r="BN72" s="3"/>
      <c r="BO72" s="3"/>
      <c r="BP72" s="3"/>
    </row>
    <row r="73" spans="1:68" ht="41.45" customHeight="1">
      <c r="A73" s="65" t="s">
        <v>264</v>
      </c>
      <c r="C73" s="66"/>
      <c r="D73" s="66" t="s">
        <v>64</v>
      </c>
      <c r="E73" s="67">
        <v>70</v>
      </c>
      <c r="F73" s="69"/>
      <c r="G73" s="110" t="s">
        <v>433</v>
      </c>
      <c r="H73" s="66"/>
      <c r="I73" s="70" t="s">
        <v>264</v>
      </c>
      <c r="J73" s="71"/>
      <c r="K73" s="71" t="s">
        <v>75</v>
      </c>
      <c r="L73" s="70" t="s">
        <v>1223</v>
      </c>
      <c r="M73" s="74">
        <v>1</v>
      </c>
      <c r="N73" s="75">
        <v>910.7307739257812</v>
      </c>
      <c r="O73" s="75">
        <v>6718.64208984375</v>
      </c>
      <c r="P73" s="76"/>
      <c r="Q73" s="77"/>
      <c r="R73" s="77"/>
      <c r="S73" s="103"/>
      <c r="T73" s="48">
        <v>0</v>
      </c>
      <c r="U73" s="48">
        <v>2</v>
      </c>
      <c r="V73" s="49">
        <v>0</v>
      </c>
      <c r="W73" s="49">
        <v>0.005435</v>
      </c>
      <c r="X73" s="49">
        <v>0.018085</v>
      </c>
      <c r="Y73" s="49">
        <v>0.752462</v>
      </c>
      <c r="Z73" s="49">
        <v>1</v>
      </c>
      <c r="AA73" s="49">
        <v>0</v>
      </c>
      <c r="AB73" s="72">
        <v>73</v>
      </c>
      <c r="AC73" s="72"/>
      <c r="AD73" s="73"/>
      <c r="AE73" s="88" t="s">
        <v>760</v>
      </c>
      <c r="AF73" s="88">
        <v>8120</v>
      </c>
      <c r="AG73" s="88">
        <v>7487</v>
      </c>
      <c r="AH73" s="88">
        <v>33593</v>
      </c>
      <c r="AI73" s="88">
        <v>5340</v>
      </c>
      <c r="AJ73" s="88"/>
      <c r="AK73" s="88" t="s">
        <v>832</v>
      </c>
      <c r="AL73" s="88" t="s">
        <v>853</v>
      </c>
      <c r="AM73" s="96" t="s">
        <v>942</v>
      </c>
      <c r="AN73" s="88"/>
      <c r="AO73" s="91">
        <v>39718.021886574075</v>
      </c>
      <c r="AP73" s="96" t="s">
        <v>1012</v>
      </c>
      <c r="AQ73" s="88" t="b">
        <v>0</v>
      </c>
      <c r="AR73" s="88" t="b">
        <v>0</v>
      </c>
      <c r="AS73" s="88" t="b">
        <v>1</v>
      </c>
      <c r="AT73" s="88"/>
      <c r="AU73" s="88">
        <v>302</v>
      </c>
      <c r="AV73" s="96" t="s">
        <v>1020</v>
      </c>
      <c r="AW73" s="88" t="b">
        <v>0</v>
      </c>
      <c r="AX73" s="88" t="s">
        <v>1076</v>
      </c>
      <c r="AY73" s="96" t="s">
        <v>1145</v>
      </c>
      <c r="AZ73" s="88" t="s">
        <v>66</v>
      </c>
      <c r="BA73" s="88" t="str">
        <f>REPLACE(INDEX(GroupVertices[Group],MATCH(Vertices[[#This Row],[Vertex]],GroupVertices[Vertex],0)),1,1,"")</f>
        <v>1</v>
      </c>
      <c r="BB73" s="48"/>
      <c r="BC73" s="48"/>
      <c r="BD73" s="48"/>
      <c r="BE73" s="48"/>
      <c r="BF73" s="48" t="s">
        <v>393</v>
      </c>
      <c r="BG73" s="48" t="s">
        <v>393</v>
      </c>
      <c r="BH73" s="130" t="s">
        <v>1560</v>
      </c>
      <c r="BI73" s="130" t="s">
        <v>1572</v>
      </c>
      <c r="BJ73" s="130" t="s">
        <v>1596</v>
      </c>
      <c r="BK73" s="130" t="s">
        <v>1596</v>
      </c>
      <c r="BL73" s="2"/>
      <c r="BM73" s="3"/>
      <c r="BN73" s="3"/>
      <c r="BO73" s="3"/>
      <c r="BP73" s="3"/>
    </row>
    <row r="74" spans="1:68" ht="41.45" customHeight="1">
      <c r="A74" s="65" t="s">
        <v>265</v>
      </c>
      <c r="C74" s="66"/>
      <c r="D74" s="66" t="s">
        <v>64</v>
      </c>
      <c r="E74" s="67">
        <v>442</v>
      </c>
      <c r="F74" s="69"/>
      <c r="G74" s="110" t="s">
        <v>434</v>
      </c>
      <c r="H74" s="66"/>
      <c r="I74" s="70" t="s">
        <v>265</v>
      </c>
      <c r="J74" s="71"/>
      <c r="K74" s="71" t="s">
        <v>75</v>
      </c>
      <c r="L74" s="70" t="s">
        <v>1224</v>
      </c>
      <c r="M74" s="74">
        <v>572.3142857142857</v>
      </c>
      <c r="N74" s="75">
        <v>1051.882080078125</v>
      </c>
      <c r="O74" s="75">
        <v>8185.1923828125</v>
      </c>
      <c r="P74" s="76"/>
      <c r="Q74" s="77"/>
      <c r="R74" s="77"/>
      <c r="S74" s="103"/>
      <c r="T74" s="48">
        <v>2</v>
      </c>
      <c r="U74" s="48">
        <v>1</v>
      </c>
      <c r="V74" s="49">
        <v>0</v>
      </c>
      <c r="W74" s="49">
        <v>0.005435</v>
      </c>
      <c r="X74" s="49">
        <v>0.018085</v>
      </c>
      <c r="Y74" s="49">
        <v>0.752462</v>
      </c>
      <c r="Z74" s="49">
        <v>0.5</v>
      </c>
      <c r="AA74" s="49">
        <v>0.5</v>
      </c>
      <c r="AB74" s="72">
        <v>74</v>
      </c>
      <c r="AC74" s="72"/>
      <c r="AD74" s="73"/>
      <c r="AE74" s="88" t="s">
        <v>761</v>
      </c>
      <c r="AF74" s="88">
        <v>5384</v>
      </c>
      <c r="AG74" s="88">
        <v>7287</v>
      </c>
      <c r="AH74" s="88">
        <v>38337</v>
      </c>
      <c r="AI74" s="88">
        <v>143</v>
      </c>
      <c r="AJ74" s="88"/>
      <c r="AK74" s="88" t="s">
        <v>833</v>
      </c>
      <c r="AL74" s="88" t="s">
        <v>887</v>
      </c>
      <c r="AM74" s="96" t="s">
        <v>943</v>
      </c>
      <c r="AN74" s="88"/>
      <c r="AO74" s="91">
        <v>39804.71880787037</v>
      </c>
      <c r="AP74" s="96" t="s">
        <v>1013</v>
      </c>
      <c r="AQ74" s="88" t="b">
        <v>0</v>
      </c>
      <c r="AR74" s="88" t="b">
        <v>0</v>
      </c>
      <c r="AS74" s="88" t="b">
        <v>1</v>
      </c>
      <c r="AT74" s="88"/>
      <c r="AU74" s="88">
        <v>190</v>
      </c>
      <c r="AV74" s="96" t="s">
        <v>1029</v>
      </c>
      <c r="AW74" s="88" t="b">
        <v>0</v>
      </c>
      <c r="AX74" s="88" t="s">
        <v>1076</v>
      </c>
      <c r="AY74" s="96" t="s">
        <v>1146</v>
      </c>
      <c r="AZ74" s="88" t="s">
        <v>66</v>
      </c>
      <c r="BA74" s="88" t="str">
        <f>REPLACE(INDEX(GroupVertices[Group],MATCH(Vertices[[#This Row],[Vertex]],GroupVertices[Vertex],0)),1,1,"")</f>
        <v>1</v>
      </c>
      <c r="BB74" s="48"/>
      <c r="BC74" s="48"/>
      <c r="BD74" s="48"/>
      <c r="BE74" s="48"/>
      <c r="BF74" s="48"/>
      <c r="BG74" s="48"/>
      <c r="BH74" s="130" t="s">
        <v>1543</v>
      </c>
      <c r="BI74" s="130" t="s">
        <v>1543</v>
      </c>
      <c r="BJ74" s="130" t="s">
        <v>1581</v>
      </c>
      <c r="BK74" s="130" t="s">
        <v>1581</v>
      </c>
      <c r="BL74" s="2"/>
      <c r="BM74" s="3"/>
      <c r="BN74" s="3"/>
      <c r="BO74" s="3"/>
      <c r="BP74" s="3"/>
    </row>
    <row r="75" spans="1:68" ht="41.45" customHeight="1">
      <c r="A75" s="65" t="s">
        <v>309</v>
      </c>
      <c r="C75" s="66"/>
      <c r="D75" s="66" t="s">
        <v>64</v>
      </c>
      <c r="E75" s="67">
        <v>256</v>
      </c>
      <c r="F75" s="69"/>
      <c r="G75" s="110" t="s">
        <v>1072</v>
      </c>
      <c r="H75" s="66"/>
      <c r="I75" s="70" t="s">
        <v>309</v>
      </c>
      <c r="J75" s="71"/>
      <c r="K75" s="71" t="s">
        <v>75</v>
      </c>
      <c r="L75" s="70" t="s">
        <v>1225</v>
      </c>
      <c r="M75" s="74">
        <v>286.65714285714284</v>
      </c>
      <c r="N75" s="75">
        <v>227.36729431152344</v>
      </c>
      <c r="O75" s="75">
        <v>3350.9404296875</v>
      </c>
      <c r="P75" s="76"/>
      <c r="Q75" s="77"/>
      <c r="R75" s="77"/>
      <c r="S75" s="103"/>
      <c r="T75" s="48">
        <v>1</v>
      </c>
      <c r="U75" s="48">
        <v>0</v>
      </c>
      <c r="V75" s="49">
        <v>0</v>
      </c>
      <c r="W75" s="49">
        <v>0.005405</v>
      </c>
      <c r="X75" s="49">
        <v>0.015631</v>
      </c>
      <c r="Y75" s="49">
        <v>0.432666</v>
      </c>
      <c r="Z75" s="49">
        <v>0</v>
      </c>
      <c r="AA75" s="49">
        <v>0</v>
      </c>
      <c r="AB75" s="72">
        <v>75</v>
      </c>
      <c r="AC75" s="72"/>
      <c r="AD75" s="73"/>
      <c r="AE75" s="88" t="s">
        <v>762</v>
      </c>
      <c r="AF75" s="88">
        <v>506</v>
      </c>
      <c r="AG75" s="88">
        <v>1391</v>
      </c>
      <c r="AH75" s="88">
        <v>2176</v>
      </c>
      <c r="AI75" s="88">
        <v>432</v>
      </c>
      <c r="AJ75" s="88"/>
      <c r="AK75" s="88" t="s">
        <v>834</v>
      </c>
      <c r="AL75" s="88" t="s">
        <v>888</v>
      </c>
      <c r="AM75" s="96" t="s">
        <v>944</v>
      </c>
      <c r="AN75" s="88"/>
      <c r="AO75" s="91">
        <v>39878.91054398148</v>
      </c>
      <c r="AP75" s="96" t="s">
        <v>1014</v>
      </c>
      <c r="AQ75" s="88" t="b">
        <v>0</v>
      </c>
      <c r="AR75" s="88" t="b">
        <v>0</v>
      </c>
      <c r="AS75" s="88" t="b">
        <v>1</v>
      </c>
      <c r="AT75" s="88"/>
      <c r="AU75" s="88">
        <v>74</v>
      </c>
      <c r="AV75" s="96" t="s">
        <v>1020</v>
      </c>
      <c r="AW75" s="88" t="b">
        <v>0</v>
      </c>
      <c r="AX75" s="88" t="s">
        <v>1076</v>
      </c>
      <c r="AY75" s="96" t="s">
        <v>1147</v>
      </c>
      <c r="AZ75" s="88" t="s">
        <v>65</v>
      </c>
      <c r="BA75" s="88" t="str">
        <f>REPLACE(INDEX(GroupVertices[Group],MATCH(Vertices[[#This Row],[Vertex]],GroupVertices[Vertex],0)),1,1,"")</f>
        <v>1</v>
      </c>
      <c r="BB75" s="48"/>
      <c r="BC75" s="48"/>
      <c r="BD75" s="48"/>
      <c r="BE75" s="48"/>
      <c r="BF75" s="48"/>
      <c r="BG75" s="48"/>
      <c r="BH75" s="48"/>
      <c r="BI75" s="48"/>
      <c r="BJ75" s="48"/>
      <c r="BK75" s="48"/>
      <c r="BL75" s="2"/>
      <c r="BM75" s="3"/>
      <c r="BN75" s="3"/>
      <c r="BO75" s="3"/>
      <c r="BP75" s="3"/>
    </row>
    <row r="76" spans="1:68" ht="41.45" customHeight="1">
      <c r="A76" s="65" t="s">
        <v>268</v>
      </c>
      <c r="C76" s="66"/>
      <c r="D76" s="66" t="s">
        <v>64</v>
      </c>
      <c r="E76" s="67">
        <v>70</v>
      </c>
      <c r="F76" s="69"/>
      <c r="G76" s="110" t="s">
        <v>437</v>
      </c>
      <c r="H76" s="66"/>
      <c r="I76" s="70" t="s">
        <v>268</v>
      </c>
      <c r="J76" s="71"/>
      <c r="K76" s="71" t="s">
        <v>75</v>
      </c>
      <c r="L76" s="70" t="s">
        <v>1226</v>
      </c>
      <c r="M76" s="74">
        <v>1</v>
      </c>
      <c r="N76" s="75">
        <v>9352.390625</v>
      </c>
      <c r="O76" s="75">
        <v>4229.943359375</v>
      </c>
      <c r="P76" s="76"/>
      <c r="Q76" s="77"/>
      <c r="R76" s="77"/>
      <c r="S76" s="103"/>
      <c r="T76" s="48">
        <v>0</v>
      </c>
      <c r="U76" s="48">
        <v>2</v>
      </c>
      <c r="V76" s="49">
        <v>0</v>
      </c>
      <c r="W76" s="49">
        <v>0.004016</v>
      </c>
      <c r="X76" s="49">
        <v>0.007612</v>
      </c>
      <c r="Y76" s="49">
        <v>0.660359</v>
      </c>
      <c r="Z76" s="49">
        <v>0.5</v>
      </c>
      <c r="AA76" s="49">
        <v>0</v>
      </c>
      <c r="AB76" s="72">
        <v>76</v>
      </c>
      <c r="AC76" s="72"/>
      <c r="AD76" s="73"/>
      <c r="AE76" s="88" t="s">
        <v>763</v>
      </c>
      <c r="AF76" s="88">
        <v>1694</v>
      </c>
      <c r="AG76" s="88">
        <v>622</v>
      </c>
      <c r="AH76" s="88">
        <v>19441</v>
      </c>
      <c r="AI76" s="88">
        <v>7880</v>
      </c>
      <c r="AJ76" s="88"/>
      <c r="AK76" s="88" t="s">
        <v>835</v>
      </c>
      <c r="AL76" s="88" t="s">
        <v>889</v>
      </c>
      <c r="AM76" s="96" t="s">
        <v>945</v>
      </c>
      <c r="AN76" s="88"/>
      <c r="AO76" s="91">
        <v>39988.4625</v>
      </c>
      <c r="AP76" s="88"/>
      <c r="AQ76" s="88" t="b">
        <v>0</v>
      </c>
      <c r="AR76" s="88" t="b">
        <v>0</v>
      </c>
      <c r="AS76" s="88" t="b">
        <v>1</v>
      </c>
      <c r="AT76" s="88"/>
      <c r="AU76" s="88">
        <v>26</v>
      </c>
      <c r="AV76" s="96" t="s">
        <v>1020</v>
      </c>
      <c r="AW76" s="88" t="b">
        <v>0</v>
      </c>
      <c r="AX76" s="88" t="s">
        <v>1076</v>
      </c>
      <c r="AY76" s="96" t="s">
        <v>1148</v>
      </c>
      <c r="AZ76" s="88" t="s">
        <v>66</v>
      </c>
      <c r="BA76" s="88" t="str">
        <f>REPLACE(INDEX(GroupVertices[Group],MATCH(Vertices[[#This Row],[Vertex]],GroupVertices[Vertex],0)),1,1,"")</f>
        <v>4</v>
      </c>
      <c r="BB76" s="48"/>
      <c r="BC76" s="48"/>
      <c r="BD76" s="48"/>
      <c r="BE76" s="48"/>
      <c r="BF76" s="48" t="s">
        <v>1533</v>
      </c>
      <c r="BG76" s="48" t="s">
        <v>1533</v>
      </c>
      <c r="BH76" s="130" t="s">
        <v>1561</v>
      </c>
      <c r="BI76" s="130" t="s">
        <v>1573</v>
      </c>
      <c r="BJ76" s="130" t="s">
        <v>1597</v>
      </c>
      <c r="BK76" s="130" t="s">
        <v>1604</v>
      </c>
      <c r="BL76" s="2"/>
      <c r="BM76" s="3"/>
      <c r="BN76" s="3"/>
      <c r="BO76" s="3"/>
      <c r="BP76" s="3"/>
    </row>
    <row r="77" spans="1:68" ht="41.45" customHeight="1">
      <c r="A77" s="65" t="s">
        <v>310</v>
      </c>
      <c r="C77" s="66"/>
      <c r="D77" s="66" t="s">
        <v>64</v>
      </c>
      <c r="E77" s="67">
        <v>256</v>
      </c>
      <c r="F77" s="69"/>
      <c r="G77" s="110" t="s">
        <v>1073</v>
      </c>
      <c r="H77" s="66"/>
      <c r="I77" s="70" t="s">
        <v>310</v>
      </c>
      <c r="J77" s="71"/>
      <c r="K77" s="71" t="s">
        <v>75</v>
      </c>
      <c r="L77" s="70" t="s">
        <v>1228</v>
      </c>
      <c r="M77" s="74">
        <v>286.65714285714284</v>
      </c>
      <c r="N77" s="75">
        <v>9360.42578125</v>
      </c>
      <c r="O77" s="75">
        <v>594.181396484375</v>
      </c>
      <c r="P77" s="76"/>
      <c r="Q77" s="77"/>
      <c r="R77" s="77"/>
      <c r="S77" s="103"/>
      <c r="T77" s="48">
        <v>1</v>
      </c>
      <c r="U77" s="48">
        <v>0</v>
      </c>
      <c r="V77" s="49">
        <v>0</v>
      </c>
      <c r="W77" s="49">
        <v>0.003891</v>
      </c>
      <c r="X77" s="49">
        <v>0.002161</v>
      </c>
      <c r="Y77" s="49">
        <v>0.522712</v>
      </c>
      <c r="Z77" s="49">
        <v>0</v>
      </c>
      <c r="AA77" s="49">
        <v>0</v>
      </c>
      <c r="AB77" s="72">
        <v>77</v>
      </c>
      <c r="AC77" s="72"/>
      <c r="AD77" s="73"/>
      <c r="AE77" s="88" t="s">
        <v>765</v>
      </c>
      <c r="AF77" s="88">
        <v>8084</v>
      </c>
      <c r="AG77" s="88">
        <v>32918</v>
      </c>
      <c r="AH77" s="88">
        <v>50442</v>
      </c>
      <c r="AI77" s="88">
        <v>73448</v>
      </c>
      <c r="AJ77" s="88"/>
      <c r="AK77" s="88" t="s">
        <v>837</v>
      </c>
      <c r="AL77" s="88" t="s">
        <v>891</v>
      </c>
      <c r="AM77" s="96" t="s">
        <v>946</v>
      </c>
      <c r="AN77" s="88"/>
      <c r="AO77" s="91">
        <v>43325.47019675926</v>
      </c>
      <c r="AP77" s="96" t="s">
        <v>1015</v>
      </c>
      <c r="AQ77" s="88" t="b">
        <v>1</v>
      </c>
      <c r="AR77" s="88" t="b">
        <v>0</v>
      </c>
      <c r="AS77" s="88" t="b">
        <v>1</v>
      </c>
      <c r="AT77" s="88"/>
      <c r="AU77" s="88">
        <v>64</v>
      </c>
      <c r="AV77" s="88"/>
      <c r="AW77" s="88" t="b">
        <v>0</v>
      </c>
      <c r="AX77" s="88" t="s">
        <v>1076</v>
      </c>
      <c r="AY77" s="96" t="s">
        <v>1150</v>
      </c>
      <c r="AZ77" s="88" t="s">
        <v>65</v>
      </c>
      <c r="BA77" s="88" t="str">
        <f>REPLACE(INDEX(GroupVertices[Group],MATCH(Vertices[[#This Row],[Vertex]],GroupVertices[Vertex],0)),1,1,"")</f>
        <v>7</v>
      </c>
      <c r="BB77" s="48"/>
      <c r="BC77" s="48"/>
      <c r="BD77" s="48"/>
      <c r="BE77" s="48"/>
      <c r="BF77" s="48"/>
      <c r="BG77" s="48"/>
      <c r="BH77" s="48"/>
      <c r="BI77" s="48"/>
      <c r="BJ77" s="48"/>
      <c r="BK77" s="48"/>
      <c r="BL77" s="2"/>
      <c r="BM77" s="3"/>
      <c r="BN77" s="3"/>
      <c r="BO77" s="3"/>
      <c r="BP77" s="3"/>
    </row>
    <row r="78" spans="1:68" ht="41.45" customHeight="1">
      <c r="A78" s="65" t="s">
        <v>311</v>
      </c>
      <c r="C78" s="66"/>
      <c r="D78" s="66" t="s">
        <v>64</v>
      </c>
      <c r="E78" s="67">
        <v>256</v>
      </c>
      <c r="F78" s="69"/>
      <c r="G78" s="110" t="s">
        <v>1074</v>
      </c>
      <c r="H78" s="66"/>
      <c r="I78" s="70" t="s">
        <v>311</v>
      </c>
      <c r="J78" s="71"/>
      <c r="K78" s="71" t="s">
        <v>75</v>
      </c>
      <c r="L78" s="70" t="s">
        <v>1230</v>
      </c>
      <c r="M78" s="74">
        <v>286.65714285714284</v>
      </c>
      <c r="N78" s="75">
        <v>8466.4228515625</v>
      </c>
      <c r="O78" s="75">
        <v>8232.8740234375</v>
      </c>
      <c r="P78" s="76"/>
      <c r="Q78" s="77"/>
      <c r="R78" s="77"/>
      <c r="S78" s="103"/>
      <c r="T78" s="48">
        <v>1</v>
      </c>
      <c r="U78" s="48">
        <v>0</v>
      </c>
      <c r="V78" s="49">
        <v>0</v>
      </c>
      <c r="W78" s="49">
        <v>0.003968</v>
      </c>
      <c r="X78" s="49">
        <v>0.003631</v>
      </c>
      <c r="Y78" s="49">
        <v>0.41786</v>
      </c>
      <c r="Z78" s="49">
        <v>0</v>
      </c>
      <c r="AA78" s="49">
        <v>0</v>
      </c>
      <c r="AB78" s="72">
        <v>78</v>
      </c>
      <c r="AC78" s="72"/>
      <c r="AD78" s="73"/>
      <c r="AE78" s="88" t="s">
        <v>767</v>
      </c>
      <c r="AF78" s="88">
        <v>286</v>
      </c>
      <c r="AG78" s="88">
        <v>214</v>
      </c>
      <c r="AH78" s="88">
        <v>77</v>
      </c>
      <c r="AI78" s="88">
        <v>27</v>
      </c>
      <c r="AJ78" s="88"/>
      <c r="AK78" s="88" t="s">
        <v>839</v>
      </c>
      <c r="AL78" s="88" t="s">
        <v>880</v>
      </c>
      <c r="AM78" s="96" t="s">
        <v>947</v>
      </c>
      <c r="AN78" s="88"/>
      <c r="AO78" s="91">
        <v>42512.4206712963</v>
      </c>
      <c r="AP78" s="96" t="s">
        <v>1017</v>
      </c>
      <c r="AQ78" s="88" t="b">
        <v>1</v>
      </c>
      <c r="AR78" s="88" t="b">
        <v>0</v>
      </c>
      <c r="AS78" s="88" t="b">
        <v>0</v>
      </c>
      <c r="AT78" s="88"/>
      <c r="AU78" s="88">
        <v>1</v>
      </c>
      <c r="AV78" s="88"/>
      <c r="AW78" s="88" t="b">
        <v>0</v>
      </c>
      <c r="AX78" s="88" t="s">
        <v>1076</v>
      </c>
      <c r="AY78" s="96" t="s">
        <v>1152</v>
      </c>
      <c r="AZ78" s="88" t="s">
        <v>65</v>
      </c>
      <c r="BA78" s="88" t="str">
        <f>REPLACE(INDEX(GroupVertices[Group],MATCH(Vertices[[#This Row],[Vertex]],GroupVertices[Vertex],0)),1,1,"")</f>
        <v>4</v>
      </c>
      <c r="BB78" s="48"/>
      <c r="BC78" s="48"/>
      <c r="BD78" s="48"/>
      <c r="BE78" s="48"/>
      <c r="BF78" s="48"/>
      <c r="BG78" s="48"/>
      <c r="BH78" s="48"/>
      <c r="BI78" s="48"/>
      <c r="BJ78" s="48"/>
      <c r="BK78" s="48"/>
      <c r="BL78" s="2"/>
      <c r="BM78" s="3"/>
      <c r="BN78" s="3"/>
      <c r="BO78" s="3"/>
      <c r="BP78" s="3"/>
    </row>
    <row r="79" spans="1:68" ht="41.45" customHeight="1">
      <c r="A79" s="65" t="s">
        <v>272</v>
      </c>
      <c r="C79" s="66"/>
      <c r="D79" s="66" t="s">
        <v>64</v>
      </c>
      <c r="E79" s="67">
        <v>70</v>
      </c>
      <c r="F79" s="69"/>
      <c r="G79" s="110" t="s">
        <v>441</v>
      </c>
      <c r="H79" s="66"/>
      <c r="I79" s="70" t="s">
        <v>272</v>
      </c>
      <c r="J79" s="71"/>
      <c r="K79" s="71" t="s">
        <v>75</v>
      </c>
      <c r="L79" s="70" t="s">
        <v>1231</v>
      </c>
      <c r="M79" s="74">
        <v>1</v>
      </c>
      <c r="N79" s="75">
        <v>9923.302734375</v>
      </c>
      <c r="O79" s="75">
        <v>5834.13232421875</v>
      </c>
      <c r="P79" s="76"/>
      <c r="Q79" s="77"/>
      <c r="R79" s="77"/>
      <c r="S79" s="103"/>
      <c r="T79" s="48">
        <v>0</v>
      </c>
      <c r="U79" s="48">
        <v>2</v>
      </c>
      <c r="V79" s="49">
        <v>0</v>
      </c>
      <c r="W79" s="49">
        <v>0.005495</v>
      </c>
      <c r="X79" s="49">
        <v>0.019785</v>
      </c>
      <c r="Y79" s="49">
        <v>0.685528</v>
      </c>
      <c r="Z79" s="49">
        <v>1</v>
      </c>
      <c r="AA79" s="49">
        <v>0</v>
      </c>
      <c r="AB79" s="72">
        <v>79</v>
      </c>
      <c r="AC79" s="72"/>
      <c r="AD79" s="73"/>
      <c r="AE79" s="88" t="s">
        <v>768</v>
      </c>
      <c r="AF79" s="88">
        <v>2815</v>
      </c>
      <c r="AG79" s="88">
        <v>1204</v>
      </c>
      <c r="AH79" s="88">
        <v>8979</v>
      </c>
      <c r="AI79" s="88">
        <v>9549</v>
      </c>
      <c r="AJ79" s="88"/>
      <c r="AK79" s="88" t="s">
        <v>840</v>
      </c>
      <c r="AL79" s="88" t="s">
        <v>853</v>
      </c>
      <c r="AM79" s="88"/>
      <c r="AN79" s="88"/>
      <c r="AO79" s="91">
        <v>41222.62568287037</v>
      </c>
      <c r="AP79" s="96" t="s">
        <v>1018</v>
      </c>
      <c r="AQ79" s="88" t="b">
        <v>0</v>
      </c>
      <c r="AR79" s="88" t="b">
        <v>0</v>
      </c>
      <c r="AS79" s="88" t="b">
        <v>1</v>
      </c>
      <c r="AT79" s="88"/>
      <c r="AU79" s="88">
        <v>145</v>
      </c>
      <c r="AV79" s="96" t="s">
        <v>1020</v>
      </c>
      <c r="AW79" s="88" t="b">
        <v>0</v>
      </c>
      <c r="AX79" s="88" t="s">
        <v>1076</v>
      </c>
      <c r="AY79" s="96" t="s">
        <v>1153</v>
      </c>
      <c r="AZ79" s="88" t="s">
        <v>66</v>
      </c>
      <c r="BA79" s="88" t="str">
        <f>REPLACE(INDEX(GroupVertices[Group],MATCH(Vertices[[#This Row],[Vertex]],GroupVertices[Vertex],0)),1,1,"")</f>
        <v>4</v>
      </c>
      <c r="BB79" s="48" t="s">
        <v>1523</v>
      </c>
      <c r="BC79" s="48" t="s">
        <v>1523</v>
      </c>
      <c r="BD79" s="48" t="s">
        <v>1528</v>
      </c>
      <c r="BE79" s="48" t="s">
        <v>1528</v>
      </c>
      <c r="BF79" s="48" t="s">
        <v>1534</v>
      </c>
      <c r="BG79" s="48" t="s">
        <v>1534</v>
      </c>
      <c r="BH79" s="130" t="s">
        <v>1564</v>
      </c>
      <c r="BI79" s="130" t="s">
        <v>1575</v>
      </c>
      <c r="BJ79" s="130" t="s">
        <v>1600</v>
      </c>
      <c r="BK79" s="130" t="s">
        <v>1605</v>
      </c>
      <c r="BL79" s="2"/>
      <c r="BM79" s="3"/>
      <c r="BN79" s="3"/>
      <c r="BO79" s="3"/>
      <c r="BP79" s="3"/>
    </row>
    <row r="80" spans="1:68" ht="41.45" customHeight="1">
      <c r="A80" s="79" t="s">
        <v>273</v>
      </c>
      <c r="C80" s="80"/>
      <c r="D80" s="80" t="s">
        <v>64</v>
      </c>
      <c r="E80" s="81">
        <v>70</v>
      </c>
      <c r="F80" s="83"/>
      <c r="G80" s="111" t="s">
        <v>1075</v>
      </c>
      <c r="H80" s="80"/>
      <c r="I80" s="84" t="s">
        <v>273</v>
      </c>
      <c r="J80" s="85"/>
      <c r="K80" s="85" t="s">
        <v>75</v>
      </c>
      <c r="L80" s="84" t="s">
        <v>1232</v>
      </c>
      <c r="M80" s="104">
        <v>1</v>
      </c>
      <c r="N80" s="105">
        <v>75.69759368896484</v>
      </c>
      <c r="O80" s="105">
        <v>4831.22607421875</v>
      </c>
      <c r="P80" s="106"/>
      <c r="Q80" s="107"/>
      <c r="R80" s="107"/>
      <c r="S80" s="108"/>
      <c r="T80" s="48">
        <v>0</v>
      </c>
      <c r="U80" s="48">
        <v>1</v>
      </c>
      <c r="V80" s="49">
        <v>0</v>
      </c>
      <c r="W80" s="49">
        <v>0.005405</v>
      </c>
      <c r="X80" s="49">
        <v>0.015631</v>
      </c>
      <c r="Y80" s="49">
        <v>0.432666</v>
      </c>
      <c r="Z80" s="49">
        <v>0</v>
      </c>
      <c r="AA80" s="49">
        <v>0</v>
      </c>
      <c r="AB80" s="109">
        <v>80</v>
      </c>
      <c r="AC80" s="109"/>
      <c r="AD80" s="87"/>
      <c r="AE80" s="88" t="s">
        <v>769</v>
      </c>
      <c r="AF80" s="88">
        <v>2399</v>
      </c>
      <c r="AG80" s="88">
        <v>15249</v>
      </c>
      <c r="AH80" s="88">
        <v>70299</v>
      </c>
      <c r="AI80" s="88">
        <v>21365</v>
      </c>
      <c r="AJ80" s="88"/>
      <c r="AK80" s="88" t="s">
        <v>841</v>
      </c>
      <c r="AL80" s="88"/>
      <c r="AM80" s="96" t="s">
        <v>948</v>
      </c>
      <c r="AN80" s="88"/>
      <c r="AO80" s="91">
        <v>39800.92053240741</v>
      </c>
      <c r="AP80" s="96" t="s">
        <v>1019</v>
      </c>
      <c r="AQ80" s="88" t="b">
        <v>0</v>
      </c>
      <c r="AR80" s="88" t="b">
        <v>0</v>
      </c>
      <c r="AS80" s="88" t="b">
        <v>1</v>
      </c>
      <c r="AT80" s="88"/>
      <c r="AU80" s="88">
        <v>2394</v>
      </c>
      <c r="AV80" s="96" t="s">
        <v>1020</v>
      </c>
      <c r="AW80" s="88" t="b">
        <v>0</v>
      </c>
      <c r="AX80" s="88" t="s">
        <v>1076</v>
      </c>
      <c r="AY80" s="96" t="s">
        <v>1154</v>
      </c>
      <c r="AZ80" s="88" t="s">
        <v>66</v>
      </c>
      <c r="BA80" s="88" t="str">
        <f>REPLACE(INDEX(GroupVertices[Group],MATCH(Vertices[[#This Row],[Vertex]],GroupVertices[Vertex],0)),1,1,"")</f>
        <v>1</v>
      </c>
      <c r="BB80" s="48" t="s">
        <v>370</v>
      </c>
      <c r="BC80" s="48" t="s">
        <v>370</v>
      </c>
      <c r="BD80" s="48" t="s">
        <v>381</v>
      </c>
      <c r="BE80" s="48" t="s">
        <v>381</v>
      </c>
      <c r="BF80" s="48" t="s">
        <v>400</v>
      </c>
      <c r="BG80" s="48" t="s">
        <v>400</v>
      </c>
      <c r="BH80" s="130" t="s">
        <v>1565</v>
      </c>
      <c r="BI80" s="130" t="s">
        <v>1565</v>
      </c>
      <c r="BJ80" s="130" t="s">
        <v>1601</v>
      </c>
      <c r="BK80" s="130" t="s">
        <v>1601</v>
      </c>
      <c r="BL80" s="2"/>
      <c r="BM80" s="3"/>
      <c r="BN80" s="3"/>
      <c r="BO80" s="3"/>
      <c r="BP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0"/>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0"/>
    <dataValidation allowBlank="1" showInputMessage="1" promptTitle="Vertex Tooltip" prompt="Enter optional text that will pop up when the mouse is hovered over the vertex." errorTitle="Invalid Vertex Image Key" sqref="L3:L8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0"/>
    <dataValidation allowBlank="1" showInputMessage="1" promptTitle="Vertex Label Fill Color" prompt="To select an optional fill color for the Label shape, right-click and select Select Color on the right-click menu." sqref="J3:J80"/>
    <dataValidation allowBlank="1" showInputMessage="1" promptTitle="Vertex Image File" prompt="Enter the path to an image file.  Hover over the column header for examples." errorTitle="Invalid Vertex Image Key" sqref="G3:G80"/>
    <dataValidation allowBlank="1" showInputMessage="1" promptTitle="Vertex Color" prompt="To select an optional vertex color, right-click and select Select Color on the right-click menu." sqref="C3:C80"/>
    <dataValidation allowBlank="1" showInputMessage="1" promptTitle="Vertex Opacity" prompt="Enter an optional vertex opacity between 0 (transparent) and 100 (opaque)." errorTitle="Invalid Vertex Opacity" error="The optional vertex opacity must be a whole number between 0 and 10." sqref="F3:F80"/>
    <dataValidation type="list" allowBlank="1" showInputMessage="1" showErrorMessage="1" promptTitle="Vertex Shape" prompt="Select an optional vertex shape." errorTitle="Invalid Vertex Shape" error="You have entered an invalid vertex shape.  Try selecting from the drop-down list instead." sqref="D3:D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0">
      <formula1>ValidVertexLabelPositions</formula1>
    </dataValidation>
    <dataValidation allowBlank="1" showInputMessage="1" showErrorMessage="1" promptTitle="Vertex Name" prompt="Enter the name of the vertex." sqref="A3:A80"/>
  </dataValidations>
  <hyperlinks>
    <hyperlink ref="AM4" r:id="rId1" display="https://t.co/Iqlucj5gzd"/>
    <hyperlink ref="AM26" r:id="rId2" display="https://t.co/YGqLZyvAi4"/>
    <hyperlink ref="AM27" r:id="rId3" display="http://t.co/n6DuaSgO02"/>
    <hyperlink ref="AM28" r:id="rId4" display="https://t.co/wyw6a4EmMq"/>
    <hyperlink ref="AM29" r:id="rId5" display="https://t.co/JIt2C6aiNN"/>
    <hyperlink ref="AM30" r:id="rId6" display="https://t.co/SvGDQCvrcF"/>
    <hyperlink ref="AM31" r:id="rId7" display="http://t.co/0IPJSWvlo3"/>
    <hyperlink ref="AM32" r:id="rId8" display="http://t.co/DbyMFcKS1R"/>
    <hyperlink ref="AM33" r:id="rId9" display="https://t.co/4xkBW6xaPT"/>
    <hyperlink ref="AM34" r:id="rId10" display="http://t.co/8HsvgpfnBN"/>
    <hyperlink ref="AM35" r:id="rId11" display="https://t.co/4uocDUSMpU"/>
    <hyperlink ref="AM36" r:id="rId12" display="http://t.co/mAbZL66YdY"/>
    <hyperlink ref="AM37" r:id="rId13" display="https://t.co/oWNEA6zlUq"/>
    <hyperlink ref="AM38" r:id="rId14" display="https://t.co/06jfejSDwi"/>
    <hyperlink ref="AM39" r:id="rId15" display="http://t.co/5xDeU5KgI3"/>
    <hyperlink ref="AM40" r:id="rId16" display="http://t.co/MzwN1i3UQN"/>
    <hyperlink ref="AM3" r:id="rId17" display="https://t.co/3GpkwXnoyw"/>
    <hyperlink ref="AM15" r:id="rId18" display="https://t.co/TcCyKZIob5"/>
    <hyperlink ref="AM7" r:id="rId19" display="http://t.co/Huzmp8oGBt"/>
    <hyperlink ref="AM20" r:id="rId20" display="https://t.co/k4EWD7qzKR"/>
    <hyperlink ref="AM21" r:id="rId21" display="http://t.co/NNDA9dZFSR"/>
    <hyperlink ref="AM22" r:id="rId22" display="http://t.co/V31VuKzSEB"/>
    <hyperlink ref="AM23" r:id="rId23" display="https://t.co/1FGCiqPOSb"/>
    <hyperlink ref="AM24" r:id="rId24" display="http://t.co/4phLO0AD61"/>
    <hyperlink ref="AM8" r:id="rId25" display="http://t.co/l8XrYn6un0"/>
    <hyperlink ref="AM42" r:id="rId26" display="https://t.co/264wnBgQrr"/>
    <hyperlink ref="AM44" r:id="rId27" display="https://t.co/AA77ukXQ8O"/>
    <hyperlink ref="AM45" r:id="rId28" display="https://t.co/fpH4bkw0UO"/>
    <hyperlink ref="AM48" r:id="rId29" display="https://t.co/SYsxeBOeBG"/>
    <hyperlink ref="AM49" r:id="rId30" display="https://t.co/rB0Lx5Lk9F"/>
    <hyperlink ref="AM14" r:id="rId31" display="https://t.co/QP0DqZaM6z"/>
    <hyperlink ref="AM9" r:id="rId32" display="https://t.co/FDH8a589M0"/>
    <hyperlink ref="AM51" r:id="rId33" display="https://t.co/U0yIa3yhlt"/>
    <hyperlink ref="AM52" r:id="rId34" display="https://t.co/bopIdUDQBW"/>
    <hyperlink ref="AM5" r:id="rId35" display="http://t.co/rf2wh7aVcv"/>
    <hyperlink ref="AM53" r:id="rId36" display="https://t.co/JdcZrmTbew"/>
    <hyperlink ref="AM54" r:id="rId37" display="https://t.co/yabJ8OlEQw"/>
    <hyperlink ref="AM55" r:id="rId38" display="https://t.co/liY8EEWyem"/>
    <hyperlink ref="AM57" r:id="rId39" display="http://t.co/UoWGJJOmoR"/>
    <hyperlink ref="AM58" r:id="rId40" display="http://t.co/j2l3JyzbK5"/>
    <hyperlink ref="AM59" r:id="rId41" display="https://t.co/dGFSFjA5bW"/>
    <hyperlink ref="AM60" r:id="rId42" display="https://t.co/nkiV9SIyrO"/>
    <hyperlink ref="AM61" r:id="rId43" display="https://t.co/JdcZrmTbew"/>
    <hyperlink ref="AM62" r:id="rId44" display="http://t.co/fN4bRDI7Nd"/>
    <hyperlink ref="AM63" r:id="rId45" display="https://t.co/0ArmpWky7I"/>
    <hyperlink ref="AM16" r:id="rId46" display="https://t.co/AA77ukXQ8O"/>
    <hyperlink ref="AM64" r:id="rId47" display="http://t.co/gZXwoKfXIh"/>
    <hyperlink ref="AM65" r:id="rId48" display="https://t.co/DsnifA4epQ"/>
    <hyperlink ref="AM66" r:id="rId49" display="http://t.co/xImOjHN2en"/>
    <hyperlink ref="AM67" r:id="rId50" display="https://t.co/Z6c49dMZ1f"/>
    <hyperlink ref="AM68" r:id="rId51" display="https://t.co/qGb5FuMHWV"/>
    <hyperlink ref="AM71" r:id="rId52" display="https://t.co/Dj8MLSh1pU"/>
    <hyperlink ref="AM73" r:id="rId53" display="https://t.co/QfDdqsbxBt"/>
    <hyperlink ref="AM74" r:id="rId54" display="https://t.co/cSxovWObzN"/>
    <hyperlink ref="AM75" r:id="rId55" display="https://t.co/mokEIur0hj"/>
    <hyperlink ref="AM76" r:id="rId56" display="https://t.co/8BnNSD75iu"/>
    <hyperlink ref="AM77" r:id="rId57" display="https://t.co/DzdNAvO8Qj"/>
    <hyperlink ref="AM78" r:id="rId58" display="https://t.co/A63NThi9JG"/>
    <hyperlink ref="AM80" r:id="rId59" display="https://t.co/tbZNbRsC3C"/>
    <hyperlink ref="AP4" r:id="rId60" display="https://pbs.twimg.com/profile_banners/1115705722082226178/1554843998"/>
    <hyperlink ref="AP25" r:id="rId61" display="https://pbs.twimg.com/profile_banners/16188518/1572377642"/>
    <hyperlink ref="AP26" r:id="rId62" display="https://pbs.twimg.com/profile_banners/56488059/1578080516"/>
    <hyperlink ref="AP27" r:id="rId63" display="https://pbs.twimg.com/profile_banners/24160942/1507215357"/>
    <hyperlink ref="AP28" r:id="rId64" display="https://pbs.twimg.com/profile_banners/22482597/1538590797"/>
    <hyperlink ref="AP29" r:id="rId65" display="https://pbs.twimg.com/profile_banners/37687077/1546088660"/>
    <hyperlink ref="AP30" r:id="rId66" display="https://pbs.twimg.com/profile_banners/17372405/1403037628"/>
    <hyperlink ref="AP31" r:id="rId67" display="https://pbs.twimg.com/profile_banners/139858167/1576681974"/>
    <hyperlink ref="AP32" r:id="rId68" display="https://pbs.twimg.com/profile_banners/14592723/1564510850"/>
    <hyperlink ref="AP33" r:id="rId69" display="https://pbs.twimg.com/profile_banners/20457806/1426096853"/>
    <hyperlink ref="AP34" r:id="rId70" display="https://pbs.twimg.com/profile_banners/397462571/1574113603"/>
    <hyperlink ref="AP35" r:id="rId71" display="https://pbs.twimg.com/profile_banners/17089670/1520267349"/>
    <hyperlink ref="AP36" r:id="rId72" display="https://pbs.twimg.com/profile_banners/89690502/1570034003"/>
    <hyperlink ref="AP37" r:id="rId73" display="https://pbs.twimg.com/profile_banners/518205960/1506648730"/>
    <hyperlink ref="AP38" r:id="rId74" display="https://pbs.twimg.com/profile_banners/3064506353/1563284461"/>
    <hyperlink ref="AP39" r:id="rId75" display="https://pbs.twimg.com/profile_banners/25763468/1560398439"/>
    <hyperlink ref="AP40" r:id="rId76" display="https://pbs.twimg.com/profile_banners/17047239/1490721939"/>
    <hyperlink ref="AP3" r:id="rId77" display="https://pbs.twimg.com/profile_banners/15895324/1578514191"/>
    <hyperlink ref="AP15" r:id="rId78" display="https://pbs.twimg.com/profile_banners/19593640/1553698491"/>
    <hyperlink ref="AP7" r:id="rId79" display="https://pbs.twimg.com/profile_banners/3100120618/1579132322"/>
    <hyperlink ref="AP20" r:id="rId80" display="https://pbs.twimg.com/profile_banners/204881628/1576078994"/>
    <hyperlink ref="AP21" r:id="rId81" display="https://pbs.twimg.com/profile_banners/17629628/1493216334"/>
    <hyperlink ref="AP22" r:id="rId82" display="https://pbs.twimg.com/profile_banners/33540786/1404439095"/>
    <hyperlink ref="AP23" r:id="rId83" display="https://pbs.twimg.com/profile_banners/134887156/1578079709"/>
    <hyperlink ref="AP24" r:id="rId84" display="https://pbs.twimg.com/profile_banners/340555161/1493062524"/>
    <hyperlink ref="AP8" r:id="rId85" display="https://pbs.twimg.com/profile_banners/28205840/1520706084"/>
    <hyperlink ref="AP41" r:id="rId86" display="https://pbs.twimg.com/profile_banners/38123919/1574018165"/>
    <hyperlink ref="AP42" r:id="rId87" display="https://pbs.twimg.com/profile_banners/2512726873/1511163242"/>
    <hyperlink ref="AP43" r:id="rId88" display="https://pbs.twimg.com/profile_banners/968446180500918272/1519816269"/>
    <hyperlink ref="AP6" r:id="rId89" display="https://pbs.twimg.com/profile_banners/2226887881/1454165405"/>
    <hyperlink ref="AP44" r:id="rId90" display="https://pbs.twimg.com/profile_banners/126576037/1532199529"/>
    <hyperlink ref="AP45" r:id="rId91" display="https://pbs.twimg.com/profile_banners/45860003/1559901151"/>
    <hyperlink ref="AP46" r:id="rId92" display="https://pbs.twimg.com/profile_banners/565303642/1426159252"/>
    <hyperlink ref="AP13" r:id="rId93" display="https://pbs.twimg.com/profile_banners/153828111/1464759589"/>
    <hyperlink ref="AP48" r:id="rId94" display="https://pbs.twimg.com/profile_banners/159396983/1375974844"/>
    <hyperlink ref="AP49" r:id="rId95" display="https://pbs.twimg.com/profile_banners/10274302/1529608148"/>
    <hyperlink ref="AP50" r:id="rId96" display="https://pbs.twimg.com/profile_banners/1167587366892126212/1567257278"/>
    <hyperlink ref="AP10" r:id="rId97" display="https://pbs.twimg.com/profile_banners/809345372/1419131094"/>
    <hyperlink ref="AP14" r:id="rId98" display="https://pbs.twimg.com/profile_banners/5120691/1547196121"/>
    <hyperlink ref="AP9" r:id="rId99" display="https://pbs.twimg.com/profile_banners/2762784773/1465316757"/>
    <hyperlink ref="AP51" r:id="rId100" display="https://pbs.twimg.com/profile_banners/3317553679/1439795869"/>
    <hyperlink ref="AP52" r:id="rId101" display="https://pbs.twimg.com/profile_banners/618090057/1578983654"/>
    <hyperlink ref="AP5" r:id="rId102" display="https://pbs.twimg.com/profile_banners/2726133270/1574227984"/>
    <hyperlink ref="AP53" r:id="rId103" display="https://pbs.twimg.com/profile_banners/47296053/1551391072"/>
    <hyperlink ref="AP54" r:id="rId104" display="https://pbs.twimg.com/profile_banners/19539923/1433070750"/>
    <hyperlink ref="AP55" r:id="rId105" display="https://pbs.twimg.com/profile_banners/1052598585240498177/1549906519"/>
    <hyperlink ref="AP56" r:id="rId106" display="https://pbs.twimg.com/profile_banners/892377466827931648/1579010130"/>
    <hyperlink ref="AP57" r:id="rId107" display="https://pbs.twimg.com/profile_banners/307361383/1477198258"/>
    <hyperlink ref="AP58" r:id="rId108" display="https://pbs.twimg.com/profile_banners/72717534/1505813526"/>
    <hyperlink ref="AP59" r:id="rId109" display="https://pbs.twimg.com/profile_banners/731050254158704640/1496833693"/>
    <hyperlink ref="AP60" r:id="rId110" display="https://pbs.twimg.com/profile_banners/973820444/1579150807"/>
    <hyperlink ref="AP61" r:id="rId111" display="https://pbs.twimg.com/profile_banners/12375772/1551387160"/>
    <hyperlink ref="AP62" r:id="rId112" display="https://pbs.twimg.com/profile_banners/1953001/1579106729"/>
    <hyperlink ref="AP63" r:id="rId113" display="https://pbs.twimg.com/profile_banners/1027515996893011969/1553422103"/>
    <hyperlink ref="AP18" r:id="rId114" display="https://pbs.twimg.com/profile_banners/134771389/1416994431"/>
    <hyperlink ref="AP64" r:id="rId115" display="https://pbs.twimg.com/profile_banners/15580384/1576081652"/>
    <hyperlink ref="AP65" r:id="rId116" display="https://pbs.twimg.com/profile_banners/50382471/1560111919"/>
    <hyperlink ref="AP66" r:id="rId117" display="https://pbs.twimg.com/profile_banners/21878762/1578247972"/>
    <hyperlink ref="AP69" r:id="rId118" display="https://pbs.twimg.com/profile_banners/2611779895/1548175495"/>
    <hyperlink ref="AP70" r:id="rId119" display="https://pbs.twimg.com/profile_banners/94575170/1446987261"/>
    <hyperlink ref="AP17" r:id="rId120" display="https://pbs.twimg.com/profile_banners/866271508305522688/1573254942"/>
    <hyperlink ref="AP71" r:id="rId121" display="https://pbs.twimg.com/profile_banners/57657470/1579079738"/>
    <hyperlink ref="AP72" r:id="rId122" display="https://pbs.twimg.com/profile_banners/16516037/1369056567"/>
    <hyperlink ref="AP73" r:id="rId123" display="https://pbs.twimg.com/profile_banners/16477920/1565444265"/>
    <hyperlink ref="AP74" r:id="rId124" display="https://pbs.twimg.com/profile_banners/18311010/1558815647"/>
    <hyperlink ref="AP75" r:id="rId125" display="https://pbs.twimg.com/profile_banners/23124257/1476293291"/>
    <hyperlink ref="AP77" r:id="rId126" display="https://pbs.twimg.com/profile_banners/1028963647836618752/1571571346"/>
    <hyperlink ref="AP11" r:id="rId127" display="https://pbs.twimg.com/profile_banners/1206888467449483264/1577714565"/>
    <hyperlink ref="AP78" r:id="rId128" display="https://pbs.twimg.com/profile_banners/734324363818901505/1472132891"/>
    <hyperlink ref="AP79" r:id="rId129" display="https://pbs.twimg.com/profile_banners/937099921/1535593216"/>
    <hyperlink ref="AP80" r:id="rId130" display="https://pbs.twimg.com/profile_banners/18226808/1555617290"/>
    <hyperlink ref="AV4" r:id="rId131" display="http://abs.twimg.com/images/themes/theme1/bg.png"/>
    <hyperlink ref="AV25" r:id="rId132" display="http://abs.twimg.com/images/themes/theme1/bg.png"/>
    <hyperlink ref="AV26" r:id="rId133" display="http://abs.twimg.com/images/themes/theme1/bg.png"/>
    <hyperlink ref="AV27" r:id="rId134" display="http://abs.twimg.com/images/themes/theme16/bg.gif"/>
    <hyperlink ref="AV28" r:id="rId135" display="http://abs.twimg.com/images/themes/theme1/bg.png"/>
    <hyperlink ref="AV29" r:id="rId136" display="http://abs.twimg.com/images/themes/theme1/bg.png"/>
    <hyperlink ref="AV30" r:id="rId137" display="http://abs.twimg.com/images/themes/theme1/bg.png"/>
    <hyperlink ref="AV31" r:id="rId138" display="http://abs.twimg.com/images/themes/theme1/bg.png"/>
    <hyperlink ref="AV32" r:id="rId139" display="http://abs.twimg.com/images/themes/theme1/bg.png"/>
    <hyperlink ref="AV33" r:id="rId140" display="http://abs.twimg.com/images/themes/theme1/bg.png"/>
    <hyperlink ref="AV34" r:id="rId141" display="http://abs.twimg.com/images/themes/theme1/bg.png"/>
    <hyperlink ref="AV35" r:id="rId142" display="http://abs.twimg.com/images/themes/theme1/bg.png"/>
    <hyperlink ref="AV36" r:id="rId143" display="http://abs.twimg.com/images/themes/theme1/bg.png"/>
    <hyperlink ref="AV37" r:id="rId144" display="http://abs.twimg.com/images/themes/theme1/bg.png"/>
    <hyperlink ref="AV38" r:id="rId145" display="http://abs.twimg.com/images/themes/theme1/bg.png"/>
    <hyperlink ref="AV39" r:id="rId146" display="http://abs.twimg.com/images/themes/theme1/bg.png"/>
    <hyperlink ref="AV40" r:id="rId147" display="http://abs.twimg.com/images/themes/theme1/bg.png"/>
    <hyperlink ref="AV3" r:id="rId148" display="http://abs.twimg.com/images/themes/theme1/bg.png"/>
    <hyperlink ref="AV15" r:id="rId149" display="http://abs.twimg.com/images/themes/theme1/bg.png"/>
    <hyperlink ref="AV7" r:id="rId150" display="http://abs.twimg.com/images/themes/theme1/bg.png"/>
    <hyperlink ref="AV20" r:id="rId151" display="http://abs.twimg.com/images/themes/theme1/bg.png"/>
    <hyperlink ref="AV21" r:id="rId152" display="http://abs.twimg.com/images/themes/theme1/bg.png"/>
    <hyperlink ref="AV22" r:id="rId153" display="http://abs.twimg.com/images/themes/theme1/bg.png"/>
    <hyperlink ref="AV23" r:id="rId154" display="http://abs.twimg.com/images/themes/theme1/bg.png"/>
    <hyperlink ref="AV24" r:id="rId155" display="http://abs.twimg.com/images/themes/theme1/bg.png"/>
    <hyperlink ref="AV8" r:id="rId156" display="http://abs.twimg.com/images/themes/theme1/bg.png"/>
    <hyperlink ref="AV41" r:id="rId157" display="http://abs.twimg.com/images/themes/theme5/bg.gif"/>
    <hyperlink ref="AV42" r:id="rId158" display="http://abs.twimg.com/images/themes/theme10/bg.gif"/>
    <hyperlink ref="AV43" r:id="rId159" display="http://abs.twimg.com/images/themes/theme1/bg.png"/>
    <hyperlink ref="AV6" r:id="rId160" display="http://abs.twimg.com/images/themes/theme1/bg.png"/>
    <hyperlink ref="AV44" r:id="rId161" display="http://abs.twimg.com/images/themes/theme15/bg.png"/>
    <hyperlink ref="AV45" r:id="rId162" display="http://abs.twimg.com/images/themes/theme1/bg.png"/>
    <hyperlink ref="AV46" r:id="rId163" display="http://abs.twimg.com/images/themes/theme8/bg.gif"/>
    <hyperlink ref="AV13" r:id="rId164" display="http://abs.twimg.com/images/themes/theme1/bg.png"/>
    <hyperlink ref="AV48" r:id="rId165" display="http://abs.twimg.com/images/themes/theme15/bg.png"/>
    <hyperlink ref="AV49" r:id="rId166" display="http://abs.twimg.com/images/themes/theme9/bg.gif"/>
    <hyperlink ref="AV10" r:id="rId167" display="http://abs.twimg.com/images/themes/theme1/bg.png"/>
    <hyperlink ref="AV14" r:id="rId168" display="http://abs.twimg.com/images/themes/theme1/bg.png"/>
    <hyperlink ref="AV9" r:id="rId169" display="http://abs.twimg.com/images/themes/theme1/bg.png"/>
    <hyperlink ref="AV51" r:id="rId170" display="http://abs.twimg.com/images/themes/theme15/bg.png"/>
    <hyperlink ref="AV52" r:id="rId171" display="http://abs.twimg.com/images/themes/theme1/bg.png"/>
    <hyperlink ref="AV5" r:id="rId172" display="http://abs.twimg.com/images/themes/theme1/bg.png"/>
    <hyperlink ref="AV53" r:id="rId173" display="http://abs.twimg.com/images/themes/theme1/bg.png"/>
    <hyperlink ref="AV54" r:id="rId174" display="http://abs.twimg.com/images/themes/theme9/bg.gif"/>
    <hyperlink ref="AV55" r:id="rId175" display="http://abs.twimg.com/images/themes/theme1/bg.png"/>
    <hyperlink ref="AV57" r:id="rId176" display="http://abs.twimg.com/images/themes/theme1/bg.png"/>
    <hyperlink ref="AV58" r:id="rId177" display="http://abs.twimg.com/images/themes/theme1/bg.png"/>
    <hyperlink ref="AV59" r:id="rId178" display="http://abs.twimg.com/images/themes/theme1/bg.png"/>
    <hyperlink ref="AV60" r:id="rId179" display="http://abs.twimg.com/images/themes/theme1/bg.png"/>
    <hyperlink ref="AV61" r:id="rId180" display="http://abs.twimg.com/images/themes/theme1/bg.png"/>
    <hyperlink ref="AV62" r:id="rId181" display="http://abs.twimg.com/images/themes/theme1/bg.png"/>
    <hyperlink ref="AV19" r:id="rId182" display="http://abs.twimg.com/images/themes/theme14/bg.gif"/>
    <hyperlink ref="AV18" r:id="rId183" display="http://abs.twimg.com/images/themes/theme1/bg.png"/>
    <hyperlink ref="AV16" r:id="rId184" display="http://abs.twimg.com/images/themes/theme1/bg.png"/>
    <hyperlink ref="AV64" r:id="rId185" display="http://abs.twimg.com/images/themes/theme1/bg.png"/>
    <hyperlink ref="AV65" r:id="rId186" display="http://abs.twimg.com/images/themes/theme9/bg.gif"/>
    <hyperlink ref="AV66" r:id="rId187" display="http://abs.twimg.com/images/themes/theme1/bg.png"/>
    <hyperlink ref="AV67" r:id="rId188" display="http://abs.twimg.com/images/themes/theme7/bg.gif"/>
    <hyperlink ref="AV68" r:id="rId189" display="http://abs.twimg.com/images/themes/theme1/bg.png"/>
    <hyperlink ref="AV69" r:id="rId190" display="http://abs.twimg.com/images/themes/theme1/bg.png"/>
    <hyperlink ref="AV70" r:id="rId191" display="http://abs.twimg.com/images/themes/theme16/bg.gif"/>
    <hyperlink ref="AV71" r:id="rId192" display="http://abs.twimg.com/images/themes/theme1/bg.png"/>
    <hyperlink ref="AV72" r:id="rId193" display="http://abs.twimg.com/images/themes/theme3/bg.gif"/>
    <hyperlink ref="AV73" r:id="rId194" display="http://abs.twimg.com/images/themes/theme1/bg.png"/>
    <hyperlink ref="AV74" r:id="rId195" display="http://abs.twimg.com/images/themes/theme3/bg.gif"/>
    <hyperlink ref="AV75" r:id="rId196" display="http://abs.twimg.com/images/themes/theme1/bg.png"/>
    <hyperlink ref="AV76" r:id="rId197" display="http://abs.twimg.com/images/themes/theme1/bg.png"/>
    <hyperlink ref="AV12" r:id="rId198" display="http://abs.twimg.com/images/themes/theme1/bg.png"/>
    <hyperlink ref="AV79" r:id="rId199" display="http://abs.twimg.com/images/themes/theme1/bg.png"/>
    <hyperlink ref="AV80" r:id="rId200" display="http://abs.twimg.com/images/themes/theme1/bg.png"/>
    <hyperlink ref="G4" r:id="rId201" display="http://pbs.twimg.com/profile_images/1115713649291747334/YcQxPp6W_normal.png"/>
    <hyperlink ref="G25" r:id="rId202" display="http://pbs.twimg.com/profile_images/1086308458419445761/bKK0FQss_normal.jpg"/>
    <hyperlink ref="G26" r:id="rId203" display="http://pbs.twimg.com/profile_images/1145689900379004929/4igVxbmF_normal.png"/>
    <hyperlink ref="G27" r:id="rId204" display="http://pbs.twimg.com/profile_images/2729790994/f0b29f29716ea40f6b2b9041dcaf1152_normal.png"/>
    <hyperlink ref="G28" r:id="rId205" display="http://pbs.twimg.com/profile_images/1210625927769669632/bsZEeTOj_normal.png"/>
    <hyperlink ref="G29" r:id="rId206" display="http://pbs.twimg.com/profile_images/877941578920329225/578rghFQ_normal.jpg"/>
    <hyperlink ref="G30" r:id="rId207" display="http://pbs.twimg.com/profile_images/616731175332151296/04LgOcoW_normal.png"/>
    <hyperlink ref="G31" r:id="rId208" display="http://pbs.twimg.com/profile_images/1026505875161145345/ft5LpBph_normal.jpg"/>
    <hyperlink ref="G32" r:id="rId209" display="http://pbs.twimg.com/profile_images/1105095948571738112/ly_P2Irt_normal.png"/>
    <hyperlink ref="G33" r:id="rId210" display="http://pbs.twimg.com/profile_images/1101560913885315074/9KHsZD7M_normal.png"/>
    <hyperlink ref="G34" r:id="rId211" display="http://pbs.twimg.com/profile_images/1048050584601866240/Rreb25hq_normal.jpg"/>
    <hyperlink ref="G35" r:id="rId212" display="http://pbs.twimg.com/profile_images/1146070002690211840/5XoDST2M_normal.png"/>
    <hyperlink ref="G36" r:id="rId213" display="http://pbs.twimg.com/profile_images/1115997489960820736/YFpt7Q6X_normal.png"/>
    <hyperlink ref="G37" r:id="rId214" display="http://pbs.twimg.com/profile_images/1148323978861318144/KarnHxiF_normal.png"/>
    <hyperlink ref="G38" r:id="rId215" display="http://pbs.twimg.com/profile_images/1151124504778878977/a7rjA2AV_normal.png"/>
    <hyperlink ref="G39" r:id="rId216" display="http://pbs.twimg.com/profile_images/903333950738898944/kVCvvRB7_normal.jpg"/>
    <hyperlink ref="G40" r:id="rId217" display="http://pbs.twimg.com/profile_images/1148308540265848834/_CERsIO-_normal.png"/>
    <hyperlink ref="G3" r:id="rId218" display="http://pbs.twimg.com/profile_images/913882255457640448/uOKVZyC6_normal.jpg"/>
    <hyperlink ref="G15" r:id="rId219" display="http://pbs.twimg.com/profile_images/1214302217055952896/-_9qgy9u_normal.png"/>
    <hyperlink ref="G7" r:id="rId220" display="http://pbs.twimg.com/profile_images/1084899239497363456/W5NimctM_normal.jpg"/>
    <hyperlink ref="G20" r:id="rId221" display="http://pbs.twimg.com/profile_images/1145679310835130368/Q9Bl2nBB_normal.jpg"/>
    <hyperlink ref="G21" r:id="rId222" display="http://pbs.twimg.com/profile_images/459768730801541120/s8FiKiCm_normal.png"/>
    <hyperlink ref="G22" r:id="rId223" display="http://pbs.twimg.com/profile_images/875760390084284416/laFzv-lc_normal.jpg"/>
    <hyperlink ref="G23" r:id="rId224" display="http://pbs.twimg.com/profile_images/1213158889597865984/Ko1UXlTT_normal.jpg"/>
    <hyperlink ref="G24" r:id="rId225" display="http://pbs.twimg.com/profile_images/460874153218678784/B1mC6IEw_normal.png"/>
    <hyperlink ref="G8" r:id="rId226" display="http://pbs.twimg.com/profile_images/970783288565620736/UsXOXrwB_normal.jpg"/>
    <hyperlink ref="G41" r:id="rId227" display="http://pbs.twimg.com/profile_images/1196145737291055104/gcIZgGeX_normal.jpg"/>
    <hyperlink ref="G42" r:id="rId228" display="http://pbs.twimg.com/profile_images/1164491757188526080/QMnB7UI7_normal.jpg"/>
    <hyperlink ref="G43" r:id="rId229" display="http://pbs.twimg.com/profile_images/968796440175759361/GDYhjznH_normal.jpg"/>
    <hyperlink ref="G6" r:id="rId230" display="http://pbs.twimg.com/profile_images/820913707429597184/MkA0wFZm_normal.jpg"/>
    <hyperlink ref="G44" r:id="rId231" display="http://pbs.twimg.com/profile_images/1118965338/050105_180004_normal.jpg"/>
    <hyperlink ref="G45" r:id="rId232" display="http://pbs.twimg.com/profile_images/1238221966/pr_klein_normal.jpg"/>
    <hyperlink ref="G46" r:id="rId233" display="http://pbs.twimg.com/profile_images/575978234900172800/XChqo3sh_normal.jpeg"/>
    <hyperlink ref="G47" r:id="rId234" display="http://pbs.twimg.com/profile_images/1215550119162056705/W1qgpfZg_normal.jpg"/>
    <hyperlink ref="G13" r:id="rId235" display="http://pbs.twimg.com/profile_images/737898691474907136/-Obvt_Sh_normal.jpg"/>
    <hyperlink ref="G48" r:id="rId236" display="http://pbs.twimg.com/profile_images/458870776624472064/cxnVMZP-_normal.jpeg"/>
    <hyperlink ref="G49" r:id="rId237" display="http://pbs.twimg.com/profile_images/1011269724330549248/rmsNHiad_normal.jpg"/>
    <hyperlink ref="G50" r:id="rId238" display="http://pbs.twimg.com/profile_images/1167595170378002433/MPrOBBpJ_normal.jpg"/>
    <hyperlink ref="G10" r:id="rId239" display="http://pbs.twimg.com/profile_images/2586483806/a14pgn3die3yq1gokgv2_normal.jpeg"/>
    <hyperlink ref="G14" r:id="rId240" display="http://pbs.twimg.com/profile_images/565498192171507712/r2Hb2gvX_normal.png"/>
    <hyperlink ref="G9" r:id="rId241" display="http://pbs.twimg.com/profile_images/1186675522492743682/bgJdna-0_normal.jpg"/>
    <hyperlink ref="G51" r:id="rId242" display="http://pbs.twimg.com/profile_images/633175394359705600/_-qwHkHj_normal.jpg"/>
    <hyperlink ref="G52" r:id="rId243" display="http://pbs.twimg.com/profile_images/780313915687178240/H0YpmHgh_normal.jpg"/>
    <hyperlink ref="G5" r:id="rId244" display="http://pbs.twimg.com/profile_images/1197025901520666626/2ADagNZR_normal.jpg"/>
    <hyperlink ref="G53" r:id="rId245" display="http://pbs.twimg.com/profile_images/1101240055572512768/xeK2_6nY_normal.png"/>
    <hyperlink ref="G54" r:id="rId246" display="http://pbs.twimg.com/profile_images/687359419282239488/-12hV0wh_normal.jpg"/>
    <hyperlink ref="G55" r:id="rId247" display="http://pbs.twimg.com/profile_images/1153301820791541765/XYjnOsEu_normal.jpg"/>
    <hyperlink ref="G56" r:id="rId248" display="http://pbs.twimg.com/profile_images/1217082813733842944/IkrSwy-0_normal.jpg"/>
    <hyperlink ref="G57" r:id="rId249" display="http://abs.twimg.com/sticky/default_profile_images/default_profile_normal.png"/>
    <hyperlink ref="G58" r:id="rId250" display="http://pbs.twimg.com/profile_images/851393338263601153/6gEKcet4_normal.jpg"/>
    <hyperlink ref="G59" r:id="rId251" display="http://pbs.twimg.com/profile_images/731060312959520768/IoDzbaxY_normal.jpg"/>
    <hyperlink ref="G60" r:id="rId252" display="http://pbs.twimg.com/profile_images/978497125163175937/2ZEu_2vF_normal.jpg"/>
    <hyperlink ref="G61" r:id="rId253" display="http://pbs.twimg.com/profile_images/1101223615167524864/u-ukPKjT_normal.png"/>
    <hyperlink ref="G62" r:id="rId254" display="http://pbs.twimg.com/profile_images/1042730112804892677/SQJpDuqw_normal.jpg"/>
    <hyperlink ref="G63" r:id="rId255" display="http://pbs.twimg.com/profile_images/1183692693844779009/FlpWlckf_normal.png"/>
    <hyperlink ref="G19" r:id="rId256" display="http://pbs.twimg.com/profile_images/1175008810630447105/hubu6Qgd_normal.jpg"/>
    <hyperlink ref="G18" r:id="rId257" display="http://pbs.twimg.com/profile_images/537546232000831488/V7vZqNMv_normal.png"/>
    <hyperlink ref="G16" r:id="rId258" display="http://pbs.twimg.com/profile_images/2596332788/54ed6yvo7xo3oozb1zkm_normal.png"/>
    <hyperlink ref="G64" r:id="rId259" display="http://pbs.twimg.com/profile_images/875751856445804545/o1oWdOS__normal.jpg"/>
    <hyperlink ref="G65" r:id="rId260" display="http://pbs.twimg.com/profile_images/789902474391977984/JS6pKlEm_normal.jpg"/>
    <hyperlink ref="G66" r:id="rId261" display="http://pbs.twimg.com/profile_images/1211396776185540608/0o3e4gdj_normal.jpg"/>
    <hyperlink ref="G67" r:id="rId262" display="http://pbs.twimg.com/profile_images/1211210044508950528/nekk0LEA_normal.jpg"/>
    <hyperlink ref="G68" r:id="rId263" display="http://pbs.twimg.com/profile_images/760487086860406784/yZnuMELJ_normal.jpg"/>
    <hyperlink ref="G69" r:id="rId264" display="http://pbs.twimg.com/profile_images/1087752893476814848/kl4_GQMi_normal.jpg"/>
    <hyperlink ref="G70" r:id="rId265" display="http://pbs.twimg.com/profile_images/1155411696590000128/SFwBK4S8_normal.jpg"/>
    <hyperlink ref="G17" r:id="rId266" display="http://pbs.twimg.com/profile_images/1192942065585475584/-bNjY5He_normal.jpg"/>
    <hyperlink ref="G71" r:id="rId267" display="http://pbs.twimg.com/profile_images/533870923573501952/4Nph4Sai_normal.png"/>
    <hyperlink ref="G72" r:id="rId268" display="http://pbs.twimg.com/profile_images/75095271/Caroline_normal.jpg"/>
    <hyperlink ref="G73" r:id="rId269" display="http://pbs.twimg.com/profile_images/1172711236817080320/fjjZIOpb_normal.jpg"/>
    <hyperlink ref="G74" r:id="rId270" display="http://pbs.twimg.com/profile_images/1067182601029500928/pZypD2uM_normal.jpg"/>
    <hyperlink ref="G75" r:id="rId271" display="http://pbs.twimg.com/profile_images/786254646801227776/Z1-6mBlQ_normal.jpg"/>
    <hyperlink ref="G76" r:id="rId272" display="http://pbs.twimg.com/profile_images/679972225307537408/pIQQ4Z4l_normal.jpg"/>
    <hyperlink ref="G12" r:id="rId273" display="http://pbs.twimg.com/profile_images/1194179831203868673/Asm48mFE_normal.jpg"/>
    <hyperlink ref="G77" r:id="rId274" display="http://pbs.twimg.com/profile_images/1217640064957612032/vNNW3xrT_normal.jpg"/>
    <hyperlink ref="G11" r:id="rId275" display="http://pbs.twimg.com/profile_images/1211648810629419008/h94zzJdg_normal.jpg"/>
    <hyperlink ref="G78" r:id="rId276" display="http://pbs.twimg.com/profile_images/1064817240418250752/ZwkSU5tu_normal.jpg"/>
    <hyperlink ref="G79" r:id="rId277" display="http://pbs.twimg.com/profile_images/1202842145570332672/N8ZTkxVe_normal.jpg"/>
    <hyperlink ref="G80" r:id="rId278" display="http://pbs.twimg.com/profile_images/969293919493107712/jTELEKEy_normal.jpg"/>
    <hyperlink ref="AY4" r:id="rId279" display="https://twitter.com/ntlaircheck"/>
    <hyperlink ref="AY25" r:id="rId280" display="https://twitter.com/aetna"/>
    <hyperlink ref="AY26" r:id="rId281" display="https://twitter.com/pfizer"/>
    <hyperlink ref="AY27" r:id="rId282" display="https://twitter.com/humana"/>
    <hyperlink ref="AY28" r:id="rId283" display="https://twitter.com/gnclivewell"/>
    <hyperlink ref="AY29" r:id="rId284" display="https://twitter.com/cigna"/>
    <hyperlink ref="AY30" r:id="rId285" display="https://twitter.com/aboutkp"/>
    <hyperlink ref="AY31" r:id="rId286" display="https://twitter.com/anthembcbs"/>
    <hyperlink ref="AY32" r:id="rId287" display="https://twitter.com/mayoclinic"/>
    <hyperlink ref="AY33" r:id="rId288" display="https://twitter.com/jnjnews"/>
    <hyperlink ref="AY34" r:id="rId289" display="https://twitter.com/uhc"/>
    <hyperlink ref="AY35" r:id="rId290" display="https://twitter.com/finnpartners"/>
    <hyperlink ref="AY36" r:id="rId291" display="https://twitter.com/edelmanpr"/>
    <hyperlink ref="AY37" r:id="rId292" display="https://twitter.com/w2ogroup"/>
    <hyperlink ref="AY38" r:id="rId293" display="https://twitter.com/reservoircg"/>
    <hyperlink ref="AY39" r:id="rId294" display="https://twitter.com/webershandwick"/>
    <hyperlink ref="AY40" r:id="rId295" display="https://twitter.com/allisonpr"/>
    <hyperlink ref="AY3" r:id="rId296" display="https://twitter.com/apcoworldwide"/>
    <hyperlink ref="AY15" r:id="rId297" display="https://twitter.com/bcwglobal"/>
    <hyperlink ref="AY7" r:id="rId298" display="https://twitter.com/weggtoday"/>
    <hyperlink ref="AY20" r:id="rId299" display="https://twitter.com/bankofamerica"/>
    <hyperlink ref="AY21" r:id="rId300" display="https://twitter.com/unionpacific"/>
    <hyperlink ref="AY22" r:id="rId301" display="https://twitter.com/greensfelder"/>
    <hyperlink ref="AY23" r:id="rId302" display="https://twitter.com/fedex"/>
    <hyperlink ref="AY24" r:id="rId303" display="https://twitter.com/associatedbank"/>
    <hyperlink ref="AY8" r:id="rId304" display="https://twitter.com/escapecorporate"/>
    <hyperlink ref="AY41" r:id="rId305" display="https://twitter.com/shashwat2_2000"/>
    <hyperlink ref="AY42" r:id="rId306" display="https://twitter.com/scoshield"/>
    <hyperlink ref="AY43" r:id="rId307" display="https://twitter.com/tlodroid"/>
    <hyperlink ref="AY6" r:id="rId308" display="https://twitter.com/schm_chris"/>
    <hyperlink ref="AY44" r:id="rId309" display="https://twitter.com/rardelt"/>
    <hyperlink ref="AY45" r:id="rId310" display="https://twitter.com/pr_magazin"/>
    <hyperlink ref="AY46" r:id="rId311" display="https://twitter.com/maxkayser"/>
    <hyperlink ref="AY47" r:id="rId312" display="https://twitter.com/zoe_lahr"/>
    <hyperlink ref="AY13" r:id="rId313" display="https://twitter.com/nmeliss"/>
    <hyperlink ref="AY48" r:id="rId314" display="https://twitter.com/schiekita"/>
    <hyperlink ref="AY49" r:id="rId315" display="https://twitter.com/martechhealth"/>
    <hyperlink ref="AY50" r:id="rId316" display="https://twitter.com/sirwalsingham1"/>
    <hyperlink ref="AY10" r:id="rId317" display="https://twitter.com/atunkel"/>
    <hyperlink ref="AY14" r:id="rId318" display="https://twitter.com/wef"/>
    <hyperlink ref="AY9" r:id="rId319" display="https://twitter.com/rajatsnegi"/>
    <hyperlink ref="AY51" r:id="rId320" display="https://twitter.com/kommunebrandcom"/>
    <hyperlink ref="AY52" r:id="rId321" display="https://twitter.com/karan_kampani"/>
    <hyperlink ref="AY5" r:id="rId322" display="https://twitter.com/prcaindia"/>
    <hyperlink ref="AY53" r:id="rId323" display="https://twitter.com/archetype_in"/>
    <hyperlink ref="AY54" r:id="rId324" display="https://twitter.com/justbementalist"/>
    <hyperlink ref="AY55" r:id="rId325" display="https://twitter.com/yixuantu1"/>
    <hyperlink ref="AY56" r:id="rId326" display="https://twitter.com/melisandrepro"/>
    <hyperlink ref="AY57" r:id="rId327" display="https://twitter.com/fixer92"/>
    <hyperlink ref="AY58" r:id="rId328" display="https://twitter.com/irmpl"/>
    <hyperlink ref="AY59" r:id="rId329" display="https://twitter.com/ruderfinnindia"/>
    <hyperlink ref="AY60" r:id="rId330" display="https://twitter.com/avianwe"/>
    <hyperlink ref="AY61" r:id="rId331" display="https://twitter.com/archetype"/>
    <hyperlink ref="AY62" r:id="rId332" display="https://twitter.com/prweekuknews"/>
    <hyperlink ref="AY63" r:id="rId333" display="https://twitter.com/agencyleaders"/>
    <hyperlink ref="AY19" r:id="rId334" display="https://twitter.com/niranjan10"/>
    <hyperlink ref="AY18" r:id="rId335" display="https://twitter.com/bradstaples"/>
    <hyperlink ref="AY16" r:id="rId336" display="https://twitter.com/margerykraus"/>
    <hyperlink ref="AY64" r:id="rId337" display="https://twitter.com/prweekus"/>
    <hyperlink ref="AY65" r:id="rId338" display="https://twitter.com/liamdclarke"/>
    <hyperlink ref="AY66" r:id="rId339" display="https://twitter.com/odwyerpr"/>
    <hyperlink ref="AY67" r:id="rId340" display="https://twitter.com/mamoons"/>
    <hyperlink ref="AY68" r:id="rId341" display="https://twitter.com/samerhachem"/>
    <hyperlink ref="AY69" r:id="rId342" display="https://twitter.com/leonieonslowpr"/>
    <hyperlink ref="AY70" r:id="rId343" display="https://twitter.com/saloniechawla"/>
    <hyperlink ref="AY17" r:id="rId344" display="https://twitter.com/jkal1985"/>
    <hyperlink ref="AY71" r:id="rId345" display="https://twitter.com/mepra_org"/>
    <hyperlink ref="AY72" r:id="rId346" display="https://twitter.com/carolinerowe"/>
    <hyperlink ref="AY73" r:id="rId347" display="https://twitter.com/davidsancar"/>
    <hyperlink ref="AY74" r:id="rId348" display="https://twitter.com/nwbrux"/>
    <hyperlink ref="AY75" r:id="rId349" display="https://twitter.com/dano129"/>
    <hyperlink ref="AY76" r:id="rId350" display="https://twitter.com/anupamachand"/>
    <hyperlink ref="AY12" r:id="rId351" display="https://twitter.com/joeypathak"/>
    <hyperlink ref="AY77" r:id="rId352" display="https://twitter.com/bhavikakapoor5"/>
    <hyperlink ref="AY11" r:id="rId353" display="https://twitter.com/camillaincomms"/>
    <hyperlink ref="AY78" r:id="rId354" display="https://twitter.com/amchamdubai"/>
    <hyperlink ref="AY79" r:id="rId355" display="https://twitter.com/jimmyhkoo"/>
    <hyperlink ref="AY80" r:id="rId356" display="https://twitter.com/bulldogreporter"/>
  </hyperlinks>
  <printOptions/>
  <pageMargins left="0.7" right="0.7" top="0.75" bottom="0.75" header="0.3" footer="0.3"/>
  <pageSetup horizontalDpi="600" verticalDpi="600" orientation="portrait" r:id="rId361"/>
  <drawing r:id="rId360"/>
  <legacyDrawing r:id="rId358"/>
  <tableParts>
    <tablePart r:id="rId3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1323</v>
      </c>
      <c r="Z2" s="13" t="s">
        <v>1337</v>
      </c>
      <c r="AA2" s="13" t="s">
        <v>1369</v>
      </c>
      <c r="AB2" s="13" t="s">
        <v>1414</v>
      </c>
      <c r="AC2" s="13" t="s">
        <v>1470</v>
      </c>
      <c r="AD2" s="13" t="s">
        <v>1493</v>
      </c>
      <c r="AE2" s="13" t="s">
        <v>1495</v>
      </c>
      <c r="AF2" s="13" t="s">
        <v>1511</v>
      </c>
    </row>
    <row r="3" spans="1:32" ht="15">
      <c r="A3" s="79" t="s">
        <v>1250</v>
      </c>
      <c r="B3" s="66" t="s">
        <v>1258</v>
      </c>
      <c r="C3" s="66" t="s">
        <v>56</v>
      </c>
      <c r="D3" s="114"/>
      <c r="E3" s="113"/>
      <c r="F3" s="115" t="s">
        <v>1608</v>
      </c>
      <c r="G3" s="116"/>
      <c r="H3" s="116"/>
      <c r="I3" s="117">
        <v>3</v>
      </c>
      <c r="J3" s="118"/>
      <c r="K3" s="48">
        <v>28</v>
      </c>
      <c r="L3" s="48">
        <v>29</v>
      </c>
      <c r="M3" s="48">
        <v>15</v>
      </c>
      <c r="N3" s="48">
        <v>44</v>
      </c>
      <c r="O3" s="48">
        <v>4</v>
      </c>
      <c r="P3" s="49">
        <v>0.03125</v>
      </c>
      <c r="Q3" s="49">
        <v>0.06060606060606061</v>
      </c>
      <c r="R3" s="48">
        <v>1</v>
      </c>
      <c r="S3" s="48">
        <v>0</v>
      </c>
      <c r="T3" s="48">
        <v>28</v>
      </c>
      <c r="U3" s="48">
        <v>44</v>
      </c>
      <c r="V3" s="48">
        <v>2</v>
      </c>
      <c r="W3" s="49">
        <v>1.846939</v>
      </c>
      <c r="X3" s="49">
        <v>0.04365079365079365</v>
      </c>
      <c r="Y3" s="88" t="s">
        <v>1324</v>
      </c>
      <c r="Z3" s="88" t="s">
        <v>1338</v>
      </c>
      <c r="AA3" s="88" t="s">
        <v>1370</v>
      </c>
      <c r="AB3" s="100" t="s">
        <v>1415</v>
      </c>
      <c r="AC3" s="100" t="s">
        <v>1471</v>
      </c>
      <c r="AD3" s="100" t="s">
        <v>1494</v>
      </c>
      <c r="AE3" s="100" t="s">
        <v>1496</v>
      </c>
      <c r="AF3" s="100" t="s">
        <v>1512</v>
      </c>
    </row>
    <row r="4" spans="1:32" ht="15">
      <c r="A4" s="79" t="s">
        <v>1251</v>
      </c>
      <c r="B4" s="66" t="s">
        <v>1259</v>
      </c>
      <c r="C4" s="66" t="s">
        <v>56</v>
      </c>
      <c r="D4" s="120"/>
      <c r="E4" s="119"/>
      <c r="F4" s="121" t="s">
        <v>1251</v>
      </c>
      <c r="G4" s="122"/>
      <c r="H4" s="122"/>
      <c r="I4" s="123">
        <v>4</v>
      </c>
      <c r="J4" s="124"/>
      <c r="K4" s="48">
        <v>17</v>
      </c>
      <c r="L4" s="48">
        <v>16</v>
      </c>
      <c r="M4" s="48">
        <v>0</v>
      </c>
      <c r="N4" s="48">
        <v>16</v>
      </c>
      <c r="O4" s="48">
        <v>0</v>
      </c>
      <c r="P4" s="49">
        <v>0</v>
      </c>
      <c r="Q4" s="49">
        <v>0</v>
      </c>
      <c r="R4" s="48">
        <v>1</v>
      </c>
      <c r="S4" s="48">
        <v>0</v>
      </c>
      <c r="T4" s="48">
        <v>17</v>
      </c>
      <c r="U4" s="48">
        <v>16</v>
      </c>
      <c r="V4" s="48">
        <v>2</v>
      </c>
      <c r="W4" s="49">
        <v>1.771626</v>
      </c>
      <c r="X4" s="49">
        <v>0.058823529411764705</v>
      </c>
      <c r="Y4" s="88"/>
      <c r="Z4" s="88"/>
      <c r="AA4" s="88" t="s">
        <v>382</v>
      </c>
      <c r="AB4" s="100" t="s">
        <v>650</v>
      </c>
      <c r="AC4" s="100" t="s">
        <v>650</v>
      </c>
      <c r="AD4" s="100"/>
      <c r="AE4" s="100" t="s">
        <v>1497</v>
      </c>
      <c r="AF4" s="100" t="s">
        <v>1513</v>
      </c>
    </row>
    <row r="5" spans="1:32" ht="15">
      <c r="A5" s="79" t="s">
        <v>1252</v>
      </c>
      <c r="B5" s="66" t="s">
        <v>1260</v>
      </c>
      <c r="C5" s="66" t="s">
        <v>56</v>
      </c>
      <c r="D5" s="120"/>
      <c r="E5" s="119"/>
      <c r="F5" s="121" t="s">
        <v>1609</v>
      </c>
      <c r="G5" s="122"/>
      <c r="H5" s="122"/>
      <c r="I5" s="123">
        <v>5</v>
      </c>
      <c r="J5" s="124"/>
      <c r="K5" s="48">
        <v>9</v>
      </c>
      <c r="L5" s="48">
        <v>10</v>
      </c>
      <c r="M5" s="48">
        <v>2</v>
      </c>
      <c r="N5" s="48">
        <v>12</v>
      </c>
      <c r="O5" s="48">
        <v>0</v>
      </c>
      <c r="P5" s="49">
        <v>0</v>
      </c>
      <c r="Q5" s="49">
        <v>0</v>
      </c>
      <c r="R5" s="48">
        <v>1</v>
      </c>
      <c r="S5" s="48">
        <v>0</v>
      </c>
      <c r="T5" s="48">
        <v>9</v>
      </c>
      <c r="U5" s="48">
        <v>12</v>
      </c>
      <c r="V5" s="48">
        <v>2</v>
      </c>
      <c r="W5" s="49">
        <v>1.506173</v>
      </c>
      <c r="X5" s="49">
        <v>0.1527777777777778</v>
      </c>
      <c r="Y5" s="88"/>
      <c r="Z5" s="88"/>
      <c r="AA5" s="88" t="s">
        <v>390</v>
      </c>
      <c r="AB5" s="100" t="s">
        <v>1416</v>
      </c>
      <c r="AC5" s="100" t="s">
        <v>1472</v>
      </c>
      <c r="AD5" s="100"/>
      <c r="AE5" s="100" t="s">
        <v>1498</v>
      </c>
      <c r="AF5" s="100" t="s">
        <v>1514</v>
      </c>
    </row>
    <row r="6" spans="1:32" ht="15">
      <c r="A6" s="79" t="s">
        <v>1253</v>
      </c>
      <c r="B6" s="66" t="s">
        <v>1261</v>
      </c>
      <c r="C6" s="66" t="s">
        <v>56</v>
      </c>
      <c r="D6" s="120"/>
      <c r="E6" s="119"/>
      <c r="F6" s="121" t="s">
        <v>1610</v>
      </c>
      <c r="G6" s="122"/>
      <c r="H6" s="122"/>
      <c r="I6" s="123">
        <v>6</v>
      </c>
      <c r="J6" s="124"/>
      <c r="K6" s="48">
        <v>7</v>
      </c>
      <c r="L6" s="48">
        <v>7</v>
      </c>
      <c r="M6" s="48">
        <v>4</v>
      </c>
      <c r="N6" s="48">
        <v>11</v>
      </c>
      <c r="O6" s="48">
        <v>0</v>
      </c>
      <c r="P6" s="49">
        <v>0</v>
      </c>
      <c r="Q6" s="49">
        <v>0</v>
      </c>
      <c r="R6" s="48">
        <v>1</v>
      </c>
      <c r="S6" s="48">
        <v>0</v>
      </c>
      <c r="T6" s="48">
        <v>7</v>
      </c>
      <c r="U6" s="48">
        <v>11</v>
      </c>
      <c r="V6" s="48">
        <v>3</v>
      </c>
      <c r="W6" s="49">
        <v>1.469388</v>
      </c>
      <c r="X6" s="49">
        <v>0.21428571428571427</v>
      </c>
      <c r="Y6" s="88" t="s">
        <v>1325</v>
      </c>
      <c r="Z6" s="88" t="s">
        <v>1339</v>
      </c>
      <c r="AA6" s="88" t="s">
        <v>1371</v>
      </c>
      <c r="AB6" s="100" t="s">
        <v>1417</v>
      </c>
      <c r="AC6" s="100" t="s">
        <v>1473</v>
      </c>
      <c r="AD6" s="100"/>
      <c r="AE6" s="100" t="s">
        <v>1499</v>
      </c>
      <c r="AF6" s="100" t="s">
        <v>1515</v>
      </c>
    </row>
    <row r="7" spans="1:32" ht="15">
      <c r="A7" s="79" t="s">
        <v>1254</v>
      </c>
      <c r="B7" s="66" t="s">
        <v>1262</v>
      </c>
      <c r="C7" s="66" t="s">
        <v>56</v>
      </c>
      <c r="D7" s="120"/>
      <c r="E7" s="119"/>
      <c r="F7" s="121" t="s">
        <v>1611</v>
      </c>
      <c r="G7" s="122"/>
      <c r="H7" s="122"/>
      <c r="I7" s="123">
        <v>7</v>
      </c>
      <c r="J7" s="124"/>
      <c r="K7" s="48">
        <v>7</v>
      </c>
      <c r="L7" s="48">
        <v>10</v>
      </c>
      <c r="M7" s="48">
        <v>0</v>
      </c>
      <c r="N7" s="48">
        <v>10</v>
      </c>
      <c r="O7" s="48">
        <v>0</v>
      </c>
      <c r="P7" s="49">
        <v>0</v>
      </c>
      <c r="Q7" s="49">
        <v>0</v>
      </c>
      <c r="R7" s="48">
        <v>1</v>
      </c>
      <c r="S7" s="48">
        <v>0</v>
      </c>
      <c r="T7" s="48">
        <v>7</v>
      </c>
      <c r="U7" s="48">
        <v>10</v>
      </c>
      <c r="V7" s="48">
        <v>2</v>
      </c>
      <c r="W7" s="49">
        <v>1.306122</v>
      </c>
      <c r="X7" s="49">
        <v>0.23809523809523808</v>
      </c>
      <c r="Y7" s="88" t="s">
        <v>351</v>
      </c>
      <c r="Z7" s="88" t="s">
        <v>371</v>
      </c>
      <c r="AA7" s="88" t="s">
        <v>383</v>
      </c>
      <c r="AB7" s="100" t="s">
        <v>1418</v>
      </c>
      <c r="AC7" s="100" t="s">
        <v>1474</v>
      </c>
      <c r="AD7" s="100"/>
      <c r="AE7" s="100" t="s">
        <v>1500</v>
      </c>
      <c r="AF7" s="100" t="s">
        <v>1516</v>
      </c>
    </row>
    <row r="8" spans="1:32" ht="15">
      <c r="A8" s="79" t="s">
        <v>1255</v>
      </c>
      <c r="B8" s="66" t="s">
        <v>1263</v>
      </c>
      <c r="C8" s="66" t="s">
        <v>56</v>
      </c>
      <c r="D8" s="120"/>
      <c r="E8" s="119"/>
      <c r="F8" s="121" t="s">
        <v>1612</v>
      </c>
      <c r="G8" s="122"/>
      <c r="H8" s="122"/>
      <c r="I8" s="123">
        <v>8</v>
      </c>
      <c r="J8" s="124"/>
      <c r="K8" s="48">
        <v>6</v>
      </c>
      <c r="L8" s="48">
        <v>7</v>
      </c>
      <c r="M8" s="48">
        <v>0</v>
      </c>
      <c r="N8" s="48">
        <v>7</v>
      </c>
      <c r="O8" s="48">
        <v>0</v>
      </c>
      <c r="P8" s="49">
        <v>0</v>
      </c>
      <c r="Q8" s="49">
        <v>0</v>
      </c>
      <c r="R8" s="48">
        <v>1</v>
      </c>
      <c r="S8" s="48">
        <v>0</v>
      </c>
      <c r="T8" s="48">
        <v>6</v>
      </c>
      <c r="U8" s="48">
        <v>7</v>
      </c>
      <c r="V8" s="48">
        <v>2</v>
      </c>
      <c r="W8" s="49">
        <v>1.277778</v>
      </c>
      <c r="X8" s="49">
        <v>0.23333333333333334</v>
      </c>
      <c r="Y8" s="88" t="s">
        <v>353</v>
      </c>
      <c r="Z8" s="88" t="s">
        <v>373</v>
      </c>
      <c r="AA8" s="88"/>
      <c r="AB8" s="100" t="s">
        <v>1419</v>
      </c>
      <c r="AC8" s="100" t="s">
        <v>1467</v>
      </c>
      <c r="AD8" s="100" t="s">
        <v>258</v>
      </c>
      <c r="AE8" s="100" t="s">
        <v>1501</v>
      </c>
      <c r="AF8" s="100" t="s">
        <v>1517</v>
      </c>
    </row>
    <row r="9" spans="1:32" ht="15">
      <c r="A9" s="79" t="s">
        <v>1256</v>
      </c>
      <c r="B9" s="66" t="s">
        <v>1264</v>
      </c>
      <c r="C9" s="66" t="s">
        <v>56</v>
      </c>
      <c r="D9" s="120"/>
      <c r="E9" s="119"/>
      <c r="F9" s="121" t="s">
        <v>1256</v>
      </c>
      <c r="G9" s="122"/>
      <c r="H9" s="122"/>
      <c r="I9" s="123">
        <v>9</v>
      </c>
      <c r="J9" s="124"/>
      <c r="K9" s="48">
        <v>2</v>
      </c>
      <c r="L9" s="48">
        <v>1</v>
      </c>
      <c r="M9" s="48">
        <v>0</v>
      </c>
      <c r="N9" s="48">
        <v>1</v>
      </c>
      <c r="O9" s="48">
        <v>0</v>
      </c>
      <c r="P9" s="49">
        <v>0</v>
      </c>
      <c r="Q9" s="49">
        <v>0</v>
      </c>
      <c r="R9" s="48">
        <v>1</v>
      </c>
      <c r="S9" s="48">
        <v>0</v>
      </c>
      <c r="T9" s="48">
        <v>2</v>
      </c>
      <c r="U9" s="48">
        <v>1</v>
      </c>
      <c r="V9" s="48">
        <v>1</v>
      </c>
      <c r="W9" s="49">
        <v>0.5</v>
      </c>
      <c r="X9" s="49">
        <v>0.5</v>
      </c>
      <c r="Y9" s="88" t="s">
        <v>366</v>
      </c>
      <c r="Z9" s="88" t="s">
        <v>379</v>
      </c>
      <c r="AA9" s="88"/>
      <c r="AB9" s="100" t="s">
        <v>650</v>
      </c>
      <c r="AC9" s="100" t="s">
        <v>650</v>
      </c>
      <c r="AD9" s="100" t="s">
        <v>310</v>
      </c>
      <c r="AE9" s="100" t="s">
        <v>266</v>
      </c>
      <c r="AF9" s="100" t="s">
        <v>1518</v>
      </c>
    </row>
    <row r="10" spans="1:32" ht="14.25" customHeight="1">
      <c r="A10" s="79" t="s">
        <v>1257</v>
      </c>
      <c r="B10" s="66" t="s">
        <v>1265</v>
      </c>
      <c r="C10" s="66" t="s">
        <v>56</v>
      </c>
      <c r="D10" s="120"/>
      <c r="E10" s="119"/>
      <c r="F10" s="121" t="s">
        <v>1257</v>
      </c>
      <c r="G10" s="122"/>
      <c r="H10" s="122"/>
      <c r="I10" s="123">
        <v>10</v>
      </c>
      <c r="J10" s="124"/>
      <c r="K10" s="48">
        <v>2</v>
      </c>
      <c r="L10" s="48">
        <v>2</v>
      </c>
      <c r="M10" s="48">
        <v>0</v>
      </c>
      <c r="N10" s="48">
        <v>2</v>
      </c>
      <c r="O10" s="48">
        <v>2</v>
      </c>
      <c r="P10" s="49" t="s">
        <v>1269</v>
      </c>
      <c r="Q10" s="49" t="s">
        <v>1269</v>
      </c>
      <c r="R10" s="48">
        <v>2</v>
      </c>
      <c r="S10" s="48">
        <v>2</v>
      </c>
      <c r="T10" s="48">
        <v>1</v>
      </c>
      <c r="U10" s="48">
        <v>1</v>
      </c>
      <c r="V10" s="48">
        <v>0</v>
      </c>
      <c r="W10" s="49">
        <v>0</v>
      </c>
      <c r="X10" s="49">
        <v>0</v>
      </c>
      <c r="Y10" s="88" t="s">
        <v>1326</v>
      </c>
      <c r="Z10" s="88" t="s">
        <v>375</v>
      </c>
      <c r="AA10" s="88" t="s">
        <v>1372</v>
      </c>
      <c r="AB10" s="100" t="s">
        <v>650</v>
      </c>
      <c r="AC10" s="100" t="s">
        <v>650</v>
      </c>
      <c r="AD10" s="100"/>
      <c r="AE10" s="100"/>
      <c r="AF10" s="100" t="s">
        <v>1519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1250</v>
      </c>
      <c r="B2" s="100" t="s">
        <v>273</v>
      </c>
      <c r="C2" s="88">
        <f>VLOOKUP(GroupVertices[[#This Row],[Vertex]],Vertices[],MATCH("ID",Vertices[[#Headers],[Vertex]:[Top Word Pairs in Tweet by Salience]],0),FALSE)</f>
        <v>80</v>
      </c>
    </row>
    <row r="3" spans="1:3" ht="15">
      <c r="A3" s="88" t="s">
        <v>1250</v>
      </c>
      <c r="B3" s="100" t="s">
        <v>266</v>
      </c>
      <c r="C3" s="88">
        <f>VLOOKUP(GroupVertices[[#This Row],[Vertex]],Vertices[],MATCH("ID",Vertices[[#Headers],[Vertex]:[Top Word Pairs in Tweet by Salience]],0),FALSE)</f>
        <v>3</v>
      </c>
    </row>
    <row r="4" spans="1:3" ht="15">
      <c r="A4" s="88" t="s">
        <v>1250</v>
      </c>
      <c r="B4" s="100" t="s">
        <v>308</v>
      </c>
      <c r="C4" s="88">
        <f>VLOOKUP(GroupVertices[[#This Row],[Vertex]],Vertices[],MATCH("ID",Vertices[[#Headers],[Vertex]:[Top Word Pairs in Tweet by Salience]],0),FALSE)</f>
        <v>18</v>
      </c>
    </row>
    <row r="5" spans="1:3" ht="15">
      <c r="A5" s="88" t="s">
        <v>1250</v>
      </c>
      <c r="B5" s="100" t="s">
        <v>309</v>
      </c>
      <c r="C5" s="88">
        <f>VLOOKUP(GroupVertices[[#This Row],[Vertex]],Vertices[],MATCH("ID",Vertices[[#Headers],[Vertex]:[Top Word Pairs in Tweet by Salience]],0),FALSE)</f>
        <v>75</v>
      </c>
    </row>
    <row r="6" spans="1:3" ht="15">
      <c r="A6" s="88" t="s">
        <v>1250</v>
      </c>
      <c r="B6" s="100" t="s">
        <v>265</v>
      </c>
      <c r="C6" s="88">
        <f>VLOOKUP(GroupVertices[[#This Row],[Vertex]],Vertices[],MATCH("ID",Vertices[[#Headers],[Vertex]:[Top Word Pairs in Tweet by Salience]],0),FALSE)</f>
        <v>74</v>
      </c>
    </row>
    <row r="7" spans="1:3" ht="15">
      <c r="A7" s="88" t="s">
        <v>1250</v>
      </c>
      <c r="B7" s="100" t="s">
        <v>264</v>
      </c>
      <c r="C7" s="88">
        <f>VLOOKUP(GroupVertices[[#This Row],[Vertex]],Vertices[],MATCH("ID",Vertices[[#Headers],[Vertex]:[Top Word Pairs in Tweet by Salience]],0),FALSE)</f>
        <v>73</v>
      </c>
    </row>
    <row r="8" spans="1:3" ht="15">
      <c r="A8" s="88" t="s">
        <v>1250</v>
      </c>
      <c r="B8" s="100" t="s">
        <v>263</v>
      </c>
      <c r="C8" s="88">
        <f>VLOOKUP(GroupVertices[[#This Row],[Vertex]],Vertices[],MATCH("ID",Vertices[[#Headers],[Vertex]:[Top Word Pairs in Tweet by Salience]],0),FALSE)</f>
        <v>72</v>
      </c>
    </row>
    <row r="9" spans="1:3" ht="15">
      <c r="A9" s="88" t="s">
        <v>1250</v>
      </c>
      <c r="B9" s="100" t="s">
        <v>262</v>
      </c>
      <c r="C9" s="88">
        <f>VLOOKUP(GroupVertices[[#This Row],[Vertex]],Vertices[],MATCH("ID",Vertices[[#Headers],[Vertex]:[Top Word Pairs in Tweet by Salience]],0),FALSE)</f>
        <v>71</v>
      </c>
    </row>
    <row r="10" spans="1:3" ht="15">
      <c r="A10" s="88" t="s">
        <v>1250</v>
      </c>
      <c r="B10" s="100" t="s">
        <v>261</v>
      </c>
      <c r="C10" s="88">
        <f>VLOOKUP(GroupVertices[[#This Row],[Vertex]],Vertices[],MATCH("ID",Vertices[[#Headers],[Vertex]:[Top Word Pairs in Tweet by Salience]],0),FALSE)</f>
        <v>17</v>
      </c>
    </row>
    <row r="11" spans="1:3" ht="15">
      <c r="A11" s="88" t="s">
        <v>1250</v>
      </c>
      <c r="B11" s="100" t="s">
        <v>267</v>
      </c>
      <c r="C11" s="88">
        <f>VLOOKUP(GroupVertices[[#This Row],[Vertex]],Vertices[],MATCH("ID",Vertices[[#Headers],[Vertex]:[Top Word Pairs in Tweet by Salience]],0),FALSE)</f>
        <v>16</v>
      </c>
    </row>
    <row r="12" spans="1:3" ht="15">
      <c r="A12" s="88" t="s">
        <v>1250</v>
      </c>
      <c r="B12" s="100" t="s">
        <v>260</v>
      </c>
      <c r="C12" s="88">
        <f>VLOOKUP(GroupVertices[[#This Row],[Vertex]],Vertices[],MATCH("ID",Vertices[[#Headers],[Vertex]:[Top Word Pairs in Tweet by Salience]],0),FALSE)</f>
        <v>70</v>
      </c>
    </row>
    <row r="13" spans="1:3" ht="15">
      <c r="A13" s="88" t="s">
        <v>1250</v>
      </c>
      <c r="B13" s="100" t="s">
        <v>257</v>
      </c>
      <c r="C13" s="88">
        <f>VLOOKUP(GroupVertices[[#This Row],[Vertex]],Vertices[],MATCH("ID",Vertices[[#Headers],[Vertex]:[Top Word Pairs in Tweet by Salience]],0),FALSE)</f>
        <v>68</v>
      </c>
    </row>
    <row r="14" spans="1:3" ht="15">
      <c r="A14" s="88" t="s">
        <v>1250</v>
      </c>
      <c r="B14" s="100" t="s">
        <v>256</v>
      </c>
      <c r="C14" s="88">
        <f>VLOOKUP(GroupVertices[[#This Row],[Vertex]],Vertices[],MATCH("ID",Vertices[[#Headers],[Vertex]:[Top Word Pairs in Tweet by Salience]],0),FALSE)</f>
        <v>67</v>
      </c>
    </row>
    <row r="15" spans="1:3" ht="15">
      <c r="A15" s="88" t="s">
        <v>1250</v>
      </c>
      <c r="B15" s="100" t="s">
        <v>255</v>
      </c>
      <c r="C15" s="88">
        <f>VLOOKUP(GroupVertices[[#This Row],[Vertex]],Vertices[],MATCH("ID",Vertices[[#Headers],[Vertex]:[Top Word Pairs in Tweet by Salience]],0),FALSE)</f>
        <v>66</v>
      </c>
    </row>
    <row r="16" spans="1:3" ht="15">
      <c r="A16" s="88" t="s">
        <v>1250</v>
      </c>
      <c r="B16" s="100" t="s">
        <v>254</v>
      </c>
      <c r="C16" s="88">
        <f>VLOOKUP(GroupVertices[[#This Row],[Vertex]],Vertices[],MATCH("ID",Vertices[[#Headers],[Vertex]:[Top Word Pairs in Tweet by Salience]],0),FALSE)</f>
        <v>65</v>
      </c>
    </row>
    <row r="17" spans="1:3" ht="15">
      <c r="A17" s="88" t="s">
        <v>1250</v>
      </c>
      <c r="B17" s="100" t="s">
        <v>253</v>
      </c>
      <c r="C17" s="88">
        <f>VLOOKUP(GroupVertices[[#This Row],[Vertex]],Vertices[],MATCH("ID",Vertices[[#Headers],[Vertex]:[Top Word Pairs in Tweet by Salience]],0),FALSE)</f>
        <v>64</v>
      </c>
    </row>
    <row r="18" spans="1:3" ht="15">
      <c r="A18" s="88" t="s">
        <v>1250</v>
      </c>
      <c r="B18" s="100" t="s">
        <v>290</v>
      </c>
      <c r="C18" s="88">
        <f>VLOOKUP(GroupVertices[[#This Row],[Vertex]],Vertices[],MATCH("ID",Vertices[[#Headers],[Vertex]:[Top Word Pairs in Tweet by Salience]],0),FALSE)</f>
        <v>15</v>
      </c>
    </row>
    <row r="19" spans="1:3" ht="15">
      <c r="A19" s="88" t="s">
        <v>1250</v>
      </c>
      <c r="B19" s="100" t="s">
        <v>252</v>
      </c>
      <c r="C19" s="88">
        <f>VLOOKUP(GroupVertices[[#This Row],[Vertex]],Vertices[],MATCH("ID",Vertices[[#Headers],[Vertex]:[Top Word Pairs in Tweet by Salience]],0),FALSE)</f>
        <v>19</v>
      </c>
    </row>
    <row r="20" spans="1:3" ht="15">
      <c r="A20" s="88" t="s">
        <v>1250</v>
      </c>
      <c r="B20" s="100" t="s">
        <v>251</v>
      </c>
      <c r="C20" s="88">
        <f>VLOOKUP(GroupVertices[[#This Row],[Vertex]],Vertices[],MATCH("ID",Vertices[[#Headers],[Vertex]:[Top Word Pairs in Tweet by Salience]],0),FALSE)</f>
        <v>63</v>
      </c>
    </row>
    <row r="21" spans="1:3" ht="15">
      <c r="A21" s="88" t="s">
        <v>1250</v>
      </c>
      <c r="B21" s="100" t="s">
        <v>250</v>
      </c>
      <c r="C21" s="88">
        <f>VLOOKUP(GroupVertices[[#This Row],[Vertex]],Vertices[],MATCH("ID",Vertices[[#Headers],[Vertex]:[Top Word Pairs in Tweet by Salience]],0),FALSE)</f>
        <v>62</v>
      </c>
    </row>
    <row r="22" spans="1:3" ht="15">
      <c r="A22" s="88" t="s">
        <v>1250</v>
      </c>
      <c r="B22" s="100" t="s">
        <v>248</v>
      </c>
      <c r="C22" s="88">
        <f>VLOOKUP(GroupVertices[[#This Row],[Vertex]],Vertices[],MATCH("ID",Vertices[[#Headers],[Vertex]:[Top Word Pairs in Tweet by Salience]],0),FALSE)</f>
        <v>57</v>
      </c>
    </row>
    <row r="23" spans="1:3" ht="15">
      <c r="A23" s="88" t="s">
        <v>1250</v>
      </c>
      <c r="B23" s="100" t="s">
        <v>246</v>
      </c>
      <c r="C23" s="88">
        <f>VLOOKUP(GroupVertices[[#This Row],[Vertex]],Vertices[],MATCH("ID",Vertices[[#Headers],[Vertex]:[Top Word Pairs in Tweet by Salience]],0),FALSE)</f>
        <v>55</v>
      </c>
    </row>
    <row r="24" spans="1:3" ht="15">
      <c r="A24" s="88" t="s">
        <v>1250</v>
      </c>
      <c r="B24" s="100" t="s">
        <v>245</v>
      </c>
      <c r="C24" s="88">
        <f>VLOOKUP(GroupVertices[[#This Row],[Vertex]],Vertices[],MATCH("ID",Vertices[[#Headers],[Vertex]:[Top Word Pairs in Tweet by Salience]],0),FALSE)</f>
        <v>54</v>
      </c>
    </row>
    <row r="25" spans="1:3" ht="15">
      <c r="A25" s="88" t="s">
        <v>1250</v>
      </c>
      <c r="B25" s="100" t="s">
        <v>242</v>
      </c>
      <c r="C25" s="88">
        <f>VLOOKUP(GroupVertices[[#This Row],[Vertex]],Vertices[],MATCH("ID",Vertices[[#Headers],[Vertex]:[Top Word Pairs in Tweet by Salience]],0),FALSE)</f>
        <v>49</v>
      </c>
    </row>
    <row r="26" spans="1:3" ht="15">
      <c r="A26" s="88" t="s">
        <v>1250</v>
      </c>
      <c r="B26" s="100" t="s">
        <v>241</v>
      </c>
      <c r="C26" s="88">
        <f>VLOOKUP(GroupVertices[[#This Row],[Vertex]],Vertices[],MATCH("ID",Vertices[[#Headers],[Vertex]:[Top Word Pairs in Tweet by Salience]],0),FALSE)</f>
        <v>48</v>
      </c>
    </row>
    <row r="27" spans="1:3" ht="15">
      <c r="A27" s="88" t="s">
        <v>1250</v>
      </c>
      <c r="B27" s="100" t="s">
        <v>239</v>
      </c>
      <c r="C27" s="88">
        <f>VLOOKUP(GroupVertices[[#This Row],[Vertex]],Vertices[],MATCH("ID",Vertices[[#Headers],[Vertex]:[Top Word Pairs in Tweet by Salience]],0),FALSE)</f>
        <v>43</v>
      </c>
    </row>
    <row r="28" spans="1:3" ht="15">
      <c r="A28" s="88" t="s">
        <v>1250</v>
      </c>
      <c r="B28" s="100" t="s">
        <v>238</v>
      </c>
      <c r="C28" s="88">
        <f>VLOOKUP(GroupVertices[[#This Row],[Vertex]],Vertices[],MATCH("ID",Vertices[[#Headers],[Vertex]:[Top Word Pairs in Tweet by Salience]],0),FALSE)</f>
        <v>42</v>
      </c>
    </row>
    <row r="29" spans="1:3" ht="15">
      <c r="A29" s="88" t="s">
        <v>1250</v>
      </c>
      <c r="B29" s="100" t="s">
        <v>237</v>
      </c>
      <c r="C29" s="88">
        <f>VLOOKUP(GroupVertices[[#This Row],[Vertex]],Vertices[],MATCH("ID",Vertices[[#Headers],[Vertex]:[Top Word Pairs in Tweet by Salience]],0),FALSE)</f>
        <v>41</v>
      </c>
    </row>
    <row r="30" spans="1:3" ht="15">
      <c r="A30" s="88" t="s">
        <v>1251</v>
      </c>
      <c r="B30" s="100" t="s">
        <v>234</v>
      </c>
      <c r="C30" s="88">
        <f>VLOOKUP(GroupVertices[[#This Row],[Vertex]],Vertices[],MATCH("ID",Vertices[[#Headers],[Vertex]:[Top Word Pairs in Tweet by Salience]],0),FALSE)</f>
        <v>4</v>
      </c>
    </row>
    <row r="31" spans="1:3" ht="15">
      <c r="A31" s="88" t="s">
        <v>1251</v>
      </c>
      <c r="B31" s="100" t="s">
        <v>289</v>
      </c>
      <c r="C31" s="88">
        <f>VLOOKUP(GroupVertices[[#This Row],[Vertex]],Vertices[],MATCH("ID",Vertices[[#Headers],[Vertex]:[Top Word Pairs in Tweet by Salience]],0),FALSE)</f>
        <v>40</v>
      </c>
    </row>
    <row r="32" spans="1:3" ht="15">
      <c r="A32" s="88" t="s">
        <v>1251</v>
      </c>
      <c r="B32" s="100" t="s">
        <v>288</v>
      </c>
      <c r="C32" s="88">
        <f>VLOOKUP(GroupVertices[[#This Row],[Vertex]],Vertices[],MATCH("ID",Vertices[[#Headers],[Vertex]:[Top Word Pairs in Tweet by Salience]],0),FALSE)</f>
        <v>39</v>
      </c>
    </row>
    <row r="33" spans="1:3" ht="15">
      <c r="A33" s="88" t="s">
        <v>1251</v>
      </c>
      <c r="B33" s="100" t="s">
        <v>287</v>
      </c>
      <c r="C33" s="88">
        <f>VLOOKUP(GroupVertices[[#This Row],[Vertex]],Vertices[],MATCH("ID",Vertices[[#Headers],[Vertex]:[Top Word Pairs in Tweet by Salience]],0),FALSE)</f>
        <v>38</v>
      </c>
    </row>
    <row r="34" spans="1:3" ht="15">
      <c r="A34" s="88" t="s">
        <v>1251</v>
      </c>
      <c r="B34" s="100" t="s">
        <v>286</v>
      </c>
      <c r="C34" s="88">
        <f>VLOOKUP(GroupVertices[[#This Row],[Vertex]],Vertices[],MATCH("ID",Vertices[[#Headers],[Vertex]:[Top Word Pairs in Tweet by Salience]],0),FALSE)</f>
        <v>37</v>
      </c>
    </row>
    <row r="35" spans="1:3" ht="15">
      <c r="A35" s="88" t="s">
        <v>1251</v>
      </c>
      <c r="B35" s="100" t="s">
        <v>285</v>
      </c>
      <c r="C35" s="88">
        <f>VLOOKUP(GroupVertices[[#This Row],[Vertex]],Vertices[],MATCH("ID",Vertices[[#Headers],[Vertex]:[Top Word Pairs in Tweet by Salience]],0),FALSE)</f>
        <v>36</v>
      </c>
    </row>
    <row r="36" spans="1:3" ht="15">
      <c r="A36" s="88" t="s">
        <v>1251</v>
      </c>
      <c r="B36" s="100" t="s">
        <v>284</v>
      </c>
      <c r="C36" s="88">
        <f>VLOOKUP(GroupVertices[[#This Row],[Vertex]],Vertices[],MATCH("ID",Vertices[[#Headers],[Vertex]:[Top Word Pairs in Tweet by Salience]],0),FALSE)</f>
        <v>35</v>
      </c>
    </row>
    <row r="37" spans="1:3" ht="15">
      <c r="A37" s="88" t="s">
        <v>1251</v>
      </c>
      <c r="B37" s="100" t="s">
        <v>283</v>
      </c>
      <c r="C37" s="88">
        <f>VLOOKUP(GroupVertices[[#This Row],[Vertex]],Vertices[],MATCH("ID",Vertices[[#Headers],[Vertex]:[Top Word Pairs in Tweet by Salience]],0),FALSE)</f>
        <v>34</v>
      </c>
    </row>
    <row r="38" spans="1:3" ht="15">
      <c r="A38" s="88" t="s">
        <v>1251</v>
      </c>
      <c r="B38" s="100" t="s">
        <v>282</v>
      </c>
      <c r="C38" s="88">
        <f>VLOOKUP(GroupVertices[[#This Row],[Vertex]],Vertices[],MATCH("ID",Vertices[[#Headers],[Vertex]:[Top Word Pairs in Tweet by Salience]],0),FALSE)</f>
        <v>33</v>
      </c>
    </row>
    <row r="39" spans="1:3" ht="15">
      <c r="A39" s="88" t="s">
        <v>1251</v>
      </c>
      <c r="B39" s="100" t="s">
        <v>281</v>
      </c>
      <c r="C39" s="88">
        <f>VLOOKUP(GroupVertices[[#This Row],[Vertex]],Vertices[],MATCH("ID",Vertices[[#Headers],[Vertex]:[Top Word Pairs in Tweet by Salience]],0),FALSE)</f>
        <v>32</v>
      </c>
    </row>
    <row r="40" spans="1:3" ht="15">
      <c r="A40" s="88" t="s">
        <v>1251</v>
      </c>
      <c r="B40" s="100" t="s">
        <v>280</v>
      </c>
      <c r="C40" s="88">
        <f>VLOOKUP(GroupVertices[[#This Row],[Vertex]],Vertices[],MATCH("ID",Vertices[[#Headers],[Vertex]:[Top Word Pairs in Tweet by Salience]],0),FALSE)</f>
        <v>31</v>
      </c>
    </row>
    <row r="41" spans="1:3" ht="15">
      <c r="A41" s="88" t="s">
        <v>1251</v>
      </c>
      <c r="B41" s="100" t="s">
        <v>279</v>
      </c>
      <c r="C41" s="88">
        <f>VLOOKUP(GroupVertices[[#This Row],[Vertex]],Vertices[],MATCH("ID",Vertices[[#Headers],[Vertex]:[Top Word Pairs in Tweet by Salience]],0),FALSE)</f>
        <v>30</v>
      </c>
    </row>
    <row r="42" spans="1:3" ht="15">
      <c r="A42" s="88" t="s">
        <v>1251</v>
      </c>
      <c r="B42" s="100" t="s">
        <v>278</v>
      </c>
      <c r="C42" s="88">
        <f>VLOOKUP(GroupVertices[[#This Row],[Vertex]],Vertices[],MATCH("ID",Vertices[[#Headers],[Vertex]:[Top Word Pairs in Tweet by Salience]],0),FALSE)</f>
        <v>29</v>
      </c>
    </row>
    <row r="43" spans="1:3" ht="15">
      <c r="A43" s="88" t="s">
        <v>1251</v>
      </c>
      <c r="B43" s="100" t="s">
        <v>277</v>
      </c>
      <c r="C43" s="88">
        <f>VLOOKUP(GroupVertices[[#This Row],[Vertex]],Vertices[],MATCH("ID",Vertices[[#Headers],[Vertex]:[Top Word Pairs in Tweet by Salience]],0),FALSE)</f>
        <v>28</v>
      </c>
    </row>
    <row r="44" spans="1:3" ht="15">
      <c r="A44" s="88" t="s">
        <v>1251</v>
      </c>
      <c r="B44" s="100" t="s">
        <v>276</v>
      </c>
      <c r="C44" s="88">
        <f>VLOOKUP(GroupVertices[[#This Row],[Vertex]],Vertices[],MATCH("ID",Vertices[[#Headers],[Vertex]:[Top Word Pairs in Tweet by Salience]],0),FALSE)</f>
        <v>27</v>
      </c>
    </row>
    <row r="45" spans="1:3" ht="15">
      <c r="A45" s="88" t="s">
        <v>1251</v>
      </c>
      <c r="B45" s="100" t="s">
        <v>275</v>
      </c>
      <c r="C45" s="88">
        <f>VLOOKUP(GroupVertices[[#This Row],[Vertex]],Vertices[],MATCH("ID",Vertices[[#Headers],[Vertex]:[Top Word Pairs in Tweet by Salience]],0),FALSE)</f>
        <v>26</v>
      </c>
    </row>
    <row r="46" spans="1:3" ht="15">
      <c r="A46" s="88" t="s">
        <v>1251</v>
      </c>
      <c r="B46" s="100" t="s">
        <v>274</v>
      </c>
      <c r="C46" s="88">
        <f>VLOOKUP(GroupVertices[[#This Row],[Vertex]],Vertices[],MATCH("ID",Vertices[[#Headers],[Vertex]:[Top Word Pairs in Tweet by Salience]],0),FALSE)</f>
        <v>25</v>
      </c>
    </row>
    <row r="47" spans="1:3" ht="15">
      <c r="A47" s="88" t="s">
        <v>1252</v>
      </c>
      <c r="B47" s="100" t="s">
        <v>249</v>
      </c>
      <c r="C47" s="88">
        <f>VLOOKUP(GroupVertices[[#This Row],[Vertex]],Vertices[],MATCH("ID",Vertices[[#Headers],[Vertex]:[Top Word Pairs in Tweet by Salience]],0),FALSE)</f>
        <v>5</v>
      </c>
    </row>
    <row r="48" spans="1:3" ht="15">
      <c r="A48" s="88" t="s">
        <v>1252</v>
      </c>
      <c r="B48" s="100" t="s">
        <v>307</v>
      </c>
      <c r="C48" s="88">
        <f>VLOOKUP(GroupVertices[[#This Row],[Vertex]],Vertices[],MATCH("ID",Vertices[[#Headers],[Vertex]:[Top Word Pairs in Tweet by Salience]],0),FALSE)</f>
        <v>61</v>
      </c>
    </row>
    <row r="49" spans="1:3" ht="15">
      <c r="A49" s="88" t="s">
        <v>1252</v>
      </c>
      <c r="B49" s="100" t="s">
        <v>306</v>
      </c>
      <c r="C49" s="88">
        <f>VLOOKUP(GroupVertices[[#This Row],[Vertex]],Vertices[],MATCH("ID",Vertices[[#Headers],[Vertex]:[Top Word Pairs in Tweet by Salience]],0),FALSE)</f>
        <v>60</v>
      </c>
    </row>
    <row r="50" spans="1:3" ht="15">
      <c r="A50" s="88" t="s">
        <v>1252</v>
      </c>
      <c r="B50" s="100" t="s">
        <v>305</v>
      </c>
      <c r="C50" s="88">
        <f>VLOOKUP(GroupVertices[[#This Row],[Vertex]],Vertices[],MATCH("ID",Vertices[[#Headers],[Vertex]:[Top Word Pairs in Tweet by Salience]],0),FALSE)</f>
        <v>59</v>
      </c>
    </row>
    <row r="51" spans="1:3" ht="15">
      <c r="A51" s="88" t="s">
        <v>1252</v>
      </c>
      <c r="B51" s="100" t="s">
        <v>304</v>
      </c>
      <c r="C51" s="88">
        <f>VLOOKUP(GroupVertices[[#This Row],[Vertex]],Vertices[],MATCH("ID",Vertices[[#Headers],[Vertex]:[Top Word Pairs in Tweet by Salience]],0),FALSE)</f>
        <v>58</v>
      </c>
    </row>
    <row r="52" spans="1:3" ht="15">
      <c r="A52" s="88" t="s">
        <v>1252</v>
      </c>
      <c r="B52" s="100" t="s">
        <v>303</v>
      </c>
      <c r="C52" s="88">
        <f>VLOOKUP(GroupVertices[[#This Row],[Vertex]],Vertices[],MATCH("ID",Vertices[[#Headers],[Vertex]:[Top Word Pairs in Tweet by Salience]],0),FALSE)</f>
        <v>53</v>
      </c>
    </row>
    <row r="53" spans="1:3" ht="15">
      <c r="A53" s="88" t="s">
        <v>1252</v>
      </c>
      <c r="B53" s="100" t="s">
        <v>244</v>
      </c>
      <c r="C53" s="88">
        <f>VLOOKUP(GroupVertices[[#This Row],[Vertex]],Vertices[],MATCH("ID",Vertices[[#Headers],[Vertex]:[Top Word Pairs in Tweet by Salience]],0),FALSE)</f>
        <v>9</v>
      </c>
    </row>
    <row r="54" spans="1:3" ht="15">
      <c r="A54" s="88" t="s">
        <v>1252</v>
      </c>
      <c r="B54" s="100" t="s">
        <v>301</v>
      </c>
      <c r="C54" s="88">
        <f>VLOOKUP(GroupVertices[[#This Row],[Vertex]],Vertices[],MATCH("ID",Vertices[[#Headers],[Vertex]:[Top Word Pairs in Tweet by Salience]],0),FALSE)</f>
        <v>51</v>
      </c>
    </row>
    <row r="55" spans="1:3" ht="15">
      <c r="A55" s="88" t="s">
        <v>1252</v>
      </c>
      <c r="B55" s="100" t="s">
        <v>302</v>
      </c>
      <c r="C55" s="88">
        <f>VLOOKUP(GroupVertices[[#This Row],[Vertex]],Vertices[],MATCH("ID",Vertices[[#Headers],[Vertex]:[Top Word Pairs in Tweet by Salience]],0),FALSE)</f>
        <v>52</v>
      </c>
    </row>
    <row r="56" spans="1:3" ht="15">
      <c r="A56" s="88" t="s">
        <v>1253</v>
      </c>
      <c r="B56" s="100" t="s">
        <v>272</v>
      </c>
      <c r="C56" s="88">
        <f>VLOOKUP(GroupVertices[[#This Row],[Vertex]],Vertices[],MATCH("ID",Vertices[[#Headers],[Vertex]:[Top Word Pairs in Tweet by Salience]],0),FALSE)</f>
        <v>79</v>
      </c>
    </row>
    <row r="57" spans="1:3" ht="15">
      <c r="A57" s="88" t="s">
        <v>1253</v>
      </c>
      <c r="B57" s="100" t="s">
        <v>270</v>
      </c>
      <c r="C57" s="88">
        <f>VLOOKUP(GroupVertices[[#This Row],[Vertex]],Vertices[],MATCH("ID",Vertices[[#Headers],[Vertex]:[Top Word Pairs in Tweet by Salience]],0),FALSE)</f>
        <v>10</v>
      </c>
    </row>
    <row r="58" spans="1:3" ht="15">
      <c r="A58" s="88" t="s">
        <v>1253</v>
      </c>
      <c r="B58" s="100" t="s">
        <v>271</v>
      </c>
      <c r="C58" s="88">
        <f>VLOOKUP(GroupVertices[[#This Row],[Vertex]],Vertices[],MATCH("ID",Vertices[[#Headers],[Vertex]:[Top Word Pairs in Tweet by Salience]],0),FALSE)</f>
        <v>11</v>
      </c>
    </row>
    <row r="59" spans="1:3" ht="15">
      <c r="A59" s="88" t="s">
        <v>1253</v>
      </c>
      <c r="B59" s="100" t="s">
        <v>311</v>
      </c>
      <c r="C59" s="88">
        <f>VLOOKUP(GroupVertices[[#This Row],[Vertex]],Vertices[],MATCH("ID",Vertices[[#Headers],[Vertex]:[Top Word Pairs in Tweet by Salience]],0),FALSE)</f>
        <v>78</v>
      </c>
    </row>
    <row r="60" spans="1:3" ht="15">
      <c r="A60" s="88" t="s">
        <v>1253</v>
      </c>
      <c r="B60" s="100" t="s">
        <v>300</v>
      </c>
      <c r="C60" s="88">
        <f>VLOOKUP(GroupVertices[[#This Row],[Vertex]],Vertices[],MATCH("ID",Vertices[[#Headers],[Vertex]:[Top Word Pairs in Tweet by Salience]],0),FALSE)</f>
        <v>14</v>
      </c>
    </row>
    <row r="61" spans="1:3" ht="15">
      <c r="A61" s="88" t="s">
        <v>1253</v>
      </c>
      <c r="B61" s="100" t="s">
        <v>268</v>
      </c>
      <c r="C61" s="88">
        <f>VLOOKUP(GroupVertices[[#This Row],[Vertex]],Vertices[],MATCH("ID",Vertices[[#Headers],[Vertex]:[Top Word Pairs in Tweet by Salience]],0),FALSE)</f>
        <v>76</v>
      </c>
    </row>
    <row r="62" spans="1:3" ht="15">
      <c r="A62" s="88" t="s">
        <v>1253</v>
      </c>
      <c r="B62" s="100" t="s">
        <v>243</v>
      </c>
      <c r="C62" s="88">
        <f>VLOOKUP(GroupVertices[[#This Row],[Vertex]],Vertices[],MATCH("ID",Vertices[[#Headers],[Vertex]:[Top Word Pairs in Tweet by Salience]],0),FALSE)</f>
        <v>50</v>
      </c>
    </row>
    <row r="63" spans="1:3" ht="15">
      <c r="A63" s="88" t="s">
        <v>1254</v>
      </c>
      <c r="B63" s="100" t="s">
        <v>236</v>
      </c>
      <c r="C63" s="88">
        <f>VLOOKUP(GroupVertices[[#This Row],[Vertex]],Vertices[],MATCH("ID",Vertices[[#Headers],[Vertex]:[Top Word Pairs in Tweet by Salience]],0),FALSE)</f>
        <v>8</v>
      </c>
    </row>
    <row r="64" spans="1:3" ht="15">
      <c r="A64" s="88" t="s">
        <v>1254</v>
      </c>
      <c r="B64" s="100" t="s">
        <v>295</v>
      </c>
      <c r="C64" s="88">
        <f>VLOOKUP(GroupVertices[[#This Row],[Vertex]],Vertices[],MATCH("ID",Vertices[[#Headers],[Vertex]:[Top Word Pairs in Tweet by Salience]],0),FALSE)</f>
        <v>24</v>
      </c>
    </row>
    <row r="65" spans="1:3" ht="15">
      <c r="A65" s="88" t="s">
        <v>1254</v>
      </c>
      <c r="B65" s="100" t="s">
        <v>294</v>
      </c>
      <c r="C65" s="88">
        <f>VLOOKUP(GroupVertices[[#This Row],[Vertex]],Vertices[],MATCH("ID",Vertices[[#Headers],[Vertex]:[Top Word Pairs in Tweet by Salience]],0),FALSE)</f>
        <v>23</v>
      </c>
    </row>
    <row r="66" spans="1:3" ht="15">
      <c r="A66" s="88" t="s">
        <v>1254</v>
      </c>
      <c r="B66" s="100" t="s">
        <v>293</v>
      </c>
      <c r="C66" s="88">
        <f>VLOOKUP(GroupVertices[[#This Row],[Vertex]],Vertices[],MATCH("ID",Vertices[[#Headers],[Vertex]:[Top Word Pairs in Tweet by Salience]],0),FALSE)</f>
        <v>22</v>
      </c>
    </row>
    <row r="67" spans="1:3" ht="15">
      <c r="A67" s="88" t="s">
        <v>1254</v>
      </c>
      <c r="B67" s="100" t="s">
        <v>292</v>
      </c>
      <c r="C67" s="88">
        <f>VLOOKUP(GroupVertices[[#This Row],[Vertex]],Vertices[],MATCH("ID",Vertices[[#Headers],[Vertex]:[Top Word Pairs in Tweet by Salience]],0),FALSE)</f>
        <v>21</v>
      </c>
    </row>
    <row r="68" spans="1:3" ht="15">
      <c r="A68" s="88" t="s">
        <v>1254</v>
      </c>
      <c r="B68" s="100" t="s">
        <v>291</v>
      </c>
      <c r="C68" s="88">
        <f>VLOOKUP(GroupVertices[[#This Row],[Vertex]],Vertices[],MATCH("ID",Vertices[[#Headers],[Vertex]:[Top Word Pairs in Tweet by Salience]],0),FALSE)</f>
        <v>20</v>
      </c>
    </row>
    <row r="69" spans="1:3" ht="15">
      <c r="A69" s="88" t="s">
        <v>1254</v>
      </c>
      <c r="B69" s="100" t="s">
        <v>235</v>
      </c>
      <c r="C69" s="88">
        <f>VLOOKUP(GroupVertices[[#This Row],[Vertex]],Vertices[],MATCH("ID",Vertices[[#Headers],[Vertex]:[Top Word Pairs in Tweet by Salience]],0),FALSE)</f>
        <v>7</v>
      </c>
    </row>
    <row r="70" spans="1:3" ht="15">
      <c r="A70" s="88" t="s">
        <v>1255</v>
      </c>
      <c r="B70" s="100" t="s">
        <v>258</v>
      </c>
      <c r="C70" s="88">
        <f>VLOOKUP(GroupVertices[[#This Row],[Vertex]],Vertices[],MATCH("ID",Vertices[[#Headers],[Vertex]:[Top Word Pairs in Tweet by Salience]],0),FALSE)</f>
        <v>13</v>
      </c>
    </row>
    <row r="71" spans="1:3" ht="15">
      <c r="A71" s="88" t="s">
        <v>1255</v>
      </c>
      <c r="B71" s="100" t="s">
        <v>299</v>
      </c>
      <c r="C71" s="88">
        <f>VLOOKUP(GroupVertices[[#This Row],[Vertex]],Vertices[],MATCH("ID",Vertices[[#Headers],[Vertex]:[Top Word Pairs in Tweet by Salience]],0),FALSE)</f>
        <v>47</v>
      </c>
    </row>
    <row r="72" spans="1:3" ht="15">
      <c r="A72" s="88" t="s">
        <v>1255</v>
      </c>
      <c r="B72" s="100" t="s">
        <v>298</v>
      </c>
      <c r="C72" s="88">
        <f>VLOOKUP(GroupVertices[[#This Row],[Vertex]],Vertices[],MATCH("ID",Vertices[[#Headers],[Vertex]:[Top Word Pairs in Tweet by Salience]],0),FALSE)</f>
        <v>46</v>
      </c>
    </row>
    <row r="73" spans="1:3" ht="15">
      <c r="A73" s="88" t="s">
        <v>1255</v>
      </c>
      <c r="B73" s="100" t="s">
        <v>240</v>
      </c>
      <c r="C73" s="88">
        <f>VLOOKUP(GroupVertices[[#This Row],[Vertex]],Vertices[],MATCH("ID",Vertices[[#Headers],[Vertex]:[Top Word Pairs in Tweet by Salience]],0),FALSE)</f>
        <v>6</v>
      </c>
    </row>
    <row r="74" spans="1:3" ht="15">
      <c r="A74" s="88" t="s">
        <v>1255</v>
      </c>
      <c r="B74" s="100" t="s">
        <v>297</v>
      </c>
      <c r="C74" s="88">
        <f>VLOOKUP(GroupVertices[[#This Row],[Vertex]],Vertices[],MATCH("ID",Vertices[[#Headers],[Vertex]:[Top Word Pairs in Tweet by Salience]],0),FALSE)</f>
        <v>45</v>
      </c>
    </row>
    <row r="75" spans="1:3" ht="15">
      <c r="A75" s="88" t="s">
        <v>1255</v>
      </c>
      <c r="B75" s="100" t="s">
        <v>296</v>
      </c>
      <c r="C75" s="88">
        <f>VLOOKUP(GroupVertices[[#This Row],[Vertex]],Vertices[],MATCH("ID",Vertices[[#Headers],[Vertex]:[Top Word Pairs in Tweet by Salience]],0),FALSE)</f>
        <v>44</v>
      </c>
    </row>
    <row r="76" spans="1:3" ht="15">
      <c r="A76" s="88" t="s">
        <v>1256</v>
      </c>
      <c r="B76" s="100" t="s">
        <v>269</v>
      </c>
      <c r="C76" s="88">
        <f>VLOOKUP(GroupVertices[[#This Row],[Vertex]],Vertices[],MATCH("ID",Vertices[[#Headers],[Vertex]:[Top Word Pairs in Tweet by Salience]],0),FALSE)</f>
        <v>12</v>
      </c>
    </row>
    <row r="77" spans="1:3" ht="15">
      <c r="A77" s="88" t="s">
        <v>1256</v>
      </c>
      <c r="B77" s="100" t="s">
        <v>310</v>
      </c>
      <c r="C77" s="88">
        <f>VLOOKUP(GroupVertices[[#This Row],[Vertex]],Vertices[],MATCH("ID",Vertices[[#Headers],[Vertex]:[Top Word Pairs in Tweet by Salience]],0),FALSE)</f>
        <v>77</v>
      </c>
    </row>
    <row r="78" spans="1:3" ht="15">
      <c r="A78" s="88" t="s">
        <v>1257</v>
      </c>
      <c r="B78" s="100" t="s">
        <v>247</v>
      </c>
      <c r="C78" s="88">
        <f>VLOOKUP(GroupVertices[[#This Row],[Vertex]],Vertices[],MATCH("ID",Vertices[[#Headers],[Vertex]:[Top Word Pairs in Tweet by Salience]],0),FALSE)</f>
        <v>56</v>
      </c>
    </row>
    <row r="79" spans="1:3" ht="15">
      <c r="A79" s="88" t="s">
        <v>1257</v>
      </c>
      <c r="B79" s="100" t="s">
        <v>259</v>
      </c>
      <c r="C79" s="8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1273</v>
      </c>
      <c r="B2" s="34" t="s">
        <v>191</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v>
      </c>
      <c r="P2" s="37">
        <f>MIN(Vertices[PageRank])</f>
        <v>0.41786</v>
      </c>
      <c r="Q2" s="38">
        <f>COUNTIF(Vertices[PageRank],"&gt;= "&amp;P2)-COUNTIF(Vertices[PageRank],"&gt;="&amp;P3)</f>
        <v>51</v>
      </c>
      <c r="R2" s="37">
        <f>MIN(Vertices[Clustering Coefficient])</f>
        <v>0</v>
      </c>
      <c r="S2" s="43">
        <f>COUNTIF(Vertices[Clustering Coefficient],"&gt;= "&amp;R2)-COUNTIF(Vertices[Clustering Coefficient],"&gt;="&amp;R3)</f>
        <v>56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8"/>
      <c r="B3" s="128"/>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30</v>
      </c>
      <c r="H3" s="39">
        <f aca="true" t="shared" si="3" ref="H3:H26">H2+($H$50-$H$2)/BinDivisor</f>
        <v>0.375</v>
      </c>
      <c r="I3" s="40">
        <f>COUNTIF(Vertices[Out-Degree],"&gt;= "&amp;H3)-COUNTIF(Vertices[Out-Degree],"&gt;="&amp;H4)</f>
        <v>0</v>
      </c>
      <c r="J3" s="39">
        <f aca="true" t="shared" si="4" ref="J3:J26">J2+($J$50-$J$2)/BinDivisor</f>
        <v>104.29166666666667</v>
      </c>
      <c r="K3" s="40">
        <f>COUNTIF(Vertices[Betweenness Centrality],"&gt;= "&amp;J3)-COUNTIF(Vertices[Betweenness Centrality],"&gt;="&amp;J4)</f>
        <v>6</v>
      </c>
      <c r="L3" s="39">
        <f aca="true" t="shared" si="5" ref="L3:L26">L2+($L$50-$L$2)/BinDivisor</f>
        <v>0.0001876875</v>
      </c>
      <c r="M3" s="40">
        <f>COUNTIF(Vertices[Closeness Centrality],"&gt;= "&amp;L3)-COUNTIF(Vertices[Closeness Centrality],"&gt;="&amp;L4)</f>
        <v>0</v>
      </c>
      <c r="N3" s="39">
        <f aca="true" t="shared" si="6" ref="N3:N26">N2+($N$50-$N$2)/BinDivisor</f>
        <v>0.002399708333333333</v>
      </c>
      <c r="O3" s="40">
        <f>COUNTIF(Vertices[Eigenvector Centrality],"&gt;= "&amp;N3)-COUNTIF(Vertices[Eigenvector Centrality],"&gt;="&amp;N4)</f>
        <v>23</v>
      </c>
      <c r="P3" s="39">
        <f aca="true" t="shared" si="7" ref="P3:P26">P2+($P$50-$P$2)/BinDivisor</f>
        <v>0.6862786666666667</v>
      </c>
      <c r="Q3" s="40">
        <f>COUNTIF(Vertices[PageRank],"&gt;= "&amp;P3)-COUNTIF(Vertices[PageRank],"&gt;="&amp;P4)</f>
        <v>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1.4583333333333333</v>
      </c>
      <c r="G4" s="38">
        <f>COUNTIF(Vertices[In-Degree],"&gt;= "&amp;F4)-COUNTIF(Vertices[In-Degree],"&gt;="&amp;F5)</f>
        <v>11</v>
      </c>
      <c r="H4" s="37">
        <f t="shared" si="3"/>
        <v>0.75</v>
      </c>
      <c r="I4" s="38">
        <f>COUNTIF(Vertices[Out-Degree],"&gt;= "&amp;H4)-COUNTIF(Vertices[Out-Degree],"&gt;="&amp;H5)</f>
        <v>22</v>
      </c>
      <c r="J4" s="37">
        <f t="shared" si="4"/>
        <v>208.58333333333334</v>
      </c>
      <c r="K4" s="38">
        <f>COUNTIF(Vertices[Betweenness Centrality],"&gt;= "&amp;J4)-COUNTIF(Vertices[Betweenness Centrality],"&gt;="&amp;J5)</f>
        <v>0</v>
      </c>
      <c r="L4" s="37">
        <f t="shared" si="5"/>
        <v>0.000375375</v>
      </c>
      <c r="M4" s="38">
        <f>COUNTIF(Vertices[Closeness Centrality],"&gt;= "&amp;L4)-COUNTIF(Vertices[Closeness Centrality],"&gt;="&amp;L5)</f>
        <v>0</v>
      </c>
      <c r="N4" s="37">
        <f t="shared" si="6"/>
        <v>0.004799416666666666</v>
      </c>
      <c r="O4" s="38">
        <f>COUNTIF(Vertices[Eigenvector Centrality],"&gt;= "&amp;N4)-COUNTIF(Vertices[Eigenvector Centrality],"&gt;="&amp;N5)</f>
        <v>10</v>
      </c>
      <c r="P4" s="37">
        <f t="shared" si="7"/>
        <v>0.9546973333333334</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8"/>
      <c r="B5" s="128"/>
      <c r="D5" s="32">
        <f t="shared" si="1"/>
        <v>0</v>
      </c>
      <c r="E5" s="3">
        <f>COUNTIF(Vertices[Degree],"&gt;= "&amp;D5)-COUNTIF(Vertices[Degree],"&gt;="&amp;D6)</f>
        <v>0</v>
      </c>
      <c r="F5" s="39">
        <f t="shared" si="2"/>
        <v>2.1875</v>
      </c>
      <c r="G5" s="40">
        <f>COUNTIF(Vertices[In-Degree],"&gt;= "&amp;F5)-COUNTIF(Vertices[In-Degree],"&gt;="&amp;F6)</f>
        <v>0</v>
      </c>
      <c r="H5" s="39">
        <f t="shared" si="3"/>
        <v>1.125</v>
      </c>
      <c r="I5" s="40">
        <f>COUNTIF(Vertices[Out-Degree],"&gt;= "&amp;H5)-COUNTIF(Vertices[Out-Degree],"&gt;="&amp;H6)</f>
        <v>0</v>
      </c>
      <c r="J5" s="39">
        <f t="shared" si="4"/>
        <v>312.875</v>
      </c>
      <c r="K5" s="40">
        <f>COUNTIF(Vertices[Betweenness Centrality],"&gt;= "&amp;J5)-COUNTIF(Vertices[Betweenness Centrality],"&gt;="&amp;J6)</f>
        <v>2</v>
      </c>
      <c r="L5" s="39">
        <f t="shared" si="5"/>
        <v>0.0005630625</v>
      </c>
      <c r="M5" s="40">
        <f>COUNTIF(Vertices[Closeness Centrality],"&gt;= "&amp;L5)-COUNTIF(Vertices[Closeness Centrality],"&gt;="&amp;L6)</f>
        <v>0</v>
      </c>
      <c r="N5" s="39">
        <f t="shared" si="6"/>
        <v>0.007199124999999999</v>
      </c>
      <c r="O5" s="40">
        <f>COUNTIF(Vertices[Eigenvector Centrality],"&gt;= "&amp;N5)-COUNTIF(Vertices[Eigenvector Centrality],"&gt;="&amp;N6)</f>
        <v>2</v>
      </c>
      <c r="P5" s="39">
        <f t="shared" si="7"/>
        <v>1.223116</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92</v>
      </c>
      <c r="D6" s="32">
        <f t="shared" si="1"/>
        <v>0</v>
      </c>
      <c r="E6" s="3">
        <f>COUNTIF(Vertices[Degree],"&gt;= "&amp;D6)-COUNTIF(Vertices[Degree],"&gt;="&amp;D7)</f>
        <v>0</v>
      </c>
      <c r="F6" s="37">
        <f t="shared" si="2"/>
        <v>2.9166666666666665</v>
      </c>
      <c r="G6" s="38">
        <f>COUNTIF(Vertices[In-Degree],"&gt;= "&amp;F6)-COUNTIF(Vertices[In-Degree],"&gt;="&amp;F7)</f>
        <v>3</v>
      </c>
      <c r="H6" s="37">
        <f t="shared" si="3"/>
        <v>1.5</v>
      </c>
      <c r="I6" s="38">
        <f>COUNTIF(Vertices[Out-Degree],"&gt;= "&amp;H6)-COUNTIF(Vertices[Out-Degree],"&gt;="&amp;H7)</f>
        <v>0</v>
      </c>
      <c r="J6" s="37">
        <f t="shared" si="4"/>
        <v>417.1666666666667</v>
      </c>
      <c r="K6" s="38">
        <f>COUNTIF(Vertices[Betweenness Centrality],"&gt;= "&amp;J6)-COUNTIF(Vertices[Betweenness Centrality],"&gt;="&amp;J7)</f>
        <v>1</v>
      </c>
      <c r="L6" s="37">
        <f t="shared" si="5"/>
        <v>0.00075075</v>
      </c>
      <c r="M6" s="38">
        <f>COUNTIF(Vertices[Closeness Centrality],"&gt;= "&amp;L6)-COUNTIF(Vertices[Closeness Centrality],"&gt;="&amp;L7)</f>
        <v>0</v>
      </c>
      <c r="N6" s="37">
        <f t="shared" si="6"/>
        <v>0.009598833333333332</v>
      </c>
      <c r="O6" s="38">
        <f>COUNTIF(Vertices[Eigenvector Centrality],"&gt;= "&amp;N6)-COUNTIF(Vertices[Eigenvector Centrality],"&gt;="&amp;N7)</f>
        <v>0</v>
      </c>
      <c r="P6" s="37">
        <f t="shared" si="7"/>
        <v>1.491534666666667</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37</v>
      </c>
      <c r="D7" s="32">
        <f t="shared" si="1"/>
        <v>0</v>
      </c>
      <c r="E7" s="3">
        <f>COUNTIF(Vertices[Degree],"&gt;= "&amp;D7)-COUNTIF(Vertices[Degree],"&gt;="&amp;D8)</f>
        <v>0</v>
      </c>
      <c r="F7" s="39">
        <f t="shared" si="2"/>
        <v>3.645833333333333</v>
      </c>
      <c r="G7" s="40">
        <f>COUNTIF(Vertices[In-Degree],"&gt;= "&amp;F7)-COUNTIF(Vertices[In-Degree],"&gt;="&amp;F8)</f>
        <v>0</v>
      </c>
      <c r="H7" s="39">
        <f t="shared" si="3"/>
        <v>1.875</v>
      </c>
      <c r="I7" s="40">
        <f>COUNTIF(Vertices[Out-Degree],"&gt;= "&amp;H7)-COUNTIF(Vertices[Out-Degree],"&gt;="&amp;H8)</f>
        <v>7</v>
      </c>
      <c r="J7" s="39">
        <f t="shared" si="4"/>
        <v>521.4583333333334</v>
      </c>
      <c r="K7" s="40">
        <f>COUNTIF(Vertices[Betweenness Centrality],"&gt;= "&amp;J7)-COUNTIF(Vertices[Betweenness Centrality],"&gt;="&amp;J8)</f>
        <v>0</v>
      </c>
      <c r="L7" s="39">
        <f t="shared" si="5"/>
        <v>0.0009384375</v>
      </c>
      <c r="M7" s="40">
        <f>COUNTIF(Vertices[Closeness Centrality],"&gt;= "&amp;L7)-COUNTIF(Vertices[Closeness Centrality],"&gt;="&amp;L8)</f>
        <v>0</v>
      </c>
      <c r="N7" s="39">
        <f t="shared" si="6"/>
        <v>0.011998541666666666</v>
      </c>
      <c r="O7" s="40">
        <f>COUNTIF(Vertices[Eigenvector Centrality],"&gt;= "&amp;N7)-COUNTIF(Vertices[Eigenvector Centrality],"&gt;="&amp;N8)</f>
        <v>0</v>
      </c>
      <c r="P7" s="39">
        <f t="shared" si="7"/>
        <v>1.7599533333333337</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129</v>
      </c>
      <c r="D8" s="32">
        <f t="shared" si="1"/>
        <v>0</v>
      </c>
      <c r="E8" s="3">
        <f>COUNTIF(Vertices[Degree],"&gt;= "&amp;D8)-COUNTIF(Vertices[Degree],"&gt;="&amp;D9)</f>
        <v>0</v>
      </c>
      <c r="F8" s="37">
        <f t="shared" si="2"/>
        <v>4.375</v>
      </c>
      <c r="G8" s="38">
        <f>COUNTIF(Vertices[In-Degree],"&gt;= "&amp;F8)-COUNTIF(Vertices[In-Degree],"&gt;="&amp;F9)</f>
        <v>1</v>
      </c>
      <c r="H8" s="37">
        <f t="shared" si="3"/>
        <v>2.25</v>
      </c>
      <c r="I8" s="38">
        <f>COUNTIF(Vertices[Out-Degree],"&gt;= "&amp;H8)-COUNTIF(Vertices[Out-Degree],"&gt;="&amp;H9)</f>
        <v>0</v>
      </c>
      <c r="J8" s="37">
        <f t="shared" si="4"/>
        <v>625.75</v>
      </c>
      <c r="K8" s="38">
        <f>COUNTIF(Vertices[Betweenness Centrality],"&gt;= "&amp;J8)-COUNTIF(Vertices[Betweenness Centrality],"&gt;="&amp;J9)</f>
        <v>0</v>
      </c>
      <c r="L8" s="37">
        <f t="shared" si="5"/>
        <v>0.001126125</v>
      </c>
      <c r="M8" s="38">
        <f>COUNTIF(Vertices[Closeness Centrality],"&gt;= "&amp;L8)-COUNTIF(Vertices[Closeness Centrality],"&gt;="&amp;L9)</f>
        <v>0</v>
      </c>
      <c r="N8" s="37">
        <f t="shared" si="6"/>
        <v>0.01439825</v>
      </c>
      <c r="O8" s="38">
        <f>COUNTIF(Vertices[Eigenvector Centrality],"&gt;= "&amp;N8)-COUNTIF(Vertices[Eigenvector Centrality],"&gt;="&amp;N9)</f>
        <v>20</v>
      </c>
      <c r="P8" s="37">
        <f t="shared" si="7"/>
        <v>2.0283720000000005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8"/>
      <c r="B9" s="128"/>
      <c r="D9" s="32">
        <f t="shared" si="1"/>
        <v>0</v>
      </c>
      <c r="E9" s="3">
        <f>COUNTIF(Vertices[Degree],"&gt;= "&amp;D9)-COUNTIF(Vertices[Degree],"&gt;="&amp;D10)</f>
        <v>0</v>
      </c>
      <c r="F9" s="39">
        <f t="shared" si="2"/>
        <v>5.104166666666667</v>
      </c>
      <c r="G9" s="40">
        <f>COUNTIF(Vertices[In-Degree],"&gt;= "&amp;F9)-COUNTIF(Vertices[In-Degree],"&gt;="&amp;F10)</f>
        <v>0</v>
      </c>
      <c r="H9" s="39">
        <f t="shared" si="3"/>
        <v>2.625</v>
      </c>
      <c r="I9" s="40">
        <f>COUNTIF(Vertices[Out-Degree],"&gt;= "&amp;H9)-COUNTIF(Vertices[Out-Degree],"&gt;="&amp;H10)</f>
        <v>0</v>
      </c>
      <c r="J9" s="39">
        <f t="shared" si="4"/>
        <v>730.0416666666666</v>
      </c>
      <c r="K9" s="40">
        <f>COUNTIF(Vertices[Betweenness Centrality],"&gt;= "&amp;J9)-COUNTIF(Vertices[Betweenness Centrality],"&gt;="&amp;J10)</f>
        <v>1</v>
      </c>
      <c r="L9" s="39">
        <f t="shared" si="5"/>
        <v>0.0013138124999999999</v>
      </c>
      <c r="M9" s="40">
        <f>COUNTIF(Vertices[Closeness Centrality],"&gt;= "&amp;L9)-COUNTIF(Vertices[Closeness Centrality],"&gt;="&amp;L10)</f>
        <v>0</v>
      </c>
      <c r="N9" s="39">
        <f t="shared" si="6"/>
        <v>0.01679795833333333</v>
      </c>
      <c r="O9" s="40">
        <f>COUNTIF(Vertices[Eigenvector Centrality],"&gt;= "&amp;N9)-COUNTIF(Vertices[Eigenvector Centrality],"&gt;="&amp;N10)</f>
        <v>5</v>
      </c>
      <c r="P9" s="39">
        <f t="shared" si="7"/>
        <v>2.2967906666666673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1274</v>
      </c>
      <c r="B10" s="34">
        <v>5</v>
      </c>
      <c r="D10" s="32">
        <f t="shared" si="1"/>
        <v>0</v>
      </c>
      <c r="E10" s="3">
        <f>COUNTIF(Vertices[Degree],"&gt;= "&amp;D10)-COUNTIF(Vertices[Degree],"&gt;="&amp;D11)</f>
        <v>0</v>
      </c>
      <c r="F10" s="37">
        <f t="shared" si="2"/>
        <v>5.833333333333334</v>
      </c>
      <c r="G10" s="38">
        <f>COUNTIF(Vertices[In-Degree],"&gt;= "&amp;F10)-COUNTIF(Vertices[In-Degree],"&gt;="&amp;F11)</f>
        <v>1</v>
      </c>
      <c r="H10" s="37">
        <f t="shared" si="3"/>
        <v>3</v>
      </c>
      <c r="I10" s="38">
        <f>COUNTIF(Vertices[Out-Degree],"&gt;= "&amp;H10)-COUNTIF(Vertices[Out-Degree],"&gt;="&amp;H11)</f>
        <v>3</v>
      </c>
      <c r="J10" s="37">
        <f t="shared" si="4"/>
        <v>834.3333333333333</v>
      </c>
      <c r="K10" s="38">
        <f>COUNTIF(Vertices[Betweenness Centrality],"&gt;= "&amp;J10)-COUNTIF(Vertices[Betweenness Centrality],"&gt;="&amp;J11)</f>
        <v>0</v>
      </c>
      <c r="L10" s="37">
        <f t="shared" si="5"/>
        <v>0.0015014999999999998</v>
      </c>
      <c r="M10" s="38">
        <f>COUNTIF(Vertices[Closeness Centrality],"&gt;= "&amp;L10)-COUNTIF(Vertices[Closeness Centrality],"&gt;="&amp;L11)</f>
        <v>0</v>
      </c>
      <c r="N10" s="37">
        <f t="shared" si="6"/>
        <v>0.019197666666666665</v>
      </c>
      <c r="O10" s="38">
        <f>COUNTIF(Vertices[Eigenvector Centrality],"&gt;= "&amp;N10)-COUNTIF(Vertices[Eigenvector Centrality],"&gt;="&amp;N11)</f>
        <v>4</v>
      </c>
      <c r="P10" s="37">
        <f t="shared" si="7"/>
        <v>2.565209333333334</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8"/>
      <c r="B11" s="128"/>
      <c r="D11" s="32">
        <f t="shared" si="1"/>
        <v>0</v>
      </c>
      <c r="E11" s="3">
        <f>COUNTIF(Vertices[Degree],"&gt;= "&amp;D11)-COUNTIF(Vertices[Degree],"&gt;="&amp;D12)</f>
        <v>0</v>
      </c>
      <c r="F11" s="39">
        <f t="shared" si="2"/>
        <v>6.562500000000001</v>
      </c>
      <c r="G11" s="40">
        <f>COUNTIF(Vertices[In-Degree],"&gt;= "&amp;F11)-COUNTIF(Vertices[In-Degree],"&gt;="&amp;F12)</f>
        <v>0</v>
      </c>
      <c r="H11" s="39">
        <f t="shared" si="3"/>
        <v>3.375</v>
      </c>
      <c r="I11" s="40">
        <f>COUNTIF(Vertices[Out-Degree],"&gt;= "&amp;H11)-COUNTIF(Vertices[Out-Degree],"&gt;="&amp;H12)</f>
        <v>0</v>
      </c>
      <c r="J11" s="39">
        <f t="shared" si="4"/>
        <v>938.6249999999999</v>
      </c>
      <c r="K11" s="40">
        <f>COUNTIF(Vertices[Betweenness Centrality],"&gt;= "&amp;J11)-COUNTIF(Vertices[Betweenness Centrality],"&gt;="&amp;J12)</f>
        <v>0</v>
      </c>
      <c r="L11" s="39">
        <f t="shared" si="5"/>
        <v>0.0016891874999999997</v>
      </c>
      <c r="M11" s="40">
        <f>COUNTIF(Vertices[Closeness Centrality],"&gt;= "&amp;L11)-COUNTIF(Vertices[Closeness Centrality],"&gt;="&amp;L12)</f>
        <v>0</v>
      </c>
      <c r="N11" s="39">
        <f t="shared" si="6"/>
        <v>0.021597375</v>
      </c>
      <c r="O11" s="40">
        <f>COUNTIF(Vertices[Eigenvector Centrality],"&gt;= "&amp;N11)-COUNTIF(Vertices[Eigenvector Centrality],"&gt;="&amp;N12)</f>
        <v>5</v>
      </c>
      <c r="P11" s="39">
        <f t="shared" si="7"/>
        <v>2.833628000000001</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312</v>
      </c>
      <c r="B12" s="34">
        <v>69</v>
      </c>
      <c r="D12" s="32">
        <f t="shared" si="1"/>
        <v>0</v>
      </c>
      <c r="E12" s="3">
        <f>COUNTIF(Vertices[Degree],"&gt;= "&amp;D12)-COUNTIF(Vertices[Degree],"&gt;="&amp;D13)</f>
        <v>0</v>
      </c>
      <c r="F12" s="37">
        <f t="shared" si="2"/>
        <v>7.291666666666668</v>
      </c>
      <c r="G12" s="38">
        <f>COUNTIF(Vertices[In-Degree],"&gt;= "&amp;F12)-COUNTIF(Vertices[In-Degree],"&gt;="&amp;F13)</f>
        <v>0</v>
      </c>
      <c r="H12" s="37">
        <f t="shared" si="3"/>
        <v>3.75</v>
      </c>
      <c r="I12" s="38">
        <f>COUNTIF(Vertices[Out-Degree],"&gt;= "&amp;H12)-COUNTIF(Vertices[Out-Degree],"&gt;="&amp;H13)</f>
        <v>0</v>
      </c>
      <c r="J12" s="37">
        <f t="shared" si="4"/>
        <v>1042.9166666666665</v>
      </c>
      <c r="K12" s="38">
        <f>COUNTIF(Vertices[Betweenness Centrality],"&gt;= "&amp;J12)-COUNTIF(Vertices[Betweenness Centrality],"&gt;="&amp;J13)</f>
        <v>0</v>
      </c>
      <c r="L12" s="37">
        <f t="shared" si="5"/>
        <v>0.0018768749999999996</v>
      </c>
      <c r="M12" s="38">
        <f>COUNTIF(Vertices[Closeness Centrality],"&gt;= "&amp;L12)-COUNTIF(Vertices[Closeness Centrality],"&gt;="&amp;L13)</f>
        <v>0</v>
      </c>
      <c r="N12" s="37">
        <f t="shared" si="6"/>
        <v>0.023997083333333332</v>
      </c>
      <c r="O12" s="38">
        <f>COUNTIF(Vertices[Eigenvector Centrality],"&gt;= "&amp;N12)-COUNTIF(Vertices[Eigenvector Centrality],"&gt;="&amp;N13)</f>
        <v>2</v>
      </c>
      <c r="P12" s="37">
        <f t="shared" si="7"/>
        <v>3.1020466666666677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313</v>
      </c>
      <c r="B13" s="34">
        <v>33</v>
      </c>
      <c r="D13" s="32">
        <f t="shared" si="1"/>
        <v>0</v>
      </c>
      <c r="E13" s="3">
        <f>COUNTIF(Vertices[Degree],"&gt;= "&amp;D13)-COUNTIF(Vertices[Degree],"&gt;="&amp;D14)</f>
        <v>0</v>
      </c>
      <c r="F13" s="39">
        <f t="shared" si="2"/>
        <v>8.020833333333334</v>
      </c>
      <c r="G13" s="40">
        <f>COUNTIF(Vertices[In-Degree],"&gt;= "&amp;F13)-COUNTIF(Vertices[In-Degree],"&gt;="&amp;F14)</f>
        <v>0</v>
      </c>
      <c r="H13" s="39">
        <f t="shared" si="3"/>
        <v>4.125</v>
      </c>
      <c r="I13" s="40">
        <f>COUNTIF(Vertices[Out-Degree],"&gt;= "&amp;H13)-COUNTIF(Vertices[Out-Degree],"&gt;="&amp;H14)</f>
        <v>0</v>
      </c>
      <c r="J13" s="39">
        <f t="shared" si="4"/>
        <v>1147.2083333333333</v>
      </c>
      <c r="K13" s="40">
        <f>COUNTIF(Vertices[Betweenness Centrality],"&gt;= "&amp;J13)-COUNTIF(Vertices[Betweenness Centrality],"&gt;="&amp;J14)</f>
        <v>0</v>
      </c>
      <c r="L13" s="39">
        <f t="shared" si="5"/>
        <v>0.0020645624999999996</v>
      </c>
      <c r="M13" s="40">
        <f>COUNTIF(Vertices[Closeness Centrality],"&gt;= "&amp;L13)-COUNTIF(Vertices[Closeness Centrality],"&gt;="&amp;L14)</f>
        <v>0</v>
      </c>
      <c r="N13" s="39">
        <f t="shared" si="6"/>
        <v>0.026396791666666666</v>
      </c>
      <c r="O13" s="40">
        <f>COUNTIF(Vertices[Eigenvector Centrality],"&gt;= "&amp;N13)-COUNTIF(Vertices[Eigenvector Centrality],"&gt;="&amp;N14)</f>
        <v>2</v>
      </c>
      <c r="P13" s="39">
        <f t="shared" si="7"/>
        <v>3.3704653333333345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315</v>
      </c>
      <c r="B14" s="34">
        <v>14</v>
      </c>
      <c r="D14" s="32">
        <f t="shared" si="1"/>
        <v>0</v>
      </c>
      <c r="E14" s="3">
        <f>COUNTIF(Vertices[Degree],"&gt;= "&amp;D14)-COUNTIF(Vertices[Degree],"&gt;="&amp;D15)</f>
        <v>0</v>
      </c>
      <c r="F14" s="37">
        <f t="shared" si="2"/>
        <v>8.75</v>
      </c>
      <c r="G14" s="38">
        <f>COUNTIF(Vertices[In-Degree],"&gt;= "&amp;F14)-COUNTIF(Vertices[In-Degree],"&gt;="&amp;F15)</f>
        <v>0</v>
      </c>
      <c r="H14" s="37">
        <f t="shared" si="3"/>
        <v>4.5</v>
      </c>
      <c r="I14" s="38">
        <f>COUNTIF(Vertices[Out-Degree],"&gt;= "&amp;H14)-COUNTIF(Vertices[Out-Degree],"&gt;="&amp;H15)</f>
        <v>0</v>
      </c>
      <c r="J14" s="37">
        <f t="shared" si="4"/>
        <v>1251.5</v>
      </c>
      <c r="K14" s="38">
        <f>COUNTIF(Vertices[Betweenness Centrality],"&gt;= "&amp;J14)-COUNTIF(Vertices[Betweenness Centrality],"&gt;="&amp;J15)</f>
        <v>0</v>
      </c>
      <c r="L14" s="37">
        <f t="shared" si="5"/>
        <v>0.0022522499999999995</v>
      </c>
      <c r="M14" s="38">
        <f>COUNTIF(Vertices[Closeness Centrality],"&gt;= "&amp;L14)-COUNTIF(Vertices[Closeness Centrality],"&gt;="&amp;L15)</f>
        <v>0</v>
      </c>
      <c r="N14" s="37">
        <f t="shared" si="6"/>
        <v>0.0287965</v>
      </c>
      <c r="O14" s="38">
        <f>COUNTIF(Vertices[Eigenvector Centrality],"&gt;= "&amp;N14)-COUNTIF(Vertices[Eigenvector Centrality],"&gt;="&amp;N15)</f>
        <v>1</v>
      </c>
      <c r="P14" s="37">
        <f t="shared" si="7"/>
        <v>3.6388840000000013</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314</v>
      </c>
      <c r="B15" s="34">
        <v>7</v>
      </c>
      <c r="D15" s="32">
        <f t="shared" si="1"/>
        <v>0</v>
      </c>
      <c r="E15" s="3">
        <f>COUNTIF(Vertices[Degree],"&gt;= "&amp;D15)-COUNTIF(Vertices[Degree],"&gt;="&amp;D16)</f>
        <v>0</v>
      </c>
      <c r="F15" s="39">
        <f t="shared" si="2"/>
        <v>9.479166666666666</v>
      </c>
      <c r="G15" s="40">
        <f>COUNTIF(Vertices[In-Degree],"&gt;= "&amp;F15)-COUNTIF(Vertices[In-Degree],"&gt;="&amp;F16)</f>
        <v>0</v>
      </c>
      <c r="H15" s="39">
        <f t="shared" si="3"/>
        <v>4.875</v>
      </c>
      <c r="I15" s="40">
        <f>COUNTIF(Vertices[Out-Degree],"&gt;= "&amp;H15)-COUNTIF(Vertices[Out-Degree],"&gt;="&amp;H16)</f>
        <v>2</v>
      </c>
      <c r="J15" s="39">
        <f t="shared" si="4"/>
        <v>1355.7916666666667</v>
      </c>
      <c r="K15" s="40">
        <f>COUNTIF(Vertices[Betweenness Centrality],"&gt;= "&amp;J15)-COUNTIF(Vertices[Betweenness Centrality],"&gt;="&amp;J16)</f>
        <v>0</v>
      </c>
      <c r="L15" s="39">
        <f t="shared" si="5"/>
        <v>0.0024399374999999994</v>
      </c>
      <c r="M15" s="40">
        <f>COUNTIF(Vertices[Closeness Centrality],"&gt;= "&amp;L15)-COUNTIF(Vertices[Closeness Centrality],"&gt;="&amp;L16)</f>
        <v>0</v>
      </c>
      <c r="N15" s="39">
        <f t="shared" si="6"/>
        <v>0.031196208333333333</v>
      </c>
      <c r="O15" s="40">
        <f>COUNTIF(Vertices[Eigenvector Centrality],"&gt;= "&amp;N15)-COUNTIF(Vertices[Eigenvector Centrality],"&gt;="&amp;N16)</f>
        <v>0</v>
      </c>
      <c r="P15" s="39">
        <f t="shared" si="7"/>
        <v>3.907302666666668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6</v>
      </c>
      <c r="D16" s="32">
        <f t="shared" si="1"/>
        <v>0</v>
      </c>
      <c r="E16" s="3">
        <f>COUNTIF(Vertices[Degree],"&gt;= "&amp;D16)-COUNTIF(Vertices[Degree],"&gt;="&amp;D17)</f>
        <v>0</v>
      </c>
      <c r="F16" s="37">
        <f t="shared" si="2"/>
        <v>10.208333333333332</v>
      </c>
      <c r="G16" s="38">
        <f>COUNTIF(Vertices[In-Degree],"&gt;= "&amp;F16)-COUNTIF(Vertices[In-Degree],"&gt;="&amp;F17)</f>
        <v>0</v>
      </c>
      <c r="H16" s="37">
        <f t="shared" si="3"/>
        <v>5.25</v>
      </c>
      <c r="I16" s="38">
        <f>COUNTIF(Vertices[Out-Degree],"&gt;= "&amp;H16)-COUNTIF(Vertices[Out-Degree],"&gt;="&amp;H17)</f>
        <v>0</v>
      </c>
      <c r="J16" s="37">
        <f t="shared" si="4"/>
        <v>1460.0833333333335</v>
      </c>
      <c r="K16" s="38">
        <f>COUNTIF(Vertices[Betweenness Centrality],"&gt;= "&amp;J16)-COUNTIF(Vertices[Betweenness Centrality],"&gt;="&amp;J17)</f>
        <v>0</v>
      </c>
      <c r="L16" s="37">
        <f t="shared" si="5"/>
        <v>0.0026276249999999993</v>
      </c>
      <c r="M16" s="38">
        <f>COUNTIF(Vertices[Closeness Centrality],"&gt;= "&amp;L16)-COUNTIF(Vertices[Closeness Centrality],"&gt;="&amp;L17)</f>
        <v>0</v>
      </c>
      <c r="N16" s="37">
        <f t="shared" si="6"/>
        <v>0.03359591666666666</v>
      </c>
      <c r="O16" s="38">
        <f>COUNTIF(Vertices[Eigenvector Centrality],"&gt;= "&amp;N16)-COUNTIF(Vertices[Eigenvector Centrality],"&gt;="&amp;N17)</f>
        <v>0</v>
      </c>
      <c r="P16" s="37">
        <f t="shared" si="7"/>
        <v>4.1757213333333345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8"/>
      <c r="B17" s="128"/>
      <c r="D17" s="32">
        <f t="shared" si="1"/>
        <v>0</v>
      </c>
      <c r="E17" s="3">
        <f>COUNTIF(Vertices[Degree],"&gt;= "&amp;D17)-COUNTIF(Vertices[Degree],"&gt;="&amp;D18)</f>
        <v>0</v>
      </c>
      <c r="F17" s="39">
        <f t="shared" si="2"/>
        <v>10.937499999999998</v>
      </c>
      <c r="G17" s="40">
        <f>COUNTIF(Vertices[In-Degree],"&gt;= "&amp;F17)-COUNTIF(Vertices[In-Degree],"&gt;="&amp;F18)</f>
        <v>0</v>
      </c>
      <c r="H17" s="39">
        <f t="shared" si="3"/>
        <v>5.625</v>
      </c>
      <c r="I17" s="40">
        <f>COUNTIF(Vertices[Out-Degree],"&gt;= "&amp;H17)-COUNTIF(Vertices[Out-Degree],"&gt;="&amp;H18)</f>
        <v>0</v>
      </c>
      <c r="J17" s="39">
        <f t="shared" si="4"/>
        <v>1564.3750000000002</v>
      </c>
      <c r="K17" s="40">
        <f>COUNTIF(Vertices[Betweenness Centrality],"&gt;= "&amp;J17)-COUNTIF(Vertices[Betweenness Centrality],"&gt;="&amp;J18)</f>
        <v>0</v>
      </c>
      <c r="L17" s="39">
        <f t="shared" si="5"/>
        <v>0.0028153124999999992</v>
      </c>
      <c r="M17" s="40">
        <f>COUNTIF(Vertices[Closeness Centrality],"&gt;= "&amp;L17)-COUNTIF(Vertices[Closeness Centrality],"&gt;="&amp;L18)</f>
        <v>0</v>
      </c>
      <c r="N17" s="39">
        <f t="shared" si="6"/>
        <v>0.035995624999999996</v>
      </c>
      <c r="O17" s="40">
        <f>COUNTIF(Vertices[Eigenvector Centrality],"&gt;= "&amp;N17)-COUNTIF(Vertices[Eigenvector Centrality],"&gt;="&amp;N18)</f>
        <v>0</v>
      </c>
      <c r="P17" s="39">
        <f t="shared" si="7"/>
        <v>4.444140000000001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v>
      </c>
      <c r="D18" s="32">
        <f t="shared" si="1"/>
        <v>0</v>
      </c>
      <c r="E18" s="3">
        <f>COUNTIF(Vertices[Degree],"&gt;= "&amp;D18)-COUNTIF(Vertices[Degree],"&gt;="&amp;D19)</f>
        <v>0</v>
      </c>
      <c r="F18" s="37">
        <f t="shared" si="2"/>
        <v>11.666666666666664</v>
      </c>
      <c r="G18" s="38">
        <f>COUNTIF(Vertices[In-Degree],"&gt;= "&amp;F18)-COUNTIF(Vertices[In-Degree],"&gt;="&amp;F19)</f>
        <v>0</v>
      </c>
      <c r="H18" s="37">
        <f t="shared" si="3"/>
        <v>6</v>
      </c>
      <c r="I18" s="38">
        <f>COUNTIF(Vertices[Out-Degree],"&gt;= "&amp;H18)-COUNTIF(Vertices[Out-Degree],"&gt;="&amp;H19)</f>
        <v>3</v>
      </c>
      <c r="J18" s="37">
        <f t="shared" si="4"/>
        <v>1668.666666666667</v>
      </c>
      <c r="K18" s="38">
        <f>COUNTIF(Vertices[Betweenness Centrality],"&gt;= "&amp;J18)-COUNTIF(Vertices[Betweenness Centrality],"&gt;="&amp;J19)</f>
        <v>0</v>
      </c>
      <c r="L18" s="37">
        <f t="shared" si="5"/>
        <v>0.003002999999999999</v>
      </c>
      <c r="M18" s="38">
        <f>COUNTIF(Vertices[Closeness Centrality],"&gt;= "&amp;L18)-COUNTIF(Vertices[Closeness Centrality],"&gt;="&amp;L19)</f>
        <v>0</v>
      </c>
      <c r="N18" s="37">
        <f t="shared" si="6"/>
        <v>0.03839533333333333</v>
      </c>
      <c r="O18" s="38">
        <f>COUNTIF(Vertices[Eigenvector Centrality],"&gt;= "&amp;N18)-COUNTIF(Vertices[Eigenvector Centrality],"&gt;="&amp;N19)</f>
        <v>0</v>
      </c>
      <c r="P18" s="37">
        <f t="shared" si="7"/>
        <v>4.712558666666667</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8"/>
      <c r="B19" s="128"/>
      <c r="D19" s="32">
        <f t="shared" si="1"/>
        <v>0</v>
      </c>
      <c r="E19" s="3">
        <f>COUNTIF(Vertices[Degree],"&gt;= "&amp;D19)-COUNTIF(Vertices[Degree],"&gt;="&amp;D20)</f>
        <v>0</v>
      </c>
      <c r="F19" s="39">
        <f t="shared" si="2"/>
        <v>12.39583333333333</v>
      </c>
      <c r="G19" s="40">
        <f>COUNTIF(Vertices[In-Degree],"&gt;= "&amp;F19)-COUNTIF(Vertices[In-Degree],"&gt;="&amp;F20)</f>
        <v>0</v>
      </c>
      <c r="H19" s="39">
        <f t="shared" si="3"/>
        <v>6.375</v>
      </c>
      <c r="I19" s="40">
        <f>COUNTIF(Vertices[Out-Degree],"&gt;= "&amp;H19)-COUNTIF(Vertices[Out-Degree],"&gt;="&amp;H20)</f>
        <v>0</v>
      </c>
      <c r="J19" s="39">
        <f t="shared" si="4"/>
        <v>1772.9583333333337</v>
      </c>
      <c r="K19" s="40">
        <f>COUNTIF(Vertices[Betweenness Centrality],"&gt;= "&amp;J19)-COUNTIF(Vertices[Betweenness Centrality],"&gt;="&amp;J20)</f>
        <v>0</v>
      </c>
      <c r="L19" s="39">
        <f t="shared" si="5"/>
        <v>0.003190687499999999</v>
      </c>
      <c r="M19" s="40">
        <f>COUNTIF(Vertices[Closeness Centrality],"&gt;= "&amp;L19)-COUNTIF(Vertices[Closeness Centrality],"&gt;="&amp;L20)</f>
        <v>0</v>
      </c>
      <c r="N19" s="39">
        <f t="shared" si="6"/>
        <v>0.040795041666666663</v>
      </c>
      <c r="O19" s="40">
        <f>COUNTIF(Vertices[Eigenvector Centrality],"&gt;= "&amp;N19)-COUNTIF(Vertices[Eigenvector Centrality],"&gt;="&amp;N20)</f>
        <v>0</v>
      </c>
      <c r="P19" s="39">
        <f t="shared" si="7"/>
        <v>4.980977333333334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0.019801980198019802</v>
      </c>
      <c r="D20" s="32">
        <f t="shared" si="1"/>
        <v>0</v>
      </c>
      <c r="E20" s="3">
        <f>COUNTIF(Vertices[Degree],"&gt;= "&amp;D20)-COUNTIF(Vertices[Degree],"&gt;="&amp;D21)</f>
        <v>0</v>
      </c>
      <c r="F20" s="37">
        <f t="shared" si="2"/>
        <v>13.124999999999996</v>
      </c>
      <c r="G20" s="38">
        <f>COUNTIF(Vertices[In-Degree],"&gt;= "&amp;F20)-COUNTIF(Vertices[In-Degree],"&gt;="&amp;F21)</f>
        <v>0</v>
      </c>
      <c r="H20" s="37">
        <f t="shared" si="3"/>
        <v>6.75</v>
      </c>
      <c r="I20" s="38">
        <f>COUNTIF(Vertices[Out-Degree],"&gt;= "&amp;H20)-COUNTIF(Vertices[Out-Degree],"&gt;="&amp;H21)</f>
        <v>0</v>
      </c>
      <c r="J20" s="37">
        <f t="shared" si="4"/>
        <v>1877.2500000000005</v>
      </c>
      <c r="K20" s="38">
        <f>COUNTIF(Vertices[Betweenness Centrality],"&gt;= "&amp;J20)-COUNTIF(Vertices[Betweenness Centrality],"&gt;="&amp;J21)</f>
        <v>0</v>
      </c>
      <c r="L20" s="37">
        <f t="shared" si="5"/>
        <v>0.003378374999999999</v>
      </c>
      <c r="M20" s="38">
        <f>COUNTIF(Vertices[Closeness Centrality],"&gt;= "&amp;L20)-COUNTIF(Vertices[Closeness Centrality],"&gt;="&amp;L21)</f>
        <v>0</v>
      </c>
      <c r="N20" s="37">
        <f t="shared" si="6"/>
        <v>0.04319475</v>
      </c>
      <c r="O20" s="38">
        <f>COUNTIF(Vertices[Eigenvector Centrality],"&gt;= "&amp;N20)-COUNTIF(Vertices[Eigenvector Centrality],"&gt;="&amp;N21)</f>
        <v>0</v>
      </c>
      <c r="P20" s="37">
        <f t="shared" si="7"/>
        <v>5.249396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0.038834951456310676</v>
      </c>
      <c r="D21" s="32">
        <f t="shared" si="1"/>
        <v>0</v>
      </c>
      <c r="E21" s="3">
        <f>COUNTIF(Vertices[Degree],"&gt;= "&amp;D21)-COUNTIF(Vertices[Degree],"&gt;="&amp;D22)</f>
        <v>0</v>
      </c>
      <c r="F21" s="39">
        <f t="shared" si="2"/>
        <v>13.854166666666663</v>
      </c>
      <c r="G21" s="40">
        <f>COUNTIF(Vertices[In-Degree],"&gt;= "&amp;F21)-COUNTIF(Vertices[In-Degree],"&gt;="&amp;F22)</f>
        <v>0</v>
      </c>
      <c r="H21" s="39">
        <f t="shared" si="3"/>
        <v>7.125</v>
      </c>
      <c r="I21" s="40">
        <f>COUNTIF(Vertices[Out-Degree],"&gt;= "&amp;H21)-COUNTIF(Vertices[Out-Degree],"&gt;="&amp;H22)</f>
        <v>0</v>
      </c>
      <c r="J21" s="39">
        <f t="shared" si="4"/>
        <v>1981.5416666666672</v>
      </c>
      <c r="K21" s="40">
        <f>COUNTIF(Vertices[Betweenness Centrality],"&gt;= "&amp;J21)-COUNTIF(Vertices[Betweenness Centrality],"&gt;="&amp;J22)</f>
        <v>0</v>
      </c>
      <c r="L21" s="39">
        <f t="shared" si="5"/>
        <v>0.003566062499999999</v>
      </c>
      <c r="M21" s="40">
        <f>COUNTIF(Vertices[Closeness Centrality],"&gt;= "&amp;L21)-COUNTIF(Vertices[Closeness Centrality],"&gt;="&amp;L22)</f>
        <v>0</v>
      </c>
      <c r="N21" s="39">
        <f t="shared" si="6"/>
        <v>0.04559445833333333</v>
      </c>
      <c r="O21" s="40">
        <f>COUNTIF(Vertices[Eigenvector Centrality],"&gt;= "&amp;N21)-COUNTIF(Vertices[Eigenvector Centrality],"&gt;="&amp;N22)</f>
        <v>0</v>
      </c>
      <c r="P21" s="39">
        <f t="shared" si="7"/>
        <v>5.517814666666666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8"/>
      <c r="B22" s="128"/>
      <c r="D22" s="32">
        <f t="shared" si="1"/>
        <v>0</v>
      </c>
      <c r="E22" s="3">
        <f>COUNTIF(Vertices[Degree],"&gt;= "&amp;D22)-COUNTIF(Vertices[Degree],"&gt;="&amp;D23)</f>
        <v>0</v>
      </c>
      <c r="F22" s="37">
        <f t="shared" si="2"/>
        <v>14.583333333333329</v>
      </c>
      <c r="G22" s="38">
        <f>COUNTIF(Vertices[In-Degree],"&gt;= "&amp;F22)-COUNTIF(Vertices[In-Degree],"&gt;="&amp;F23)</f>
        <v>0</v>
      </c>
      <c r="H22" s="37">
        <f t="shared" si="3"/>
        <v>7.5</v>
      </c>
      <c r="I22" s="38">
        <f>COUNTIF(Vertices[Out-Degree],"&gt;= "&amp;H22)-COUNTIF(Vertices[Out-Degree],"&gt;="&amp;H23)</f>
        <v>0</v>
      </c>
      <c r="J22" s="37">
        <f t="shared" si="4"/>
        <v>2085.833333333334</v>
      </c>
      <c r="K22" s="38">
        <f>COUNTIF(Vertices[Betweenness Centrality],"&gt;= "&amp;J22)-COUNTIF(Vertices[Betweenness Centrality],"&gt;="&amp;J23)</f>
        <v>1</v>
      </c>
      <c r="L22" s="37">
        <f t="shared" si="5"/>
        <v>0.003753749999999999</v>
      </c>
      <c r="M22" s="38">
        <f>COUNTIF(Vertices[Closeness Centrality],"&gt;= "&amp;L22)-COUNTIF(Vertices[Closeness Centrality],"&gt;="&amp;L23)</f>
        <v>1</v>
      </c>
      <c r="N22" s="37">
        <f t="shared" si="6"/>
        <v>0.047994166666666664</v>
      </c>
      <c r="O22" s="38">
        <f>COUNTIF(Vertices[Eigenvector Centrality],"&gt;= "&amp;N22)-COUNTIF(Vertices[Eigenvector Centrality],"&gt;="&amp;N23)</f>
        <v>0</v>
      </c>
      <c r="P22" s="37">
        <f t="shared" si="7"/>
        <v>5.786233333333333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15.312499999999995</v>
      </c>
      <c r="G23" s="40">
        <f>COUNTIF(Vertices[In-Degree],"&gt;= "&amp;F23)-COUNTIF(Vertices[In-Degree],"&gt;="&amp;F24)</f>
        <v>0</v>
      </c>
      <c r="H23" s="39">
        <f t="shared" si="3"/>
        <v>7.875</v>
      </c>
      <c r="I23" s="40">
        <f>COUNTIF(Vertices[Out-Degree],"&gt;= "&amp;H23)-COUNTIF(Vertices[Out-Degree],"&gt;="&amp;H24)</f>
        <v>2</v>
      </c>
      <c r="J23" s="39">
        <f t="shared" si="4"/>
        <v>2190.1250000000005</v>
      </c>
      <c r="K23" s="40">
        <f>COUNTIF(Vertices[Betweenness Centrality],"&gt;= "&amp;J23)-COUNTIF(Vertices[Betweenness Centrality],"&gt;="&amp;J24)</f>
        <v>0</v>
      </c>
      <c r="L23" s="39">
        <f t="shared" si="5"/>
        <v>0.003941437499999999</v>
      </c>
      <c r="M23" s="40">
        <f>COUNTIF(Vertices[Closeness Centrality],"&gt;= "&amp;L23)-COUNTIF(Vertices[Closeness Centrality],"&gt;="&amp;L24)</f>
        <v>19</v>
      </c>
      <c r="N23" s="39">
        <f t="shared" si="6"/>
        <v>0.050393875</v>
      </c>
      <c r="O23" s="40">
        <f>COUNTIF(Vertices[Eigenvector Centrality],"&gt;= "&amp;N23)-COUNTIF(Vertices[Eigenvector Centrality],"&gt;="&amp;N24)</f>
        <v>0</v>
      </c>
      <c r="P23" s="39">
        <f t="shared" si="7"/>
        <v>6.054651999999999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16.04166666666666</v>
      </c>
      <c r="G24" s="38">
        <f>COUNTIF(Vertices[In-Degree],"&gt;= "&amp;F24)-COUNTIF(Vertices[In-Degree],"&gt;="&amp;F25)</f>
        <v>0</v>
      </c>
      <c r="H24" s="37">
        <f t="shared" si="3"/>
        <v>8.25</v>
      </c>
      <c r="I24" s="38">
        <f>COUNTIF(Vertices[Out-Degree],"&gt;= "&amp;H24)-COUNTIF(Vertices[Out-Degree],"&gt;="&amp;H25)</f>
        <v>0</v>
      </c>
      <c r="J24" s="37">
        <f t="shared" si="4"/>
        <v>2294.416666666667</v>
      </c>
      <c r="K24" s="38">
        <f>COUNTIF(Vertices[Betweenness Centrality],"&gt;= "&amp;J24)-COUNTIF(Vertices[Betweenness Centrality],"&gt;="&amp;J25)</f>
        <v>0</v>
      </c>
      <c r="L24" s="37">
        <f t="shared" si="5"/>
        <v>0.004129124999999999</v>
      </c>
      <c r="M24" s="38">
        <f>COUNTIF(Vertices[Closeness Centrality],"&gt;= "&amp;L24)-COUNTIF(Vertices[Closeness Centrality],"&gt;="&amp;L25)</f>
        <v>0</v>
      </c>
      <c r="N24" s="37">
        <f t="shared" si="6"/>
        <v>0.05279358333333333</v>
      </c>
      <c r="O24" s="38">
        <f>COUNTIF(Vertices[Eigenvector Centrality],"&gt;= "&amp;N24)-COUNTIF(Vertices[Eigenvector Centrality],"&gt;="&amp;N25)</f>
        <v>0</v>
      </c>
      <c r="P24" s="37">
        <f t="shared" si="7"/>
        <v>6.323070666666665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76</v>
      </c>
      <c r="D25" s="32">
        <f t="shared" si="1"/>
        <v>0</v>
      </c>
      <c r="E25" s="3">
        <f>COUNTIF(Vertices[Degree],"&gt;= "&amp;D25)-COUNTIF(Vertices[Degree],"&gt;="&amp;D26)</f>
        <v>0</v>
      </c>
      <c r="F25" s="39">
        <f t="shared" si="2"/>
        <v>16.77083333333333</v>
      </c>
      <c r="G25" s="40">
        <f>COUNTIF(Vertices[In-Degree],"&gt;= "&amp;F25)-COUNTIF(Vertices[In-Degree],"&gt;="&amp;F26)</f>
        <v>0</v>
      </c>
      <c r="H25" s="39">
        <f t="shared" si="3"/>
        <v>8.625</v>
      </c>
      <c r="I25" s="40">
        <f>COUNTIF(Vertices[Out-Degree],"&gt;= "&amp;H25)-COUNTIF(Vertices[Out-Degree],"&gt;="&amp;H26)</f>
        <v>0</v>
      </c>
      <c r="J25" s="39">
        <f t="shared" si="4"/>
        <v>2398.7083333333335</v>
      </c>
      <c r="K25" s="40">
        <f>COUNTIF(Vertices[Betweenness Centrality],"&gt;= "&amp;J25)-COUNTIF(Vertices[Betweenness Centrality],"&gt;="&amp;J26)</f>
        <v>0</v>
      </c>
      <c r="L25" s="39">
        <f t="shared" si="5"/>
        <v>0.0043168124999999995</v>
      </c>
      <c r="M25" s="40">
        <f>COUNTIF(Vertices[Closeness Centrality],"&gt;= "&amp;L25)-COUNTIF(Vertices[Closeness Centrality],"&gt;="&amp;L26)</f>
        <v>16</v>
      </c>
      <c r="N25" s="39">
        <f t="shared" si="6"/>
        <v>0.055193291666666665</v>
      </c>
      <c r="O25" s="40">
        <f>COUNTIF(Vertices[Eigenvector Centrality],"&gt;= "&amp;N25)-COUNTIF(Vertices[Eigenvector Centrality],"&gt;="&amp;N26)</f>
        <v>0</v>
      </c>
      <c r="P25" s="39">
        <f t="shared" si="7"/>
        <v>6.591489333333332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127</v>
      </c>
      <c r="D26" s="32">
        <f t="shared" si="1"/>
        <v>0</v>
      </c>
      <c r="E26" s="3">
        <f>COUNTIF(Vertices[Degree],"&gt;= "&amp;D26)-COUNTIF(Vertices[Degree],"&gt;="&amp;D28)</f>
        <v>0</v>
      </c>
      <c r="F26" s="37">
        <f t="shared" si="2"/>
        <v>17.499999999999996</v>
      </c>
      <c r="G26" s="38">
        <f>COUNTIF(Vertices[In-Degree],"&gt;= "&amp;F26)-COUNTIF(Vertices[In-Degree],"&gt;="&amp;F28)</f>
        <v>0</v>
      </c>
      <c r="H26" s="37">
        <f t="shared" si="3"/>
        <v>9</v>
      </c>
      <c r="I26" s="38">
        <f>COUNTIF(Vertices[Out-Degree],"&gt;= "&amp;H26)-COUNTIF(Vertices[Out-Degree],"&gt;="&amp;H28)</f>
        <v>0</v>
      </c>
      <c r="J26" s="37">
        <f t="shared" si="4"/>
        <v>2503</v>
      </c>
      <c r="K26" s="38">
        <f>COUNTIF(Vertices[Betweenness Centrality],"&gt;= "&amp;J26)-COUNTIF(Vertices[Betweenness Centrality],"&gt;="&amp;J28)</f>
        <v>0</v>
      </c>
      <c r="L26" s="37">
        <f t="shared" si="5"/>
        <v>0.0045045</v>
      </c>
      <c r="M26" s="38">
        <f>COUNTIF(Vertices[Closeness Centrality],"&gt;= "&amp;L26)-COUNTIF(Vertices[Closeness Centrality],"&gt;="&amp;L28)</f>
        <v>0</v>
      </c>
      <c r="N26" s="37">
        <f t="shared" si="6"/>
        <v>0.057593</v>
      </c>
      <c r="O26" s="38">
        <f>COUNTIF(Vertices[Eigenvector Centrality],"&gt;= "&amp;N26)-COUNTIF(Vertices[Eigenvector Centrality],"&gt;="&amp;N28)</f>
        <v>0</v>
      </c>
      <c r="P26" s="37">
        <f t="shared" si="7"/>
        <v>6.859907999999998</v>
      </c>
      <c r="Q26" s="38">
        <f>COUNTIF(Vertices[PageRank],"&gt;= "&amp;P26)-COUNTIF(Vertices[PageRank],"&gt;="&amp;P28)</f>
        <v>0</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128"/>
      <c r="B27" s="128"/>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-40</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-2</v>
      </c>
      <c r="T27" s="62"/>
      <c r="U27" s="63">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9.375</v>
      </c>
      <c r="I28" s="40">
        <f>COUNTIF(Vertices[Out-Degree],"&gt;= "&amp;H28)-COUNTIF(Vertices[Out-Degree],"&gt;="&amp;H42)</f>
        <v>0</v>
      </c>
      <c r="J28" s="39">
        <f>J26+($J$50-$J$2)/BinDivisor</f>
        <v>2607.2916666666665</v>
      </c>
      <c r="K28" s="40">
        <f>COUNTIF(Vertices[Betweenness Centrality],"&gt;= "&amp;J28)-COUNTIF(Vertices[Betweenness Centrality],"&gt;="&amp;J42)</f>
        <v>0</v>
      </c>
      <c r="L28" s="39">
        <f>L26+($L$50-$L$2)/BinDivisor</f>
        <v>0.0046921875</v>
      </c>
      <c r="M28" s="40">
        <f>COUNTIF(Vertices[Closeness Centrality],"&gt;= "&amp;L28)-COUNTIF(Vertices[Closeness Centrality],"&gt;="&amp;L42)</f>
        <v>0</v>
      </c>
      <c r="N28" s="39">
        <f>N26+($N$50-$N$2)/BinDivisor</f>
        <v>0.05999270833333333</v>
      </c>
      <c r="O28" s="40">
        <f>COUNTIF(Vertices[Eigenvector Centrality],"&gt;= "&amp;N28)-COUNTIF(Vertices[Eigenvector Centrality],"&gt;="&amp;N42)</f>
        <v>0</v>
      </c>
      <c r="P28" s="39">
        <f>P26+($P$50-$P$2)/BinDivisor</f>
        <v>7.1283266666666645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2.722741</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8"/>
      <c r="B30" s="128"/>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0.017149517149517148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1275</v>
      </c>
      <c r="B32" s="34">
        <v>0.537618</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8"/>
      <c r="B33" s="128"/>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1276</v>
      </c>
      <c r="B34" s="34" t="s">
        <v>1290</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8"/>
      <c r="B35" s="128"/>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1277</v>
      </c>
      <c r="B36" s="34" t="s">
        <v>1619</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8"/>
      <c r="B37" s="128"/>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1278</v>
      </c>
      <c r="B38" s="34" t="s">
        <v>1615</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-40</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-2</v>
      </c>
      <c r="T38" s="62"/>
      <c r="U38" s="63">
        <f ca="1">COUNTIF(Vertices[Clustering Coefficient],"&gt;= "&amp;T38)-COUNTIF(Vertices[Clustering Coefficient],"&gt;="&amp;T42)</f>
        <v>0</v>
      </c>
    </row>
    <row r="39" spans="1:21" ht="15">
      <c r="A39" s="34" t="s">
        <v>1279</v>
      </c>
      <c r="B39" s="34" t="s">
        <v>266</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-40</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-2</v>
      </c>
      <c r="T39" s="62"/>
      <c r="U39" s="63">
        <f ca="1">COUNTIF(Vertices[Clustering Coefficient],"&gt;= "&amp;T39)-COUNTIF(Vertices[Clustering Coefficient],"&gt;="&amp;T42)</f>
        <v>0</v>
      </c>
    </row>
    <row r="40" spans="1:21" ht="409.5">
      <c r="A40" s="34" t="s">
        <v>1280</v>
      </c>
      <c r="B40" s="52" t="s">
        <v>1616</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-40</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-2</v>
      </c>
      <c r="T40" s="62"/>
      <c r="U40" s="63">
        <f ca="1">COUNTIF(Vertices[Clustering Coefficient],"&gt;= "&amp;T40)-COUNTIF(Vertices[Clustering Coefficient],"&gt;="&amp;T42)</f>
        <v>0</v>
      </c>
    </row>
    <row r="41" spans="1:21" ht="15">
      <c r="A41" s="34" t="s">
        <v>1281</v>
      </c>
      <c r="B41" s="34" t="s">
        <v>1617</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-40</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-2</v>
      </c>
      <c r="T41" s="62"/>
      <c r="U41" s="63">
        <f ca="1">COUNTIF(Vertices[Clustering Coefficient],"&gt;= "&amp;T41)-COUNTIF(Vertices[Clustering Coefficient],"&gt;="&amp;T42)</f>
        <v>0</v>
      </c>
    </row>
    <row r="42" spans="1:21" ht="15">
      <c r="A42" s="34" t="s">
        <v>1282</v>
      </c>
      <c r="B42" s="34" t="s">
        <v>1618</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9.75</v>
      </c>
      <c r="I42" s="38">
        <f>COUNTIF(Vertices[Out-Degree],"&gt;= "&amp;H42)-COUNTIF(Vertices[Out-Degree],"&gt;="&amp;H43)</f>
        <v>0</v>
      </c>
      <c r="J42" s="37">
        <f>J28+($J$50-$J$2)/BinDivisor</f>
        <v>2711.583333333333</v>
      </c>
      <c r="K42" s="38">
        <f>COUNTIF(Vertices[Betweenness Centrality],"&gt;= "&amp;J42)-COUNTIF(Vertices[Betweenness Centrality],"&gt;="&amp;J43)</f>
        <v>0</v>
      </c>
      <c r="L42" s="37">
        <f>L28+($L$50-$L$2)/BinDivisor</f>
        <v>0.0048798750000000005</v>
      </c>
      <c r="M42" s="38">
        <f>COUNTIF(Vertices[Closeness Centrality],"&gt;= "&amp;L42)-COUNTIF(Vertices[Closeness Centrality],"&gt;="&amp;L43)</f>
        <v>0</v>
      </c>
      <c r="N42" s="37">
        <f>N28+($N$50-$N$2)/BinDivisor</f>
        <v>0.062392416666666665</v>
      </c>
      <c r="O42" s="38">
        <f>COUNTIF(Vertices[Eigenvector Centrality],"&gt;= "&amp;N42)-COUNTIF(Vertices[Eigenvector Centrality],"&gt;="&amp;N43)</f>
        <v>0</v>
      </c>
      <c r="P42" s="37">
        <f>P28+($P$50-$P$2)/BinDivisor</f>
        <v>7.396745333333331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1283</v>
      </c>
      <c r="B43" s="34" t="s">
        <v>1249</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2815.8749999999995</v>
      </c>
      <c r="K43" s="40">
        <f>COUNTIF(Vertices[Betweenness Centrality],"&gt;= "&amp;J43)-COUNTIF(Vertices[Betweenness Centrality],"&gt;="&amp;J44)</f>
        <v>0</v>
      </c>
      <c r="L43" s="39">
        <f aca="true" t="shared" si="14" ref="L43:L49">L42+($L$50-$L$2)/BinDivisor</f>
        <v>0.005067562500000001</v>
      </c>
      <c r="M43" s="40">
        <f>COUNTIF(Vertices[Closeness Centrality],"&gt;= "&amp;L43)-COUNTIF(Vertices[Closeness Centrality],"&gt;="&amp;L44)</f>
        <v>0</v>
      </c>
      <c r="N43" s="39">
        <f aca="true" t="shared" si="15" ref="N43:N49">N42+($N$50-$N$2)/BinDivisor</f>
        <v>0.06479212499999999</v>
      </c>
      <c r="O43" s="40">
        <f>COUNTIF(Vertices[Eigenvector Centrality],"&gt;= "&amp;N43)-COUNTIF(Vertices[Eigenvector Centrality],"&gt;="&amp;N44)</f>
        <v>0</v>
      </c>
      <c r="P43" s="39">
        <f aca="true" t="shared" si="16" ref="P43:P49">P42+($P$50-$P$2)/BinDivisor</f>
        <v>7.665163999999997</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1284</v>
      </c>
      <c r="B44" s="34" t="s">
        <v>1249</v>
      </c>
      <c r="D44" s="32">
        <f t="shared" si="10"/>
        <v>0</v>
      </c>
      <c r="E44" s="3">
        <f>COUNTIF(Vertices[Degree],"&gt;= "&amp;D44)-COUNTIF(Vertices[Degree],"&gt;="&amp;D45)</f>
        <v>0</v>
      </c>
      <c r="F44" s="37">
        <f t="shared" si="11"/>
        <v>20.416666666666668</v>
      </c>
      <c r="G44" s="38">
        <f>COUNTIF(Vertices[In-Degree],"&gt;= "&amp;F44)-COUNTIF(Vertices[In-Degree],"&gt;="&amp;F45)</f>
        <v>0</v>
      </c>
      <c r="H44" s="37">
        <f t="shared" si="12"/>
        <v>10.5</v>
      </c>
      <c r="I44" s="38">
        <f>COUNTIF(Vertices[Out-Degree],"&gt;= "&amp;H44)-COUNTIF(Vertices[Out-Degree],"&gt;="&amp;H45)</f>
        <v>0</v>
      </c>
      <c r="J44" s="37">
        <f t="shared" si="13"/>
        <v>2920.166666666666</v>
      </c>
      <c r="K44" s="38">
        <f>COUNTIF(Vertices[Betweenness Centrality],"&gt;= "&amp;J44)-COUNTIF(Vertices[Betweenness Centrality],"&gt;="&amp;J45)</f>
        <v>0</v>
      </c>
      <c r="L44" s="37">
        <f t="shared" si="14"/>
        <v>0.005255250000000001</v>
      </c>
      <c r="M44" s="38">
        <f>COUNTIF(Vertices[Closeness Centrality],"&gt;= "&amp;L44)-COUNTIF(Vertices[Closeness Centrality],"&gt;="&amp;L45)</f>
        <v>22</v>
      </c>
      <c r="N44" s="37">
        <f t="shared" si="15"/>
        <v>0.06719183333333333</v>
      </c>
      <c r="O44" s="38">
        <f>COUNTIF(Vertices[Eigenvector Centrality],"&gt;= "&amp;N44)-COUNTIF(Vertices[Eigenvector Centrality],"&gt;="&amp;N45)</f>
        <v>0</v>
      </c>
      <c r="P44" s="37">
        <f t="shared" si="16"/>
        <v>7.933582666666664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1285</v>
      </c>
      <c r="B45" s="34" t="s">
        <v>1249</v>
      </c>
      <c r="D45" s="32">
        <f t="shared" si="10"/>
        <v>0</v>
      </c>
      <c r="E45" s="3">
        <f>COUNTIF(Vertices[Degree],"&gt;= "&amp;D45)-COUNTIF(Vertices[Degree],"&gt;="&amp;D46)</f>
        <v>0</v>
      </c>
      <c r="F45" s="39">
        <f t="shared" si="11"/>
        <v>21.145833333333336</v>
      </c>
      <c r="G45" s="40">
        <f>COUNTIF(Vertices[In-Degree],"&gt;= "&amp;F45)-COUNTIF(Vertices[In-Degree],"&gt;="&amp;F46)</f>
        <v>0</v>
      </c>
      <c r="H45" s="39">
        <f t="shared" si="12"/>
        <v>10.875</v>
      </c>
      <c r="I45" s="40">
        <f>COUNTIF(Vertices[Out-Degree],"&gt;= "&amp;H45)-COUNTIF(Vertices[Out-Degree],"&gt;="&amp;H46)</f>
        <v>0</v>
      </c>
      <c r="J45" s="39">
        <f t="shared" si="13"/>
        <v>3024.4583333333326</v>
      </c>
      <c r="K45" s="40">
        <f>COUNTIF(Vertices[Betweenness Centrality],"&gt;= "&amp;J45)-COUNTIF(Vertices[Betweenness Centrality],"&gt;="&amp;J46)</f>
        <v>0</v>
      </c>
      <c r="L45" s="39">
        <f t="shared" si="14"/>
        <v>0.005442937500000002</v>
      </c>
      <c r="M45" s="40">
        <f>COUNTIF(Vertices[Closeness Centrality],"&gt;= "&amp;L45)-COUNTIF(Vertices[Closeness Centrality],"&gt;="&amp;L46)</f>
        <v>9</v>
      </c>
      <c r="N45" s="39">
        <f t="shared" si="15"/>
        <v>0.06959154166666666</v>
      </c>
      <c r="O45" s="40">
        <f>COUNTIF(Vertices[Eigenvector Centrality],"&gt;= "&amp;N45)-COUNTIF(Vertices[Eigenvector Centrality],"&gt;="&amp;N46)</f>
        <v>0</v>
      </c>
      <c r="P45" s="39">
        <f t="shared" si="16"/>
        <v>8.20200133333333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1286</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11.25</v>
      </c>
      <c r="I46" s="38">
        <f>COUNTIF(Vertices[Out-Degree],"&gt;= "&amp;H46)-COUNTIF(Vertices[Out-Degree],"&gt;="&amp;H47)</f>
        <v>0</v>
      </c>
      <c r="J46" s="37">
        <f t="shared" si="13"/>
        <v>3128.749999999999</v>
      </c>
      <c r="K46" s="38">
        <f>COUNTIF(Vertices[Betweenness Centrality],"&gt;= "&amp;J46)-COUNTIF(Vertices[Betweenness Centrality],"&gt;="&amp;J47)</f>
        <v>0</v>
      </c>
      <c r="L46" s="37">
        <f t="shared" si="14"/>
        <v>0.005630625000000002</v>
      </c>
      <c r="M46" s="38">
        <f>COUNTIF(Vertices[Closeness Centrality],"&gt;= "&amp;L46)-COUNTIF(Vertices[Closeness Centrality],"&gt;="&amp;L47)</f>
        <v>5</v>
      </c>
      <c r="N46" s="37">
        <f t="shared" si="15"/>
        <v>0.07199124999999999</v>
      </c>
      <c r="O46" s="38">
        <f>COUNTIF(Vertices[Eigenvector Centrality],"&gt;= "&amp;N46)-COUNTIF(Vertices[Eigenvector Centrality],"&gt;="&amp;N47)</f>
        <v>0</v>
      </c>
      <c r="P46" s="37">
        <f t="shared" si="16"/>
        <v>8.470419999999997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22.60416666666667</v>
      </c>
      <c r="G47" s="40">
        <f>COUNTIF(Vertices[In-Degree],"&gt;= "&amp;F47)-COUNTIF(Vertices[In-Degree],"&gt;="&amp;F48)</f>
        <v>0</v>
      </c>
      <c r="H47" s="39">
        <f t="shared" si="12"/>
        <v>11.625</v>
      </c>
      <c r="I47" s="40">
        <f>COUNTIF(Vertices[Out-Degree],"&gt;= "&amp;H47)-COUNTIF(Vertices[Out-Degree],"&gt;="&amp;H48)</f>
        <v>0</v>
      </c>
      <c r="J47" s="39">
        <f t="shared" si="13"/>
        <v>3233.0416666666656</v>
      </c>
      <c r="K47" s="40">
        <f>COUNTIF(Vertices[Betweenness Centrality],"&gt;= "&amp;J47)-COUNTIF(Vertices[Betweenness Centrality],"&gt;="&amp;J48)</f>
        <v>0</v>
      </c>
      <c r="L47" s="39">
        <f t="shared" si="14"/>
        <v>0.005818312500000002</v>
      </c>
      <c r="M47" s="40">
        <f>COUNTIF(Vertices[Closeness Centrality],"&gt;= "&amp;L47)-COUNTIF(Vertices[Closeness Centrality],"&gt;="&amp;L48)</f>
        <v>2</v>
      </c>
      <c r="N47" s="39">
        <f t="shared" si="15"/>
        <v>0.07439095833333333</v>
      </c>
      <c r="O47" s="40">
        <f>COUNTIF(Vertices[Eigenvector Centrality],"&gt;= "&amp;N47)-COUNTIF(Vertices[Eigenvector Centrality],"&gt;="&amp;N48)</f>
        <v>0</v>
      </c>
      <c r="P47" s="39">
        <f t="shared" si="16"/>
        <v>8.738838666666664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1287</v>
      </c>
      <c r="B48" s="34" t="s">
        <v>32</v>
      </c>
      <c r="D48" s="32">
        <f t="shared" si="10"/>
        <v>0</v>
      </c>
      <c r="E48" s="3">
        <f>COUNTIF(Vertices[Degree],"&gt;= "&amp;D48)-COUNTIF(Vertices[Degree],"&gt;="&amp;D49)</f>
        <v>0</v>
      </c>
      <c r="F48" s="37">
        <f t="shared" si="11"/>
        <v>23.33333333333334</v>
      </c>
      <c r="G48" s="38">
        <f>COUNTIF(Vertices[In-Degree],"&gt;= "&amp;F48)-COUNTIF(Vertices[In-Degree],"&gt;="&amp;F49)</f>
        <v>0</v>
      </c>
      <c r="H48" s="37">
        <f t="shared" si="12"/>
        <v>12</v>
      </c>
      <c r="I48" s="38">
        <f>COUNTIF(Vertices[Out-Degree],"&gt;= "&amp;H48)-COUNTIF(Vertices[Out-Degree],"&gt;="&amp;H49)</f>
        <v>0</v>
      </c>
      <c r="J48" s="37">
        <f t="shared" si="13"/>
        <v>3337.333333333332</v>
      </c>
      <c r="K48" s="38">
        <f>COUNTIF(Vertices[Betweenness Centrality],"&gt;= "&amp;J48)-COUNTIF(Vertices[Betweenness Centrality],"&gt;="&amp;J49)</f>
        <v>0</v>
      </c>
      <c r="L48" s="37">
        <f t="shared" si="14"/>
        <v>0.006006000000000003</v>
      </c>
      <c r="M48" s="38">
        <f>COUNTIF(Vertices[Closeness Centrality],"&gt;= "&amp;L48)-COUNTIF(Vertices[Closeness Centrality],"&gt;="&amp;L49)</f>
        <v>0</v>
      </c>
      <c r="N48" s="37">
        <f t="shared" si="15"/>
        <v>0.07679066666666666</v>
      </c>
      <c r="O48" s="38">
        <f>COUNTIF(Vertices[Eigenvector Centrality],"&gt;= "&amp;N48)-COUNTIF(Vertices[Eigenvector Centrality],"&gt;="&amp;N49)</f>
        <v>0</v>
      </c>
      <c r="P48" s="37">
        <f t="shared" si="16"/>
        <v>9.007257333333332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1288</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12.375</v>
      </c>
      <c r="I49" s="40">
        <f>COUNTIF(Vertices[Out-Degree],"&gt;= "&amp;H49)-COUNTIF(Vertices[Out-Degree],"&gt;="&amp;#REF!)</f>
        <v>1</v>
      </c>
      <c r="J49" s="39">
        <f t="shared" si="13"/>
        <v>3441.6249999999986</v>
      </c>
      <c r="K49" s="40">
        <f>COUNTIF(Vertices[Betweenness Centrality],"&gt;= "&amp;J49)-COUNTIF(Vertices[Betweenness Centrality],"&gt;="&amp;#REF!)</f>
        <v>1</v>
      </c>
      <c r="L49" s="39">
        <f t="shared" si="14"/>
        <v>0.006193687500000003</v>
      </c>
      <c r="M49" s="40">
        <f>COUNTIF(Vertices[Closeness Centrality],"&gt;= "&amp;L49)-COUNTIF(Vertices[Closeness Centrality],"&gt;="&amp;#REF!)</f>
        <v>2</v>
      </c>
      <c r="N49" s="39">
        <f t="shared" si="15"/>
        <v>0.079190375</v>
      </c>
      <c r="O49" s="40">
        <f>COUNTIF(Vertices[Eigenvector Centrality],"&gt;= "&amp;N49)-COUNTIF(Vertices[Eigenvector Centrality],"&gt;="&amp;#REF!)</f>
        <v>1</v>
      </c>
      <c r="P49" s="39">
        <f t="shared" si="16"/>
        <v>9.275675999999999</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1289</v>
      </c>
      <c r="B50" s="34"/>
      <c r="D50" s="32">
        <f>MAX(Vertices[Degree])</f>
        <v>0</v>
      </c>
      <c r="E50" s="3">
        <f>COUNTIF(Vertices[Degree],"&gt;= "&amp;D50)-COUNTIF(Vertices[Degree],"&gt;="&amp;#REF!)</f>
        <v>0</v>
      </c>
      <c r="F50" s="41">
        <f>MAX(Vertices[In-Degree])</f>
        <v>35</v>
      </c>
      <c r="G50" s="42">
        <f>COUNTIF(Vertices[In-Degree],"&gt;= "&amp;F50)-COUNTIF(Vertices[In-Degree],"&gt;="&amp;#REF!)</f>
        <v>1</v>
      </c>
      <c r="H50" s="41">
        <f>MAX(Vertices[Out-Degree])</f>
        <v>18</v>
      </c>
      <c r="I50" s="42">
        <f>COUNTIF(Vertices[Out-Degree],"&gt;= "&amp;H50)-COUNTIF(Vertices[Out-Degree],"&gt;="&amp;#REF!)</f>
        <v>1</v>
      </c>
      <c r="J50" s="41">
        <f>MAX(Vertices[Betweenness Centrality])</f>
        <v>5006</v>
      </c>
      <c r="K50" s="42">
        <f>COUNTIF(Vertices[Betweenness Centrality],"&gt;= "&amp;J50)-COUNTIF(Vertices[Betweenness Centrality],"&gt;="&amp;#REF!)</f>
        <v>1</v>
      </c>
      <c r="L50" s="41">
        <f>MAX(Vertices[Closeness Centrality])</f>
        <v>0.009009</v>
      </c>
      <c r="M50" s="42">
        <f>COUNTIF(Vertices[Closeness Centrality],"&gt;= "&amp;L50)-COUNTIF(Vertices[Closeness Centrality],"&gt;="&amp;#REF!)</f>
        <v>1</v>
      </c>
      <c r="N50" s="41">
        <f>MAX(Vertices[Eigenvector Centrality])</f>
        <v>0.115186</v>
      </c>
      <c r="O50" s="42">
        <f>COUNTIF(Vertices[Eigenvector Centrality],"&gt;= "&amp;N50)-COUNTIF(Vertices[Eigenvector Centrality],"&gt;="&amp;#REF!)</f>
        <v>1</v>
      </c>
      <c r="P50" s="41">
        <f>MAX(Vertices[PageRank])</f>
        <v>13.301956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1.3717948717948718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1.3717948717948718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5006</v>
      </c>
    </row>
    <row r="110" spans="1:2" ht="15">
      <c r="A110" s="33" t="s">
        <v>102</v>
      </c>
      <c r="B110" s="47">
        <f>_xlfn.IFERROR(AVERAGE(Vertices[Betweenness Centrality]),NoMetricMessage)</f>
        <v>128.61538458974363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0.009009</v>
      </c>
    </row>
    <row r="124" spans="1:2" ht="15">
      <c r="A124" s="33" t="s">
        <v>108</v>
      </c>
      <c r="B124" s="47">
        <f>_xlfn.IFERROR(AVERAGE(Vertices[Closeness Centrality]),NoMetricMessage)</f>
        <v>0.004826461538461539</v>
      </c>
    </row>
    <row r="125" spans="1:2" ht="15">
      <c r="A125" s="33" t="s">
        <v>109</v>
      </c>
      <c r="B125" s="47">
        <f>_xlfn.IFERROR(MEDIAN(Vertices[Closeness Centrality]),NoMetricMessage)</f>
        <v>0.005405</v>
      </c>
    </row>
    <row r="136" spans="1:2" ht="15">
      <c r="A136" s="33" t="s">
        <v>112</v>
      </c>
      <c r="B136" s="47">
        <f>IF(COUNT(Vertices[Eigenvector Centrality])&gt;0,N2,NoMetricMessage)</f>
        <v>0</v>
      </c>
    </row>
    <row r="137" spans="1:2" ht="15">
      <c r="A137" s="33" t="s">
        <v>113</v>
      </c>
      <c r="B137" s="47">
        <f>IF(COUNT(Vertices[Eigenvector Centrality])&gt;0,N50,NoMetricMessage)</f>
        <v>0.115186</v>
      </c>
    </row>
    <row r="138" spans="1:2" ht="15">
      <c r="A138" s="33" t="s">
        <v>114</v>
      </c>
      <c r="B138" s="47">
        <f>_xlfn.IFERROR(AVERAGE(Vertices[Eigenvector Centrality]),NoMetricMessage)</f>
        <v>0.012820641025641007</v>
      </c>
    </row>
    <row r="139" spans="1:2" ht="15">
      <c r="A139" s="33" t="s">
        <v>115</v>
      </c>
      <c r="B139" s="47">
        <f>_xlfn.IFERROR(MEDIAN(Vertices[Eigenvector Centrality]),NoMetricMessage)</f>
        <v>0.015631</v>
      </c>
    </row>
    <row r="150" spans="1:2" ht="15">
      <c r="A150" s="33" t="s">
        <v>140</v>
      </c>
      <c r="B150" s="47">
        <f>IF(COUNT(Vertices[PageRank])&gt;0,P2,NoMetricMessage)</f>
        <v>0.41786</v>
      </c>
    </row>
    <row r="151" spans="1:2" ht="15">
      <c r="A151" s="33" t="s">
        <v>141</v>
      </c>
      <c r="B151" s="47">
        <f>IF(COUNT(Vertices[PageRank])&gt;0,P50,NoMetricMessage)</f>
        <v>13.301956</v>
      </c>
    </row>
    <row r="152" spans="1:2" ht="15">
      <c r="A152" s="33" t="s">
        <v>142</v>
      </c>
      <c r="B152" s="47">
        <f>_xlfn.IFERROR(AVERAGE(Vertices[PageRank]),NoMetricMessage)</f>
        <v>0.9999928589743587</v>
      </c>
    </row>
    <row r="153" spans="1:2" ht="15">
      <c r="A153" s="33" t="s">
        <v>143</v>
      </c>
      <c r="B153" s="47">
        <f>_xlfn.IFERROR(MEDIAN(Vertices[PageRank]),NoMetricMessage)</f>
        <v>0.516471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0.11647354986840579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1233</v>
      </c>
    </row>
    <row r="6" spans="1:18" ht="409.5">
      <c r="A6">
        <v>0</v>
      </c>
      <c r="B6" s="1" t="s">
        <v>136</v>
      </c>
      <c r="C6">
        <v>1</v>
      </c>
      <c r="D6" t="s">
        <v>59</v>
      </c>
      <c r="E6" t="s">
        <v>59</v>
      </c>
      <c r="F6">
        <v>0</v>
      </c>
      <c r="H6" t="s">
        <v>71</v>
      </c>
      <c r="J6" t="s">
        <v>173</v>
      </c>
      <c r="K6" s="112" t="s">
        <v>1234</v>
      </c>
      <c r="R6" t="s">
        <v>129</v>
      </c>
    </row>
    <row r="7" spans="1:11" ht="409.5">
      <c r="A7">
        <v>2</v>
      </c>
      <c r="B7">
        <v>1</v>
      </c>
      <c r="C7">
        <v>0</v>
      </c>
      <c r="D7" t="s">
        <v>60</v>
      </c>
      <c r="E7" t="s">
        <v>60</v>
      </c>
      <c r="F7">
        <v>2</v>
      </c>
      <c r="H7" t="s">
        <v>72</v>
      </c>
      <c r="J7" t="s">
        <v>174</v>
      </c>
      <c r="K7" s="13" t="s">
        <v>1235</v>
      </c>
    </row>
    <row r="8" spans="1:11" ht="409.5">
      <c r="A8"/>
      <c r="B8">
        <v>2</v>
      </c>
      <c r="C8">
        <v>2</v>
      </c>
      <c r="D8" t="s">
        <v>61</v>
      </c>
      <c r="E8" t="s">
        <v>61</v>
      </c>
      <c r="H8" t="s">
        <v>73</v>
      </c>
      <c r="J8" t="s">
        <v>175</v>
      </c>
      <c r="K8" s="13" t="s">
        <v>1236</v>
      </c>
    </row>
    <row r="9" spans="1:11" ht="409.5">
      <c r="A9"/>
      <c r="B9">
        <v>3</v>
      </c>
      <c r="C9">
        <v>4</v>
      </c>
      <c r="D9" t="s">
        <v>62</v>
      </c>
      <c r="E9" t="s">
        <v>62</v>
      </c>
      <c r="H9" t="s">
        <v>74</v>
      </c>
      <c r="J9" t="s">
        <v>176</v>
      </c>
      <c r="K9" s="13" t="s">
        <v>1237</v>
      </c>
    </row>
    <row r="10" spans="1:11" ht="15">
      <c r="A10"/>
      <c r="B10">
        <v>4</v>
      </c>
      <c r="D10" t="s">
        <v>63</v>
      </c>
      <c r="E10" t="s">
        <v>63</v>
      </c>
      <c r="H10" t="s">
        <v>75</v>
      </c>
      <c r="J10" t="s">
        <v>177</v>
      </c>
      <c r="K10" t="s">
        <v>1238</v>
      </c>
    </row>
    <row r="11" spans="1:11" ht="15">
      <c r="A11"/>
      <c r="B11">
        <v>5</v>
      </c>
      <c r="D11" t="s">
        <v>46</v>
      </c>
      <c r="E11">
        <v>1</v>
      </c>
      <c r="H11" t="s">
        <v>76</v>
      </c>
      <c r="J11" t="s">
        <v>178</v>
      </c>
      <c r="K11" t="s">
        <v>1239</v>
      </c>
    </row>
    <row r="12" spans="1:11" ht="15">
      <c r="A12"/>
      <c r="B12"/>
      <c r="D12" t="s">
        <v>64</v>
      </c>
      <c r="E12">
        <v>2</v>
      </c>
      <c r="H12">
        <v>0</v>
      </c>
      <c r="J12" t="s">
        <v>179</v>
      </c>
      <c r="K12" t="s">
        <v>1240</v>
      </c>
    </row>
    <row r="13" spans="1:11" ht="15">
      <c r="A13"/>
      <c r="B13"/>
      <c r="D13">
        <v>1</v>
      </c>
      <c r="E13">
        <v>3</v>
      </c>
      <c r="H13">
        <v>1</v>
      </c>
      <c r="J13" t="s">
        <v>180</v>
      </c>
      <c r="K13" t="s">
        <v>1241</v>
      </c>
    </row>
    <row r="14" spans="4:11" ht="15">
      <c r="D14">
        <v>2</v>
      </c>
      <c r="E14">
        <v>4</v>
      </c>
      <c r="H14">
        <v>2</v>
      </c>
      <c r="J14" t="s">
        <v>181</v>
      </c>
      <c r="K14" t="s">
        <v>1242</v>
      </c>
    </row>
    <row r="15" spans="4:11" ht="15">
      <c r="D15">
        <v>3</v>
      </c>
      <c r="E15">
        <v>5</v>
      </c>
      <c r="H15">
        <v>3</v>
      </c>
      <c r="J15" t="s">
        <v>182</v>
      </c>
      <c r="K15" t="s">
        <v>1243</v>
      </c>
    </row>
    <row r="16" spans="4:11" ht="15">
      <c r="D16">
        <v>4</v>
      </c>
      <c r="E16">
        <v>6</v>
      </c>
      <c r="H16">
        <v>4</v>
      </c>
      <c r="J16" t="s">
        <v>183</v>
      </c>
      <c r="K16" t="s">
        <v>1244</v>
      </c>
    </row>
    <row r="17" spans="4:11" ht="15">
      <c r="D17">
        <v>5</v>
      </c>
      <c r="E17">
        <v>7</v>
      </c>
      <c r="H17">
        <v>5</v>
      </c>
      <c r="J17" t="s">
        <v>184</v>
      </c>
      <c r="K17" t="s">
        <v>1245</v>
      </c>
    </row>
    <row r="18" spans="4:11" ht="15">
      <c r="D18">
        <v>6</v>
      </c>
      <c r="E18">
        <v>8</v>
      </c>
      <c r="H18">
        <v>6</v>
      </c>
      <c r="J18" t="s">
        <v>185</v>
      </c>
      <c r="K18" t="s">
        <v>1246</v>
      </c>
    </row>
    <row r="19" spans="4:11" ht="15">
      <c r="D19">
        <v>7</v>
      </c>
      <c r="E19">
        <v>9</v>
      </c>
      <c r="H19">
        <v>7</v>
      </c>
      <c r="J19" t="s">
        <v>186</v>
      </c>
      <c r="K19" t="s">
        <v>1247</v>
      </c>
    </row>
    <row r="20" spans="4:11" ht="409.5">
      <c r="D20">
        <v>8</v>
      </c>
      <c r="H20">
        <v>8</v>
      </c>
      <c r="J20" t="s">
        <v>187</v>
      </c>
      <c r="K20" s="13" t="s">
        <v>1248</v>
      </c>
    </row>
    <row r="21" spans="4:11" ht="409.5">
      <c r="D21">
        <v>9</v>
      </c>
      <c r="H21">
        <v>9</v>
      </c>
      <c r="J21" t="s">
        <v>188</v>
      </c>
      <c r="K21" s="13" t="s">
        <v>1621</v>
      </c>
    </row>
    <row r="22" spans="4:11" ht="409.5">
      <c r="D22">
        <v>10</v>
      </c>
      <c r="J22" t="s">
        <v>189</v>
      </c>
      <c r="K22" s="13" t="s">
        <v>1622</v>
      </c>
    </row>
    <row r="23" spans="4:11" ht="15">
      <c r="D23">
        <v>11</v>
      </c>
      <c r="J23" t="s">
        <v>190</v>
      </c>
      <c r="K23">
        <v>18</v>
      </c>
    </row>
    <row r="24" spans="10:11" ht="15">
      <c r="J24" t="s">
        <v>192</v>
      </c>
      <c r="K24" t="s">
        <v>1613</v>
      </c>
    </row>
    <row r="25" spans="10:11" ht="409.5">
      <c r="J25" t="s">
        <v>193</v>
      </c>
      <c r="K25" s="13" t="s">
        <v>1614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1270</v>
      </c>
      <c r="B2" s="127" t="s">
        <v>1271</v>
      </c>
      <c r="C2" s="52" t="s">
        <v>1272</v>
      </c>
    </row>
    <row r="3" spans="1:3" ht="15">
      <c r="A3" s="126" t="s">
        <v>1250</v>
      </c>
      <c r="B3" s="126" t="s">
        <v>1250</v>
      </c>
      <c r="C3" s="34">
        <v>44</v>
      </c>
    </row>
    <row r="4" spans="1:3" ht="15">
      <c r="A4" s="126" t="s">
        <v>1250</v>
      </c>
      <c r="B4" s="126" t="s">
        <v>1253</v>
      </c>
      <c r="C4" s="34">
        <v>7</v>
      </c>
    </row>
    <row r="5" spans="1:3" ht="15">
      <c r="A5" s="126" t="s">
        <v>1251</v>
      </c>
      <c r="B5" s="126" t="s">
        <v>1250</v>
      </c>
      <c r="C5" s="34">
        <v>2</v>
      </c>
    </row>
    <row r="6" spans="1:3" ht="15">
      <c r="A6" s="126" t="s">
        <v>1251</v>
      </c>
      <c r="B6" s="126" t="s">
        <v>1251</v>
      </c>
      <c r="C6" s="34">
        <v>16</v>
      </c>
    </row>
    <row r="7" spans="1:3" ht="15">
      <c r="A7" s="126" t="s">
        <v>1252</v>
      </c>
      <c r="B7" s="126" t="s">
        <v>1250</v>
      </c>
      <c r="C7" s="34">
        <v>3</v>
      </c>
    </row>
    <row r="8" spans="1:3" ht="15">
      <c r="A8" s="126" t="s">
        <v>1252</v>
      </c>
      <c r="B8" s="126" t="s">
        <v>1252</v>
      </c>
      <c r="C8" s="34">
        <v>12</v>
      </c>
    </row>
    <row r="9" spans="1:3" ht="15">
      <c r="A9" s="126" t="s">
        <v>1253</v>
      </c>
      <c r="B9" s="126" t="s">
        <v>1250</v>
      </c>
      <c r="C9" s="34">
        <v>7</v>
      </c>
    </row>
    <row r="10" spans="1:3" ht="15">
      <c r="A10" s="126" t="s">
        <v>1253</v>
      </c>
      <c r="B10" s="126" t="s">
        <v>1253</v>
      </c>
      <c r="C10" s="34">
        <v>11</v>
      </c>
    </row>
    <row r="11" spans="1:3" ht="15">
      <c r="A11" s="126" t="s">
        <v>1254</v>
      </c>
      <c r="B11" s="126" t="s">
        <v>1250</v>
      </c>
      <c r="C11" s="34">
        <v>2</v>
      </c>
    </row>
    <row r="12" spans="1:3" ht="15">
      <c r="A12" s="126" t="s">
        <v>1254</v>
      </c>
      <c r="B12" s="126" t="s">
        <v>1254</v>
      </c>
      <c r="C12" s="34">
        <v>10</v>
      </c>
    </row>
    <row r="13" spans="1:3" ht="15">
      <c r="A13" s="126" t="s">
        <v>1255</v>
      </c>
      <c r="B13" s="126" t="s">
        <v>1250</v>
      </c>
      <c r="C13" s="34">
        <v>4</v>
      </c>
    </row>
    <row r="14" spans="1:3" ht="15">
      <c r="A14" s="126" t="s">
        <v>1255</v>
      </c>
      <c r="B14" s="126" t="s">
        <v>1255</v>
      </c>
      <c r="C14" s="34">
        <v>7</v>
      </c>
    </row>
    <row r="15" spans="1:3" ht="15">
      <c r="A15" s="126" t="s">
        <v>1256</v>
      </c>
      <c r="B15" s="126" t="s">
        <v>1250</v>
      </c>
      <c r="C15" s="34">
        <v>1</v>
      </c>
    </row>
    <row r="16" spans="1:3" ht="15">
      <c r="A16" s="126" t="s">
        <v>1256</v>
      </c>
      <c r="B16" s="126" t="s">
        <v>1256</v>
      </c>
      <c r="C16" s="34">
        <v>1</v>
      </c>
    </row>
    <row r="17" spans="1:3" ht="15">
      <c r="A17" s="126" t="s">
        <v>1257</v>
      </c>
      <c r="B17" s="126" t="s">
        <v>1257</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1291</v>
      </c>
      <c r="B1" s="13" t="s">
        <v>17</v>
      </c>
    </row>
    <row r="2" spans="1:2" ht="15">
      <c r="A2" s="88" t="s">
        <v>1292</v>
      </c>
      <c r="B2" s="88" t="s">
        <v>1298</v>
      </c>
    </row>
    <row r="3" spans="1:2" ht="15">
      <c r="A3" s="88" t="s">
        <v>1293</v>
      </c>
      <c r="B3" s="88" t="s">
        <v>1299</v>
      </c>
    </row>
    <row r="4" spans="1:2" ht="15">
      <c r="A4" s="88" t="s">
        <v>1294</v>
      </c>
      <c r="B4" s="88" t="s">
        <v>1300</v>
      </c>
    </row>
    <row r="5" spans="1:2" ht="15">
      <c r="A5" s="88" t="s">
        <v>1295</v>
      </c>
      <c r="B5" s="88" t="s">
        <v>1299</v>
      </c>
    </row>
    <row r="6" spans="1:2" ht="15">
      <c r="A6" s="88" t="s">
        <v>1296</v>
      </c>
      <c r="B6" s="88" t="s">
        <v>1301</v>
      </c>
    </row>
    <row r="7" spans="1:2" ht="15">
      <c r="A7" s="88" t="s">
        <v>1297</v>
      </c>
      <c r="B7" s="88" t="s">
        <v>1299</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2020-01-16T20:34:17Z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