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<sst xmlns="http://schemas.openxmlformats.org/spreadsheetml/2006/main" count="2095" uniqueCount="696">
  <si>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</si>
  <si>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</si>
  <si>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</si>
  <si>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</si>
  <si>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</si>
  <si>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</si>
  <si>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</si>
  <si>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</si>
  <si>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</si>
  <si>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</si>
  <si>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</si>
  <si>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</si>
  <si>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</si>
  <si>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</si>
  <si>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</si>
  <si>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</si>
  <si>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</si>
  <si>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</si>
  <si>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</si>
  <si>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</si>
  <si>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</si>
  <si>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</si>
  <si>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</si>
  <si>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</si>
  <si>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</si>
  <si>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</si>
  <si>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</si>
  <si>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</si>
  <si>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</si>
  <si>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</si>
  <si>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</si>
  <si>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</si>
  <si>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</si>
  <si>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</si>
  <si>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</si>
  <si>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</si>
  <si>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</si>
  <si>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</si>
  <si>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</si>
  <si>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</si>
  <si>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</si>
  <si>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</si>
  <si>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</si>
  <si>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</si>
  <si>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</si>
  <si>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</si>
  <si>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</si>
  <si>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</si>
  <si>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</si>
  <si>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</si>
  <si>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</si>
  <si>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</si>
  <si>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</si>
  <si>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</si>
  <si>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</si>
  <si>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</si>
  <si>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</si>
  <si>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</si>
  <si>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</si>
  <si>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</si>
  <si>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</si>
  <si>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</si>
  <si>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</si>
  <si>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</si>
  <si>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</si>
  <si>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</si>
  <si>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</si>
  <si>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</si>
  <si>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</si>
  <si>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</si>
  <si>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</si>
  <si>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</si>
  <si>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</si>
  <si>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</si>
  <si>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</si>
  <si>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</si>
  <si>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</si>
  <si>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</si>
  <si>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</si>
  <si>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</si>
  <si>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</si>
  <si>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</si>
  <si>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</si>
  <si>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</si>
  <si>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</si>
  <si>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</si>
  <si>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</si>
  <si>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</si>
  <si>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</si>
  <si>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</si>
  <si>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</si>
  <si>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</si>
  <si>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</si>
  <si>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</si>
  <si>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</si>
  <si>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</si>
  <si>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</si>
  <si>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</si>
  <si>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</si>
  <si>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</si>
  <si>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</si>
  <si>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</si>
  <si>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</si>
  <si>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</si>
  <si>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</si>
  <si>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</si>
  <si>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</si>
  <si>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</si>
  <si>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</si>
  <si>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</si>
  <si>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</si>
  <si>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</si>
  <si>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</si>
  <si>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</si>
  <si>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</si>
  <si>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</si>
  <si>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</si>
  <si>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</si>
  <si>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</si>
  <si>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</si>
  <si>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</si>
  <si>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</si>
  <si>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</si>
  <si>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</si>
  <si>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</si>
  <si>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</si>
  <si>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</si>
  <si>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</si>
  <si>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</si>
  <si>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</si>
  <si>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</si>
  <si>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</si>
  <si>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</si>
  <si>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</si>
  <si>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</si>
  <si>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</si>
  <si>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</si>
  <si>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</si>
  <si>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</si>
  <si>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</si>
  <si>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</si>
  <si>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</si>
  <si>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</si>
  <si>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</si>
  <si>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</si>
  <si>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</si>
  <si>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</si>
  <si>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</si>
  <si>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</si>
  <si>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</si>
  <si>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</si>
  <si>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</si>
  <si>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</si>
  <si>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</si>
  <si>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</si>
  <si>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</si>
  <si>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</si>
  <si>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</si>
  <si>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</si>
  <si>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</si>
  <si>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</si>
  <si>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</si>
  <si>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</si>
  <si>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</si>
  <si>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</si>
  <si>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</si>
  <si>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</si>
  <si>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</si>
  <si>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</si>
  <si>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</si>
  <si>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</si>
  <si>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</si>
  <si>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</si>
  <si>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</si>
  <si>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</si>
  <si>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</si>
  <si>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</si>
  <si>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</si>
  <si>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</si>
  <si>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</si>
  <si>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</si>
  <si>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</si>
  <si>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</si>
  <si>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</si>
  <si>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</si>
  <si>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</si>
  <si>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</si>
  <si>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</si>
  <si>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</si>
  <si>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</si>
  <si>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</si>
  <si>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</si>
  <si>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</si>
  <si>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</si>
  <si>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</si>
  <si>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</si>
  <si>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</si>
  <si>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</si>
  <si>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</si>
  <si>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</si>
  <si>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</si>
  <si>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</si>
  <si>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</si>
  <si>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</si>
  <si>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</si>
  <si>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</si>
  <si>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</si>
  <si>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</si>
  <si>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</si>
  <si>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</si>
  <si>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</si>
  <si>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</si>
  <si>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</si>
  <si>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</si>
  <si>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</si>
  <si>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</si>
  <si>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</si>
  <si>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</si>
  <si>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</si>
  <si>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</si>
  <si>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</si>
  <si>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</si>
  <si>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</si>
  <si>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</si>
  <si>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</si>
  <si>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</si>
  <si>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</si>
  <si>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</si>
  <si>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</si>
  <si>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</si>
  <si>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</si>
  <si>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</si>
  <si>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</si>
  <si>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</si>
  <si>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kebedefaith</t>
  </si>
  <si>
    <t>cagovernor</t>
  </si>
  <si>
    <t>vanessalambdin</t>
  </si>
  <si>
    <t>anonomouse1981</t>
  </si>
  <si>
    <t>cacorrections</t>
  </si>
  <si>
    <t>cachildsupport</t>
  </si>
  <si>
    <t>toriwaterhousee</t>
  </si>
  <si>
    <t>jmdean946</t>
  </si>
  <si>
    <t>voxpop2018</t>
  </si>
  <si>
    <t>monstar_01</t>
  </si>
  <si>
    <t>sheldoneakins</t>
  </si>
  <si>
    <t>inyouthjustice</t>
  </si>
  <si>
    <t>chhsagency</t>
  </si>
  <si>
    <t>pedroanoguera</t>
  </si>
  <si>
    <t>edequityva</t>
  </si>
  <si>
    <t>Mentions</t>
  </si>
  <si>
    <t>MentionsInRetweet</t>
  </si>
  <si>
    <t>_xD83D__xDCBC_And the young men of Project Stand, a program for students transitioning out of juvenile detention that has a 3-year track record of job placement and low recidivism. https://t.co/tx3xqElgOi</t>
  </si>
  <si>
    <t>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</si>
  <si>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This is why adult systems should be ran the same way as juvenile systems.. focusing on restorative justice rather than retributive.. recidivism rates will exponentially decrease! Yes, a lot more money being put into the system, but a lot less conviction overall. https://t.co/MmpHFWRaEV</t>
  </si>
  <si>
    <t>#leadingequitysummit #EquityEd + juvenile justice system = meeting needs beyond academics. Preventative behavior approaches, relevant learning experiences, lowering recidivism #mentalhealth #Maslowshierarchy @edequityva @PedroANoguera @sheldoneakins</t>
  </si>
  <si>
    <t>#DidYouKnow there's no minimum age for a child to be held in a secure juvenile detention facility in #Indiana? 10-yr-olds/younger may be held in secure detention facilities which has been shown to increase recidivism &amp;amp; have lasting harm + behavioral consequences for kids. https://t.co/G9goPxKZkS</t>
  </si>
  <si>
    <t>https://www.chalkbeat.org/posts/tn/2019/04/05/once-in-juvenile-detention-themselves-memphis-students-give-school-officials-strategies-for-keeping-others-in-school/</t>
  </si>
  <si>
    <t>https://twitter.com/thrillho22/status/1212407162636558337</t>
  </si>
  <si>
    <t>chalkbeat.org</t>
  </si>
  <si>
    <t>twitter.com</t>
  </si>
  <si>
    <t>californiaforall</t>
  </si>
  <si>
    <t>leadingequitysummit equityed mentalhealth maslowshierarchy</t>
  </si>
  <si>
    <t>leadingequitysummit equityed</t>
  </si>
  <si>
    <t>didyouknow indiana</t>
  </si>
  <si>
    <t>https://pbs.twimg.com/media/ENEplJxU8AE-bi_.png</t>
  </si>
  <si>
    <t>https://pbs.twimg.com/media/ENmcbKeUEAId236.jpg</t>
  </si>
  <si>
    <t>http://pbs.twimg.com/profile_images/1070176465436729345/NaMCOaB__normal.jpg</t>
  </si>
  <si>
    <t>http://pbs.twimg.com/profile_images/1143764251162468352/X3J8djzp_normal.png</t>
  </si>
  <si>
    <t>http://pbs.twimg.com/profile_images/1139192698/Three_Moons_Ver_2_normal.JPG</t>
  </si>
  <si>
    <t>http://pbs.twimg.com/profile_images/1119009547597692929/trq7U4uY_normal.png</t>
  </si>
  <si>
    <t>http://pbs.twimg.com/profile_images/1150879792859897857/0mtw1mtj_normal.jpg</t>
  </si>
  <si>
    <t>http://pbs.twimg.com/profile_images/1210352071234478080/nElDQ1WY_normal.jpg</t>
  </si>
  <si>
    <t>http://pbs.twimg.com/profile_images/1010535779804708864/u9ZGLamE_normal.jpg</t>
  </si>
  <si>
    <t>http://pbs.twimg.com/profile_images/977861618343100416/f5wQDuUA_normal.jpg</t>
  </si>
  <si>
    <t>http://pbs.twimg.com/profile_images/1064614038796038146/aWApqU3o_normal.jpg</t>
  </si>
  <si>
    <t>http://pbs.twimg.com/profile_images/1186956822839578625/UGn48t1h_normal.jpg</t>
  </si>
  <si>
    <t>13:51:21</t>
  </si>
  <si>
    <t>23:45:35</t>
  </si>
  <si>
    <t>00:10:14</t>
  </si>
  <si>
    <t>07:18:19</t>
  </si>
  <si>
    <t>18:51:35</t>
  </si>
  <si>
    <t>19:44:06</t>
  </si>
  <si>
    <t>17:29:09</t>
  </si>
  <si>
    <t>18:55:02</t>
  </si>
  <si>
    <t>19:51:14</t>
  </si>
  <si>
    <t>14:59:56</t>
  </si>
  <si>
    <t>18:46:46</t>
  </si>
  <si>
    <t>13:15:11</t>
  </si>
  <si>
    <t>https://twitter.com/kebedefaith/status/1211645954685845505</t>
  </si>
  <si>
    <t>https://twitter.com/cagovernor/status/1211795496655675392</t>
  </si>
  <si>
    <t>https://twitter.com/vanessalambdin/status/1211801701725831168</t>
  </si>
  <si>
    <t>https://twitter.com/anonomouse1981/status/1211909433086767109</t>
  </si>
  <si>
    <t>https://twitter.com/cacorrections/status/1212083899502694400</t>
  </si>
  <si>
    <t>https://twitter.com/cachildsupport/status/1212097113519058944</t>
  </si>
  <si>
    <t>https://twitter.com/toriwaterhousee/status/1212425541938274304</t>
  </si>
  <si>
    <t>https://twitter.com/jmdean946/status/1212447155513749504</t>
  </si>
  <si>
    <t>https://twitter.com/voxpop2018/status/1212461295821361154</t>
  </si>
  <si>
    <t>https://twitter.com/monstar_01/status/1212750379097694208</t>
  </si>
  <si>
    <t>https://twitter.com/sheldoneakins/status/1212807460496347136</t>
  </si>
  <si>
    <t>https://twitter.com/inyouthjustice/status/1214173567375548416</t>
  </si>
  <si>
    <t>1211645954685845505</t>
  </si>
  <si>
    <t>1211795496655675392</t>
  </si>
  <si>
    <t>1211801701725831168</t>
  </si>
  <si>
    <t>1211909433086767109</t>
  </si>
  <si>
    <t>1212083899502694400</t>
  </si>
  <si>
    <t>1212097113519058944</t>
  </si>
  <si>
    <t>1212425541938274304</t>
  </si>
  <si>
    <t>1212447155513749504</t>
  </si>
  <si>
    <t>1212461295821361154</t>
  </si>
  <si>
    <t>1212750379097694208</t>
  </si>
  <si>
    <t>1212807460496347136</t>
  </si>
  <si>
    <t>1214173567375548416</t>
  </si>
  <si>
    <t>1211645952739676161</t>
  </si>
  <si>
    <t>1211795490846543873</t>
  </si>
  <si>
    <t>196454430</t>
  </si>
  <si>
    <t>38349184</t>
  </si>
  <si>
    <t/>
  </si>
  <si>
    <t>en</t>
  </si>
  <si>
    <t>1212407162636558337</t>
  </si>
  <si>
    <t>Twitter Web App</t>
  </si>
  <si>
    <t>Twitter for Android</t>
  </si>
  <si>
    <t>Twitter for iPhone</t>
  </si>
  <si>
    <t>Hootsuite Inc.</t>
  </si>
  <si>
    <t>-74.836795,39.585492 
-74.721097,39.585492 
-74.721097,39.6635797 
-74.836795,39.6635797</t>
  </si>
  <si>
    <t>United States</t>
  </si>
  <si>
    <t>US</t>
  </si>
  <si>
    <t>Hammonton, NJ</t>
  </si>
  <si>
    <t>6fcd35f3d89874b3</t>
  </si>
  <si>
    <t>Hammonton</t>
  </si>
  <si>
    <t>city</t>
  </si>
  <si>
    <t>https://api.twitter.com/1.1/geo/id/6fcd35f3d89874b3.json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</si>
  <si>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</si>
  <si>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</si>
  <si>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</si>
  <si>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</si>
  <si>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</si>
  <si>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</si>
  <si>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</si>
  <si>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</si>
  <si>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</si>
  <si>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</si>
  <si>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</si>
  <si>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</si>
  <si>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</si>
  <si>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</si>
  <si>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</si>
  <si>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</si>
  <si>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</si>
  <si>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</si>
  <si>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</si>
  <si>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</si>
  <si>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</si>
  <si>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Laura Faith Kebede</t>
  </si>
  <si>
    <t>Office of the Governor of California</t>
  </si>
  <si>
    <t>CHHS Agency</t>
  </si>
  <si>
    <t>Vanessa Lambdin</t>
  </si>
  <si>
    <t>Anonomouse</t>
  </si>
  <si>
    <t>CA Corrections</t>
  </si>
  <si>
    <t>CA Child Support</t>
  </si>
  <si>
    <t>_xD835__xDD4D__xD835__xDD5A__xD835__xDD54__xD835__xDD65__xD835__xDD60__xD835__xDD63__xD835__xDD5A__xD835__xDD52_ _xD835__xDD68__xD835__xDD52__xD835__xDD65__xD835__xDD56__xD835__xDD63__xD835__xDD59__xD835__xDD60__xD835__xDD66__xD835__xDD64__xD835__xDD56__xD83D__xDD4A_</t>
  </si>
  <si>
    <t>June Dean</t>
  </si>
  <si>
    <t>VoxPopuli_VoxDei</t>
  </si>
  <si>
    <t>ESL _xD83C__xDD42__xD83C__xDD43__xD83C__xDD30__xD83C__xDD41__xD83C__xDD3A__xD83C__xDD48_</t>
  </si>
  <si>
    <t>Sheldon L. Eakins, Ph.D.</t>
  </si>
  <si>
    <t>Pedro Noguera</t>
  </si>
  <si>
    <t>#EdequityVA</t>
  </si>
  <si>
    <t>INyouthjustice</t>
  </si>
  <si>
    <t>Professional listener. Reporter for @ChalkbeatTN. Southerner except 4yrs at @Mizzou, which Southern Living adopted. #Habesha Reach me at Lkebede@chalkbeat.org.</t>
  </si>
  <si>
    <t>Official Twitter of the Office of the Governor of California. #CaliforniaForAll</t>
  </si>
  <si>
    <t>CHHS oversees departments providing health care, social, mental health, alcohol and drug treatment, income assistance and public health services.</t>
  </si>
  <si>
    <t>Σεισάχθεια, my favorite word. 
Make Orwell fictional again - 
Repost / like / follow ≠ endorsement - 
☆ = agree / like - 
Buy Californian &amp; #FreeTheBear</t>
  </si>
  <si>
    <t>Source for the California Department of Corrections and Rehabilitation's breaking news on prison and parole reforms, inmates, riots, courts, escapes and more...</t>
  </si>
  <si>
    <t>Helps promote parental responsibility to enhance the well-being of children by providing services to establish parentage and collect child support.</t>
  </si>
  <si>
    <t>Live your dream life. 21_xD83C__xDF7E_ Rowan Uni_xD83E__xDD89_</t>
  </si>
  <si>
    <t>Woman on the go. Love the music of Train and Maroon 5. Caretaker for 3 rescue cats. They OWN me! Animal Activist, all animals!</t>
  </si>
  <si>
    <t>the message not the messenger.  Run by a few people w/ similar interests. if a tweet doesn't seem to make sense, try adding a slightly sarcastic tone of voice.</t>
  </si>
  <si>
    <t>ESL teacher infatuated with tech, passionate and independent! And that's just my day job... VATESOL board member on the side!</t>
  </si>
  <si>
    <t>I support educators with the tools and resources necessary to ensure equity at their school│Father│Husband│ Host for #LeadingEquity Podcast│AΦA</t>
  </si>
  <si>
    <t>Professor of Education, founder @ctschoolsucla. Primary interests: urban education, race and policy, changing the world.</t>
  </si>
  <si>
    <t>The Indiana Coalition for Youth Justice works to keep children &amp; emerging adults 12-25 who commit offenses out from behind bars.</t>
  </si>
  <si>
    <t>Memphis, TN</t>
  </si>
  <si>
    <t>Sacramento, CA</t>
  </si>
  <si>
    <t>California</t>
  </si>
  <si>
    <t>San Diego, CA</t>
  </si>
  <si>
    <t>Virginia, USA</t>
  </si>
  <si>
    <t>Pocatello, ID</t>
  </si>
  <si>
    <t>Los Angeles</t>
  </si>
  <si>
    <t>Indiana, USA</t>
  </si>
  <si>
    <t>https://t.co/bVNd0tuppz</t>
  </si>
  <si>
    <t>https://t.co/d8t8kok9lD</t>
  </si>
  <si>
    <t>http://t.co/rcMAvTQ3zI</t>
  </si>
  <si>
    <t>http://t.co/7Mmn6dppaz</t>
  </si>
  <si>
    <t>https://t.co/0raFe5TrdC</t>
  </si>
  <si>
    <t>https://t.co/imrMTS6N9m</t>
  </si>
  <si>
    <t>https://t.co/7LnuzvRcSn</t>
  </si>
  <si>
    <t>https://t.co/Sq282ruJJu</t>
  </si>
  <si>
    <t>https://t.co/bLLpNafzI6</t>
  </si>
  <si>
    <t>https://t.co/NaaIrXQx5U</t>
  </si>
  <si>
    <t>https://pbs.twimg.com/profile_banners/196454430/1550451660</t>
  </si>
  <si>
    <t>https://pbs.twimg.com/profile_banners/38349184/1576519570</t>
  </si>
  <si>
    <t>https://pbs.twimg.com/profile_banners/36807767/1548886787</t>
  </si>
  <si>
    <t>https://pbs.twimg.com/profile_banners/2568317316/1511728526</t>
  </si>
  <si>
    <t>https://pbs.twimg.com/profile_banners/199601800/1503731959</t>
  </si>
  <si>
    <t>https://pbs.twimg.com/profile_banners/32156433/1555627541</t>
  </si>
  <si>
    <t>https://pbs.twimg.com/profile_banners/744984115171069952/1563226115</t>
  </si>
  <si>
    <t>https://pbs.twimg.com/profile_banners/3188333753/1577405402</t>
  </si>
  <si>
    <t>https://pbs.twimg.com/profile_banners/403086731/1542658926</t>
  </si>
  <si>
    <t>https://pbs.twimg.com/profile_banners/994915214905622528/1571828901</t>
  </si>
  <si>
    <t>https://pbs.twimg.com/profile_banners/1179007926654193667/1571933002</t>
  </si>
  <si>
    <t>http://abs.twimg.com/images/themes/theme19/bg.gif</t>
  </si>
  <si>
    <t>http://abs.twimg.com/images/themes/theme4/bg.gif</t>
  </si>
  <si>
    <t>http://abs.twimg.com/images/themes/theme1/bg.png</t>
  </si>
  <si>
    <t>http://abs.twimg.com/images/themes/theme9/bg.gif</t>
  </si>
  <si>
    <t>http://pbs.twimg.com/profile_images/1185210930365251584/U9SwyRZu_normal.jpg</t>
  </si>
  <si>
    <t>http://pbs.twimg.com/profile_images/2207219874/chhs3_normal.jpg</t>
  </si>
  <si>
    <t>http://pbs.twimg.com/profile_images/537447761898008576/JY8QDAp8_normal.jpeg</t>
  </si>
  <si>
    <t>http://abs.twimg.com/sticky/default_profile_images/default_profile_normal.png</t>
  </si>
  <si>
    <t>http://pbs.twimg.com/profile_images/1179008373670518785/5R33heLv_normal.jpg</t>
  </si>
  <si>
    <t>Open Twitter Page for This Person</t>
  </si>
  <si>
    <t>https://twitter.com/kebedefaith</t>
  </si>
  <si>
    <t>https://twitter.com/cagovernor</t>
  </si>
  <si>
    <t>https://twitter.com/chhsagency</t>
  </si>
  <si>
    <t>https://twitter.com/vanessalambdin</t>
  </si>
  <si>
    <t>https://twitter.com/anonomouse1981</t>
  </si>
  <si>
    <t>https://twitter.com/cacorrections</t>
  </si>
  <si>
    <t>https://twitter.com/cachildsupport</t>
  </si>
  <si>
    <t>https://twitter.com/toriwaterhousee</t>
  </si>
  <si>
    <t>https://twitter.com/jmdean946</t>
  </si>
  <si>
    <t>https://twitter.com/voxpop2018</t>
  </si>
  <si>
    <t>https://twitter.com/monstar_01</t>
  </si>
  <si>
    <t>https://twitter.com/sheldoneakins</t>
  </si>
  <si>
    <t>https://twitter.com/pedroanoguera</t>
  </si>
  <si>
    <t>https://twitter.com/edequityva</t>
  </si>
  <si>
    <t>https://twitter.com/inyouthjustice</t>
  </si>
  <si>
    <t>kebedefaith
_xD83D__xDCBC_And the young men of Project
Stand, a program for students transitioning
out of juvenile detention that
has a 3-year track record of job
placement and low recidivism. https://t.co/tx3xqElgOi</t>
  </si>
  <si>
    <t>cagovernor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</si>
  <si>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 xml:space="preserve">chhsagency
</t>
  </si>
  <si>
    <t>vanessalambdin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</si>
  <si>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anonomouse1981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</si>
  <si>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cacorrections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</si>
  <si>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cachildsupport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</si>
  <si>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toriwaterhousee
This is why adult systems should
be ran the same way as juvenile
systems.. focusing on restorative
justice rather than retributive..
recidivism rates will exponentially
decrease! Yes, a lot more money
being put into the system, but
a lot less conviction overall.
https://t.co/MmpHFWRaEV</t>
  </si>
  <si>
    <t>jmdean946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</si>
  <si>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voxpop2018
The juvenile justice system should
help youth rehabilitate &amp;amp; pursue
new lives – not jump-start recidivism.
The Department of Juvenile Justice
will be renamed the Department
of Youth &amp;amp; Community Restoration
&amp;amp; live under @CHHSAgency to
better support reentry. #CaliforniaForAll
https://t.co/lJssqiNHCO</t>
  </si>
  <si>
    <t>monstar_01
#leadingequitysummit #EquityEd
+ juvenile justice system = meeting
needs beyond academics. Preventative
behavior approaches, relevant learning
experiences, lowering recidivism
#mentalhealth #Maslowshierarchy
@edequityva @PedroANoguera @sheldoneakins</t>
  </si>
  <si>
    <t>sheldoneakins
#leadingequitysummit #EquityEd
+ juvenile justice system = meeting
needs beyond academics. Preventative
behavior approaches, relevant learning
experiences, lowering recidivism
#mentalhealth #Maslowshierarchy
@edequityva @PedroANoguera @sheldoneakins</t>
  </si>
  <si>
    <t xml:space="preserve">pedroanoguera
</t>
  </si>
  <si>
    <t xml:space="preserve">edequityva
</t>
  </si>
  <si>
    <t>inyouthjustice
#DidYouKnow there's no minimum
age for a child to be held in a
secure juvenile detention facility
in #Indiana? 10-yr-olds/younger
may be held in secure detention
facilities which has been shown
to increase recidivism &amp;amp; have
lasting harm + behavioral consequences
for kids. https://t.co/G9goPxKZkS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</si>
  <si>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</si>
  <si>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</si>
  <si>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</si>
  <si>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</si>
  <si>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</si>
  <si>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</si>
  <si>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</si>
  <si>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</si>
  <si>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</si>
  <si>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</si>
  <si>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</si>
  <si>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</si>
  <si>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</si>
  <si>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</si>
  <si>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</si>
  <si>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</si>
  <si>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</si>
  <si>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</si>
  <si>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</si>
  <si>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</si>
  <si>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</si>
  <si>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</si>
  <si>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https://www.chalkbeat.org/posts/tn/2019/04/05/once-in-juvenile-detention-themselves-memphis-students-give-school-officials-strategies-for-keeping-others-in-school/ https://twitter.com/thrillho22/status/1212407162636558337</t>
  </si>
  <si>
    <t>Top Domains in Tweet in Entire Graph</t>
  </si>
  <si>
    <t>Top Domains in Tweet in G1</t>
  </si>
  <si>
    <t>Top Domains in Tweet in G2</t>
  </si>
  <si>
    <t>Top Domains in Tweet in G3</t>
  </si>
  <si>
    <t>Top Domains in Tweet</t>
  </si>
  <si>
    <t>chalkbeat.org twitter.com</t>
  </si>
  <si>
    <t>Top Hashtags in Tweet in Entire Graph</t>
  </si>
  <si>
    <t>leadingequitysummit</t>
  </si>
  <si>
    <t>equityed</t>
  </si>
  <si>
    <t>didyouknow</t>
  </si>
  <si>
    <t>indiana</t>
  </si>
  <si>
    <t>mentalhealth</t>
  </si>
  <si>
    <t>maslowshierarchy</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</si>
  <si>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</si>
  <si>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</si>
  <si>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</si>
  <si>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</si>
  <si>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</si>
  <si>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</si>
  <si>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</si>
  <si>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</si>
  <si>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</si>
  <si>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</si>
  <si>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juvenile</t>
  </si>
  <si>
    <t>justice</t>
  </si>
  <si>
    <t>youth</t>
  </si>
  <si>
    <t>department</t>
  </si>
  <si>
    <t>recidivism</t>
  </si>
  <si>
    <t>Top Words in Tweet in G1</t>
  </si>
  <si>
    <t>system</t>
  </si>
  <si>
    <t>help</t>
  </si>
  <si>
    <t>rehabilitate</t>
  </si>
  <si>
    <t>pursue</t>
  </si>
  <si>
    <t>new</t>
  </si>
  <si>
    <t>lives</t>
  </si>
  <si>
    <t>Top Words in Tweet in G2</t>
  </si>
  <si>
    <t>#leadingequitysummit</t>
  </si>
  <si>
    <t>#equityed</t>
  </si>
  <si>
    <t>meeting</t>
  </si>
  <si>
    <t>needs</t>
  </si>
  <si>
    <t>beyond</t>
  </si>
  <si>
    <t>academics</t>
  </si>
  <si>
    <t>preventative</t>
  </si>
  <si>
    <t>Top Words in Tweet in G3</t>
  </si>
  <si>
    <t>detention</t>
  </si>
  <si>
    <t>systems</t>
  </si>
  <si>
    <t>lot</t>
  </si>
  <si>
    <t>held</t>
  </si>
  <si>
    <t>secure</t>
  </si>
  <si>
    <t>Top Words in Tweet</t>
  </si>
  <si>
    <t>juvenile justice youth department system help rehabilitate pursue new lives</t>
  </si>
  <si>
    <t>#leadingequitysummit #equityed juvenile justice system meeting needs beyond academics preventative</t>
  </si>
  <si>
    <t>juvenile detention recidivism systems lot held secure</t>
  </si>
  <si>
    <t>Top Word Pairs in Tweet in Entire Graph</t>
  </si>
  <si>
    <t>juvenile,justice</t>
  </si>
  <si>
    <t>justice,system</t>
  </si>
  <si>
    <t>system,help</t>
  </si>
  <si>
    <t>help,youth</t>
  </si>
  <si>
    <t>youth,rehabilitate</t>
  </si>
  <si>
    <t>rehabilitate,pursue</t>
  </si>
  <si>
    <t>pursue,new</t>
  </si>
  <si>
    <t>new,lives</t>
  </si>
  <si>
    <t>lives,jump</t>
  </si>
  <si>
    <t>jump,start</t>
  </si>
  <si>
    <t>Top Word Pairs in Tweet in G1</t>
  </si>
  <si>
    <t>Top Word Pairs in Tweet in G2</t>
  </si>
  <si>
    <t>#leadingequitysummit,#equityed</t>
  </si>
  <si>
    <t>#equityed,juvenile</t>
  </si>
  <si>
    <t>system,meeting</t>
  </si>
  <si>
    <t>meeting,needs</t>
  </si>
  <si>
    <t>needs,beyond</t>
  </si>
  <si>
    <t>beyond,academics</t>
  </si>
  <si>
    <t>academics,preventative</t>
  </si>
  <si>
    <t>preventative,behavior</t>
  </si>
  <si>
    <t>Top Word Pairs in Tweet in G3</t>
  </si>
  <si>
    <t>juvenile,detention</t>
  </si>
  <si>
    <t>held,secure</t>
  </si>
  <si>
    <t>Top Word Pairs in Tweet</t>
  </si>
  <si>
    <t>juvenile,justice  justice,system  system,help  help,youth  youth,rehabilitate  rehabilitate,pursue  pursue,new  new,lives  lives,jump  jump,start</t>
  </si>
  <si>
    <t>#leadingequitysummit,#equityed  #equityed,juvenile  juvenile,justice  justice,system  system,meeting  meeting,needs  needs,beyond  beyond,academics  academics,preventative  preventative,behavior</t>
  </si>
  <si>
    <t>juvenile,detention  held,secure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</si>
  <si>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</si>
  <si>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</si>
  <si>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</si>
  <si>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</si>
  <si>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</si>
  <si>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</si>
  <si>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</si>
  <si>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</si>
  <si>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</si>
  <si>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</si>
  <si>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edequityva pedroanoguera sheldoneakins</t>
  </si>
  <si>
    <t>Top Tweeters in Entire Graph</t>
  </si>
  <si>
    <t>Top Tweeters in G1</t>
  </si>
  <si>
    <t>Top Tweeters in G2</t>
  </si>
  <si>
    <t>Top Tweeters in G3</t>
  </si>
  <si>
    <t>Top Tweeters</t>
  </si>
  <si>
    <t>anonomouse1981 voxpop2018 jmdean946 chhsagency cacorrections cagovernor cachildsupport vanessalambdin</t>
  </si>
  <si>
    <t>sheldoneakins pedroanoguera monstar_01 edequityva</t>
  </si>
  <si>
    <t>kebedefaith toriwaterhousee inyouthjustice</t>
  </si>
  <si>
    <t>Top URLs in Tweet by Count</t>
  </si>
  <si>
    <t>Top URLs in Tweet by Salience</t>
  </si>
  <si>
    <t>Top Domains in Tweet by Count</t>
  </si>
  <si>
    <t>Top Domains in Tweet by Salience</t>
  </si>
  <si>
    <t>Top Hashtags in Tweet by Count</t>
  </si>
  <si>
    <t>Top Hashtags in Tweet by Salience</t>
  </si>
  <si>
    <t>Top Words in Tweet by Count</t>
  </si>
  <si>
    <t>young men project stand program students transitioning out detention 3</t>
  </si>
  <si>
    <t>justice youth department system help rehabilitate pursue new lives jump</t>
  </si>
  <si>
    <t>systems lot adult ran same way focusing restorative justice retributive</t>
  </si>
  <si>
    <t>#leadingequitysummit #equityed justice system meeting needs beyond academics preventative behavior</t>
  </si>
  <si>
    <t>held secure detention #didyouknow minimum age child facility #indiana 10</t>
  </si>
  <si>
    <t>Top Words in Tweet by Salience</t>
  </si>
  <si>
    <t>Top Word Pairs in Tweet by Count</t>
  </si>
  <si>
    <t>young,men  men,project  project,stand  stand,program  program,students  students,transitioning  transitioning,out  out,juvenile  juvenile,detention  detention,3</t>
  </si>
  <si>
    <t>adult,systems  systems,ran  ran,same  same,way  way,juvenile  juvenile,systems  systems,focusing  focusing,restorative  restorative,justice  justice,retributive</t>
  </si>
  <si>
    <t>held,secure  #didyouknow,minimum  minimum,age  age,child  child,held  secure,juvenile  juvenile,detention  detention,facility  facility,#indiana  #indiana,10</t>
  </si>
  <si>
    <t>Top Word Pairs in Tweet by Salience</t>
  </si>
  <si>
    <t>Word</t>
  </si>
  <si>
    <t>jump</t>
  </si>
  <si>
    <t>start</t>
  </si>
  <si>
    <t>renamed</t>
  </si>
  <si>
    <t>community</t>
  </si>
  <si>
    <t>restoration</t>
  </si>
  <si>
    <t>live</t>
  </si>
  <si>
    <t>under</t>
  </si>
  <si>
    <t>better</t>
  </si>
  <si>
    <t>support</t>
  </si>
  <si>
    <t>reentry</t>
  </si>
  <si>
    <t>#californiaforall</t>
  </si>
  <si>
    <t>behavior</t>
  </si>
  <si>
    <t>approaches</t>
  </si>
  <si>
    <t>relevant</t>
  </si>
  <si>
    <t>learning</t>
  </si>
  <si>
    <t>experiences</t>
  </si>
  <si>
    <t>lowering</t>
  </si>
  <si>
    <t>#mentalhealth</t>
  </si>
  <si>
    <t>#maslowshierarchy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</si>
  <si>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</si>
  <si>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</si>
  <si>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</si>
  <si>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</si>
  <si>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</si>
  <si>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</si>
  <si>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</si>
  <si>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</si>
  <si>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</si>
  <si>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</si>
  <si>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</si>
  <si>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</si>
  <si>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</si>
  <si>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</si>
  <si>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</si>
  <si>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</si>
  <si>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</si>
  <si>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</si>
  <si>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</si>
  <si>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</si>
  <si>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</si>
  <si>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</si>
  <si>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</si>
  <si>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</si>
  <si>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</si>
  <si>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</si>
  <si>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</si>
  <si>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</si>
  <si>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</si>
  <si>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</si>
  <si>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</si>
  <si>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</si>
  <si>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</si>
  <si>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</si>
  <si>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</si>
  <si>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</si>
  <si>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</si>
  <si>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</si>
  <si>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</si>
  <si>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</si>
  <si>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</si>
  <si>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</si>
  <si>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</si>
  <si>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</si>
  <si>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</si>
  <si>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</si>
  <si>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</si>
  <si>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</si>
  <si>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</si>
  <si>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</si>
  <si>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</si>
  <si>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</si>
  <si>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</si>
  <si>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</si>
  <si>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</si>
  <si>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</si>
  <si>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</si>
  <si>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</si>
  <si>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</si>
  <si>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</si>
  <si>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</si>
  <si>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</si>
  <si>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</si>
  <si>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</si>
  <si>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G1: juvenile justice youth department system help rehabilitate pursue new lives</t>
  </si>
  <si>
    <t>G2: #leadingequitysummit #equityed juvenile justice system meeting needs beyond academics preventative</t>
  </si>
  <si>
    <t>G3: juvenile detention recidivism systems lot held secure</t>
  </si>
  <si>
    <t>Edge Weight▓1▓1▓0▓True▓Green▓Red▓▓Edge Weight▓1▓1▓0▓3▓10▓False▓Edge Weight▓1▓1▓0▓32▓6▓False▓▓0▓0▓0▓True▓Black▓Black▓▓Followers▓18▓13052▓0▓162▓1000▓False▓▓0▓0▓0▓0▓0▓False▓▓0▓0▓0▓0▓0▓False▓▓0▓0▓0▓0▓0▓False</t>
  </si>
  <si>
    <t>Subgraph</t>
  </si>
  <si>
    <t>GraphSource░TwitterSearch▓GraphTerm░Juvenile Recidivism▓ImportDescription░The graph represents a network of 15 Twitter users whose recent tweets contained "Juvenile Recidivism", or who were replied to or mentioned in those tweets, taken from a data set limited to a maximum of 18,000 tweets.  The network was obtained from Twitter on Monday, 06 January 2020 at 19:19 UTC.
The tweets in the network were tweeted over the 6-day, 23-hour, 23-minute period from Monday, 30 December 2019 at 13:51 UTC to Monday, 06 January 2020 at 13:15 UTC.
There is an edge for each "replies-to" relationship in a tweet, an edge for each "mentions" relationship in a tweet, and a self-loop edge for each tweet that is not a "replies-to" or "mentions".▓ImportSuggestedTitle░Juvenile Recidivism Twitter NodeXL SNA Map and Report for Monday, 06 January 2020 at 19:19 UTC▓ImportSuggestedFileNameNoExtension░2020-01-06 19-19-46 NodeXL Twitter Search Juvenile Recidivism▓GroupingDescription░The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</si>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</sst>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1"/>
      <tableStyleElement type="headerRow" dxfId="390"/>
    </tableStyle>
    <tableStyle name="NodeXL Table" pivot="0" count="1">
      <tableStyleElement type="headerRow" dxfId="3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91763"/>
        <c:axId val="43125868"/>
      </c:barChart>
      <c:catAx>
        <c:axId val="47917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25868"/>
        <c:crosses val="autoZero"/>
        <c:auto val="1"/>
        <c:lblOffset val="100"/>
        <c:noMultiLvlLbl val="0"/>
      </c:catAx>
      <c:valAx>
        <c:axId val="43125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Juvenile Recidivism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12/30/2019 13:51</c:v>
                </c:pt>
                <c:pt idx="1">
                  <c:v>12/30/2019 23:45</c:v>
                </c:pt>
                <c:pt idx="2">
                  <c:v>12/31/2019 0:10</c:v>
                </c:pt>
                <c:pt idx="3">
                  <c:v>12/31/2019 7:18</c:v>
                </c:pt>
                <c:pt idx="4">
                  <c:v>12/31/2019 18:51</c:v>
                </c:pt>
                <c:pt idx="5">
                  <c:v>12/31/2019 19:44</c:v>
                </c:pt>
                <c:pt idx="6">
                  <c:v>1/1/2020 17:29</c:v>
                </c:pt>
                <c:pt idx="7">
                  <c:v>1/1/2020 18:55</c:v>
                </c:pt>
                <c:pt idx="8">
                  <c:v>1/1/2020 19:51</c:v>
                </c:pt>
                <c:pt idx="9">
                  <c:v>1/2/2020 14:59</c:v>
                </c:pt>
                <c:pt idx="10">
                  <c:v>1/2/2020 18:46</c:v>
                </c:pt>
                <c:pt idx="11">
                  <c:v>1/6/2020 13:15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3</c:v>
                </c:pt>
                <c:pt idx="10">
                  <c:v>2</c:v>
                </c:pt>
                <c:pt idx="11">
                  <c:v>1</c:v>
                </c:pt>
              </c:numCache>
            </c:numRef>
          </c:val>
        </c:ser>
        <c:axId val="62374941"/>
        <c:axId val="24503558"/>
      </c:barChart>
      <c:catAx>
        <c:axId val="62374941"/>
        <c:scaling>
          <c:orientation val="minMax"/>
        </c:scaling>
        <c:axPos val="b"/>
        <c:delete val="0"/>
        <c:numFmt formatCode="General" sourceLinked="1"/>
        <c:majorTickMark val="out"/>
        <c:minorTickMark val="none"/>
        <c:tickLblPos val="nextTo"/>
        <c:crossAx val="24503558"/>
        <c:crosses val="autoZero"/>
        <c:auto val="1"/>
        <c:lblOffset val="100"/>
        <c:noMultiLvlLbl val="0"/>
      </c:catAx>
      <c:valAx>
        <c:axId val="24503558"/>
        <c:scaling>
          <c:orientation val="minMax"/>
        </c:scaling>
        <c:axPos val="l"/>
        <c:majorGridlines/>
        <c:delete val="0"/>
        <c:numFmt formatCode="General" sourceLinked="1"/>
        <c:majorTickMark val="out"/>
        <c:minorTickMark val="none"/>
        <c:tickLblPos val="nextTo"/>
        <c:crossAx val="623749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588493"/>
        <c:axId val="3534390"/>
      </c:barChart>
      <c:catAx>
        <c:axId val="525884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4390"/>
        <c:crosses val="autoZero"/>
        <c:auto val="1"/>
        <c:lblOffset val="100"/>
        <c:noMultiLvlLbl val="0"/>
      </c:catAx>
      <c:valAx>
        <c:axId val="353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8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809511"/>
        <c:axId val="17850144"/>
      </c:barChart>
      <c:catAx>
        <c:axId val="318095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50144"/>
        <c:crosses val="autoZero"/>
        <c:auto val="1"/>
        <c:lblOffset val="100"/>
        <c:noMultiLvlLbl val="0"/>
      </c:catAx>
      <c:valAx>
        <c:axId val="17850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433569"/>
        <c:axId val="36575530"/>
      </c:barChart>
      <c:catAx>
        <c:axId val="264335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75530"/>
        <c:crosses val="autoZero"/>
        <c:auto val="1"/>
        <c:lblOffset val="100"/>
        <c:noMultiLvlLbl val="0"/>
      </c:catAx>
      <c:valAx>
        <c:axId val="3657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744315"/>
        <c:axId val="9827924"/>
      </c:barChart>
      <c:catAx>
        <c:axId val="607443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27924"/>
        <c:crosses val="autoZero"/>
        <c:auto val="1"/>
        <c:lblOffset val="100"/>
        <c:noMultiLvlLbl val="0"/>
      </c:catAx>
      <c:valAx>
        <c:axId val="9827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4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342453"/>
        <c:axId val="57864350"/>
      </c:barChart>
      <c:catAx>
        <c:axId val="213424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64350"/>
        <c:crosses val="autoZero"/>
        <c:auto val="1"/>
        <c:lblOffset val="100"/>
        <c:noMultiLvlLbl val="0"/>
      </c:catAx>
      <c:valAx>
        <c:axId val="57864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4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017103"/>
        <c:axId val="56500744"/>
      </c:barChart>
      <c:catAx>
        <c:axId val="510171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00744"/>
        <c:crosses val="autoZero"/>
        <c:auto val="1"/>
        <c:lblOffset val="100"/>
        <c:noMultiLvlLbl val="0"/>
      </c:catAx>
      <c:valAx>
        <c:axId val="5650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7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8744649"/>
        <c:axId val="13157522"/>
      </c:barChart>
      <c:catAx>
        <c:axId val="38744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157522"/>
        <c:crosses val="autoZero"/>
        <c:auto val="1"/>
        <c:lblOffset val="100"/>
        <c:noMultiLvlLbl val="0"/>
      </c:catAx>
      <c:valAx>
        <c:axId val="13157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4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308835"/>
        <c:axId val="59126332"/>
      </c:barChart>
      <c:catAx>
        <c:axId val="51308835"/>
        <c:scaling>
          <c:orientation val="minMax"/>
        </c:scaling>
        <c:axPos val="b"/>
        <c:delete val="1"/>
        <c:majorTickMark val="out"/>
        <c:minorTickMark val="none"/>
        <c:tickLblPos val="none"/>
        <c:crossAx val="59126332"/>
        <c:crosses val="autoZero"/>
        <c:auto val="1"/>
        <c:lblOffset val="100"/>
        <c:noMultiLvlLbl val="0"/>
      </c:catAx>
      <c:valAx>
        <c:axId val="59126332"/>
        <c:scaling>
          <c:orientation val="minMax"/>
        </c:scaling>
        <c:axPos val="l"/>
        <c:delete val="1"/>
        <c:majorTickMark val="out"/>
        <c:minorTickMark val="none"/>
        <c:tickLblPos val="none"/>
        <c:crossAx val="513088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kebedefai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cagovern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chh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vanessalambd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anonomouse198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cacorrectio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cachildsuppor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toriwaterhous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jmdean94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voxpop201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monstar_0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heldoneaki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pedroanogue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edequityv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inyouthjusti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266700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523875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28575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Doc Assar" refreshedVersion="6">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californiaforall"/>
        <s v="leadingequitysummit equityed mentalhealth maslowshierarchy"/>
        <s v="leadingequitysummit equityed"/>
        <s v="didyouknow india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2-30T13:51:21.000"/>
        <d v="2019-12-30T23:45:35.000"/>
        <d v="2019-12-31T00:10:14.000"/>
        <d v="2019-12-31T07:18:19.000"/>
        <d v="2019-12-31T18:51:35.000"/>
        <d v="2019-12-31T19:44:06.000"/>
        <d v="2020-01-01T17:29:09.000"/>
        <d v="2020-01-01T18:55:02.000"/>
        <d v="2020-01-01T19:51:14.000"/>
        <d v="2020-01-02T14:59:56.000"/>
        <d v="2020-01-02T18:46:46.000"/>
        <d v="2020-01-06T13:15: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59965053"/>
    </ext>
  </extLst>
</pivotCacheDefinition>
</file>

<file path=xl/pivotCache/pivotCacheRecords1.xml><?xml version="1.0" encoding="utf-8"?>
<pivotCacheRecords xmlns="http://schemas.openxmlformats.org/spreadsheetml/2006/main" xmlns:r="http://schemas.openxmlformats.org/officeDocument/2006/relationships" count="15">
  <r>
    <s v="kebedefaith"/>
    <s v="kebedefaith"/>
    <m/>
    <m/>
    <m/>
    <m/>
    <m/>
    <m/>
    <m/>
    <m/>
    <s v="No"/>
    <n v="3"/>
    <m/>
    <m/>
    <x v="0"/>
    <d v="2019-12-30T13:51:21.000"/>
    <s v="💼And the young men of Project Stand, a program for students transitioning out of juvenile detention that has a 3-year track record of job placement and low recidivism. https://t.co/tx3xqElgOi"/>
    <s v="https://www.chalkbeat.org/posts/tn/2019/04/05/once-in-juvenile-detention-themselves-memphis-students-give-school-officials-strategies-for-keeping-others-in-school/"/>
    <s v="chalkbeat.org"/>
    <x v="0"/>
    <m/>
    <s v="http://pbs.twimg.com/profile_images/1070176465436729345/NaMCOaB__normal.jpg"/>
    <x v="0"/>
    <d v="2019-12-30T00:00:00.000"/>
    <s v="13:51:21"/>
    <s v="https://twitter.com/kebedefaith/status/1211645954685845505"/>
    <m/>
    <m/>
    <s v="1211645954685845505"/>
    <s v="1211645952739676161"/>
    <b v="0"/>
    <n v="1"/>
    <s v="196454430"/>
    <b v="0"/>
    <s v="en"/>
    <m/>
    <s v=""/>
    <b v="0"/>
    <n v="0"/>
    <s v=""/>
    <s v="Twitter Web App"/>
    <b v="0"/>
    <s v="1211645952739676161"/>
    <s v="Tweet"/>
    <n v="0"/>
    <n v="0"/>
    <m/>
    <m/>
    <m/>
    <m/>
    <m/>
    <m/>
    <m/>
    <m/>
    <n v="1"/>
    <s v="3"/>
    <s v="3"/>
    <n v="0"/>
    <n v="0"/>
    <n v="0"/>
    <n v="0"/>
    <n v="0"/>
    <n v="0"/>
    <n v="29"/>
    <n v="100"/>
    <n v="29"/>
  </r>
  <r>
    <s v="cagovernor"/>
    <s v="chhsagency"/>
    <m/>
    <m/>
    <m/>
    <m/>
    <m/>
    <m/>
    <m/>
    <m/>
    <s v="No"/>
    <n v="4"/>
    <m/>
    <m/>
    <x v="1"/>
    <d v="2019-12-30T23:45:35.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1"/>
    <s v="https://pbs.twimg.com/media/ENEplJxU8AE-bi_.png"/>
    <s v="https://pbs.twimg.com/media/ENEplJxU8AE-bi_.png"/>
    <x v="1"/>
    <d v="2019-12-30T00:00:00.000"/>
    <s v="23:45:35"/>
    <s v="https://twitter.com/cagovernor/status/1211795496655675392"/>
    <m/>
    <m/>
    <s v="1211795496655675392"/>
    <s v="1211795490846543873"/>
    <b v="0"/>
    <n v="19"/>
    <s v="38349184"/>
    <b v="0"/>
    <s v="en"/>
    <m/>
    <s v=""/>
    <b v="0"/>
    <n v="6"/>
    <s v=""/>
    <s v="Twitter Web App"/>
    <b v="0"/>
    <s v="1211795490846543873"/>
    <s v="Tweet"/>
    <n v="0"/>
    <n v="0"/>
    <m/>
    <m/>
    <m/>
    <m/>
    <m/>
    <m/>
    <m/>
    <m/>
    <n v="1"/>
    <s v="1"/>
    <s v="1"/>
    <n v="2"/>
    <n v="5"/>
    <n v="0"/>
    <n v="0"/>
    <n v="0"/>
    <n v="0"/>
    <n v="38"/>
    <n v="95"/>
    <n v="40"/>
  </r>
  <r>
    <s v="vanessalambdin"/>
    <s v="chhsagency"/>
    <m/>
    <m/>
    <m/>
    <m/>
    <m/>
    <m/>
    <m/>
    <m/>
    <s v="No"/>
    <n v="5"/>
    <m/>
    <m/>
    <x v="2"/>
    <d v="2019-12-31T00:10:14.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0"/>
    <m/>
    <s v="http://pbs.twimg.com/profile_images/1143764251162468352/X3J8djzp_normal.png"/>
    <x v="2"/>
    <d v="2019-12-31T00:00:00.000"/>
    <s v="00:10:14"/>
    <s v="https://twitter.com/vanessalambdin/status/1211801701725831168"/>
    <m/>
    <m/>
    <s v="1211801701725831168"/>
    <m/>
    <b v="0"/>
    <n v="0"/>
    <s v=""/>
    <b v="0"/>
    <s v="en"/>
    <m/>
    <s v=""/>
    <b v="0"/>
    <n v="6"/>
    <s v="1211795496655675392"/>
    <s v="Twitter Web App"/>
    <b v="0"/>
    <s v="1211795496655675392"/>
    <s v="Tweet"/>
    <n v="0"/>
    <n v="0"/>
    <m/>
    <m/>
    <m/>
    <m/>
    <m/>
    <m/>
    <m/>
    <m/>
    <n v="1"/>
    <s v="1"/>
    <s v="1"/>
    <n v="2"/>
    <n v="5"/>
    <n v="0"/>
    <n v="0"/>
    <n v="0"/>
    <n v="0"/>
    <n v="38"/>
    <n v="95"/>
    <n v="40"/>
  </r>
  <r>
    <s v="anonomouse1981"/>
    <s v="chhsagency"/>
    <m/>
    <m/>
    <m/>
    <m/>
    <m/>
    <m/>
    <m/>
    <m/>
    <s v="No"/>
    <n v="6"/>
    <m/>
    <m/>
    <x v="2"/>
    <d v="2019-12-31T07:18:19.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0"/>
    <m/>
    <s v="http://pbs.twimg.com/profile_images/1139192698/Three_Moons_Ver_2_normal.JPG"/>
    <x v="3"/>
    <d v="2019-12-31T00:00:00.000"/>
    <s v="07:18:19"/>
    <s v="https://twitter.com/anonomouse1981/status/1211909433086767109"/>
    <m/>
    <m/>
    <s v="1211909433086767109"/>
    <m/>
    <b v="0"/>
    <n v="0"/>
    <s v=""/>
    <b v="0"/>
    <s v="en"/>
    <m/>
    <s v=""/>
    <b v="0"/>
    <n v="6"/>
    <s v="1211795496655675392"/>
    <s v="Twitter for Android"/>
    <b v="0"/>
    <s v="1211795496655675392"/>
    <s v="Tweet"/>
    <n v="0"/>
    <n v="0"/>
    <m/>
    <m/>
    <m/>
    <m/>
    <m/>
    <m/>
    <m/>
    <m/>
    <n v="1"/>
    <s v="1"/>
    <s v="1"/>
    <n v="2"/>
    <n v="5"/>
    <n v="0"/>
    <n v="0"/>
    <n v="0"/>
    <n v="0"/>
    <n v="38"/>
    <n v="95"/>
    <n v="40"/>
  </r>
  <r>
    <s v="cacorrections"/>
    <s v="chhsagency"/>
    <m/>
    <m/>
    <m/>
    <m/>
    <m/>
    <m/>
    <m/>
    <m/>
    <s v="No"/>
    <n v="7"/>
    <m/>
    <m/>
    <x v="2"/>
    <d v="2019-12-31T18:51:35.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0"/>
    <m/>
    <s v="http://pbs.twimg.com/profile_images/1119009547597692929/trq7U4uY_normal.png"/>
    <x v="4"/>
    <d v="2019-12-31T00:00:00.000"/>
    <s v="18:51:35"/>
    <s v="https://twitter.com/cacorrections/status/1212083899502694400"/>
    <m/>
    <m/>
    <s v="1212083899502694400"/>
    <m/>
    <b v="0"/>
    <n v="0"/>
    <s v=""/>
    <b v="0"/>
    <s v="en"/>
    <m/>
    <s v=""/>
    <b v="0"/>
    <n v="6"/>
    <s v="1211795496655675392"/>
    <s v="Twitter for iPhone"/>
    <b v="0"/>
    <s v="1211795496655675392"/>
    <s v="Tweet"/>
    <n v="0"/>
    <n v="0"/>
    <m/>
    <m/>
    <m/>
    <m/>
    <m/>
    <m/>
    <m/>
    <m/>
    <n v="1"/>
    <s v="1"/>
    <s v="1"/>
    <n v="2"/>
    <n v="5"/>
    <n v="0"/>
    <n v="0"/>
    <n v="0"/>
    <n v="0"/>
    <n v="38"/>
    <n v="95"/>
    <n v="40"/>
  </r>
  <r>
    <s v="cachildsupport"/>
    <s v="chhsagency"/>
    <m/>
    <m/>
    <m/>
    <m/>
    <m/>
    <m/>
    <m/>
    <m/>
    <s v="No"/>
    <n v="8"/>
    <m/>
    <m/>
    <x v="2"/>
    <d v="2019-12-31T19:44:06.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0"/>
    <m/>
    <s v="http://pbs.twimg.com/profile_images/1150879792859897857/0mtw1mtj_normal.jpg"/>
    <x v="5"/>
    <d v="2019-12-31T00:00:00.000"/>
    <s v="19:44:06"/>
    <s v="https://twitter.com/cachildsupport/status/1212097113519058944"/>
    <m/>
    <m/>
    <s v="1212097113519058944"/>
    <m/>
    <b v="0"/>
    <n v="0"/>
    <s v=""/>
    <b v="0"/>
    <s v="en"/>
    <m/>
    <s v=""/>
    <b v="0"/>
    <n v="6"/>
    <s v="1211795496655675392"/>
    <s v="Twitter Web App"/>
    <b v="0"/>
    <s v="1211795496655675392"/>
    <s v="Tweet"/>
    <n v="0"/>
    <n v="0"/>
    <m/>
    <m/>
    <m/>
    <m/>
    <m/>
    <m/>
    <m/>
    <m/>
    <n v="1"/>
    <s v="1"/>
    <s v="1"/>
    <n v="2"/>
    <n v="5"/>
    <n v="0"/>
    <n v="0"/>
    <n v="0"/>
    <n v="0"/>
    <n v="38"/>
    <n v="95"/>
    <n v="40"/>
  </r>
  <r>
    <s v="toriwaterhousee"/>
    <s v="toriwaterhousee"/>
    <m/>
    <m/>
    <m/>
    <m/>
    <m/>
    <m/>
    <m/>
    <m/>
    <s v="No"/>
    <n v="9"/>
    <m/>
    <m/>
    <x v="0"/>
    <d v="2020-01-01T17:29:09.000"/>
    <s v="This is why adult systems should be ran the same way as juvenile systems.. focusing on restorative justice rather than retributive.. recidivism rates will exponentially decrease! Yes, a lot more money being put into the system, but a lot less conviction overall. https://t.co/MmpHFWRaEV"/>
    <s v="https://twitter.com/thrillho22/status/1212407162636558337"/>
    <s v="twitter.com"/>
    <x v="0"/>
    <m/>
    <s v="http://pbs.twimg.com/profile_images/1210352071234478080/nElDQ1WY_normal.jpg"/>
    <x v="6"/>
    <d v="2020-01-01T00:00:00.000"/>
    <s v="17:29:09"/>
    <s v="https://twitter.com/toriwaterhousee/status/1212425541938274304"/>
    <m/>
    <m/>
    <s v="1212425541938274304"/>
    <m/>
    <b v="0"/>
    <n v="1"/>
    <s v=""/>
    <b v="1"/>
    <s v="en"/>
    <m/>
    <s v="1212407162636558337"/>
    <b v="0"/>
    <n v="0"/>
    <s v=""/>
    <s v="Twitter for iPhone"/>
    <b v="0"/>
    <s v="1212425541938274304"/>
    <s v="Tweet"/>
    <n v="0"/>
    <n v="0"/>
    <s v="-74.836795,39.585492 _x000a_-74.721097,39.585492 _x000a_-74.721097,39.6635797 _x000a_-74.836795,39.6635797"/>
    <s v="United States"/>
    <s v="US"/>
    <s v="Hammonton, NJ"/>
    <s v="6fcd35f3d89874b3"/>
    <s v="Hammonton"/>
    <s v="city"/>
    <s v="https://api.twitter.com/1.1/geo/id/6fcd35f3d89874b3.json"/>
    <n v="1"/>
    <s v="3"/>
    <s v="3"/>
    <n v="0"/>
    <n v="0"/>
    <n v="0"/>
    <n v="0"/>
    <n v="0"/>
    <n v="0"/>
    <n v="42"/>
    <n v="100"/>
    <n v="42"/>
  </r>
  <r>
    <s v="jmdean946"/>
    <s v="chhsagency"/>
    <m/>
    <m/>
    <m/>
    <m/>
    <m/>
    <m/>
    <m/>
    <m/>
    <s v="No"/>
    <n v="10"/>
    <m/>
    <m/>
    <x v="2"/>
    <d v="2020-01-01T18:55:02.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0"/>
    <m/>
    <s v="http://pbs.twimg.com/profile_images/1010535779804708864/u9ZGLamE_normal.jpg"/>
    <x v="7"/>
    <d v="2020-01-01T00:00:00.000"/>
    <s v="18:55:02"/>
    <s v="https://twitter.com/jmdean946/status/1212447155513749504"/>
    <m/>
    <m/>
    <s v="1212447155513749504"/>
    <m/>
    <b v="0"/>
    <n v="0"/>
    <s v=""/>
    <b v="0"/>
    <s v="en"/>
    <m/>
    <s v=""/>
    <b v="0"/>
    <n v="6"/>
    <s v="1211795496655675392"/>
    <s v="Twitter for Android"/>
    <b v="0"/>
    <s v="1211795496655675392"/>
    <s v="Tweet"/>
    <n v="0"/>
    <n v="0"/>
    <m/>
    <m/>
    <m/>
    <m/>
    <m/>
    <m/>
    <m/>
    <m/>
    <n v="1"/>
    <s v="1"/>
    <s v="1"/>
    <n v="2"/>
    <n v="5"/>
    <n v="0"/>
    <n v="0"/>
    <n v="0"/>
    <n v="0"/>
    <n v="38"/>
    <n v="95"/>
    <n v="40"/>
  </r>
  <r>
    <s v="voxpop2018"/>
    <s v="chhsagency"/>
    <m/>
    <m/>
    <m/>
    <m/>
    <m/>
    <m/>
    <m/>
    <m/>
    <s v="No"/>
    <n v="11"/>
    <m/>
    <m/>
    <x v="2"/>
    <d v="2020-01-01T19:51:14.000"/>
    <s v="The juvenile justice system should help youth rehabilitate &amp;amp; pursue new lives – not jump-start recidivism._x000a__x000a_The Department of Juvenile Justice will be renamed the Department of Youth &amp;amp; Community Restoration &amp;amp; live under @CHHSAgency to better support reentry. #CaliforniaForAll https://t.co/lJssqiNHCO"/>
    <m/>
    <m/>
    <x v="0"/>
    <m/>
    <s v="http://pbs.twimg.com/profile_images/977861618343100416/f5wQDuUA_normal.jpg"/>
    <x v="8"/>
    <d v="2020-01-01T00:00:00.000"/>
    <s v="19:51:14"/>
    <s v="https://twitter.com/voxpop2018/status/1212461295821361154"/>
    <m/>
    <m/>
    <s v="1212461295821361154"/>
    <m/>
    <b v="0"/>
    <n v="0"/>
    <s v=""/>
    <b v="0"/>
    <s v="en"/>
    <m/>
    <s v=""/>
    <b v="0"/>
    <n v="6"/>
    <s v="1211795496655675392"/>
    <s v="Twitter for Android"/>
    <b v="0"/>
    <s v="1211795496655675392"/>
    <s v="Tweet"/>
    <n v="0"/>
    <n v="0"/>
    <m/>
    <m/>
    <m/>
    <m/>
    <m/>
    <m/>
    <m/>
    <m/>
    <n v="1"/>
    <s v="1"/>
    <s v="1"/>
    <n v="2"/>
    <n v="5"/>
    <n v="0"/>
    <n v="0"/>
    <n v="0"/>
    <n v="0"/>
    <n v="38"/>
    <n v="95"/>
    <n v="40"/>
  </r>
  <r>
    <s v="monstar_01"/>
    <s v="sheldoneakins"/>
    <m/>
    <m/>
    <m/>
    <m/>
    <m/>
    <m/>
    <m/>
    <m/>
    <s v="No"/>
    <n v="12"/>
    <m/>
    <m/>
    <x v="1"/>
    <d v="2020-01-02T14:59:56.000"/>
    <s v="#leadingequitysummit #EquityEd + juvenile justice system = meeting needs beyond academics. Preventative behavior approaches, relevant learning experiences, lowering recidivism #mentalhealth #Maslowshierarchy @edequityva @PedroANoguera @sheldoneakins"/>
    <m/>
    <m/>
    <x v="2"/>
    <m/>
    <s v="http://pbs.twimg.com/profile_images/1064614038796038146/aWApqU3o_normal.jpg"/>
    <x v="9"/>
    <d v="2020-01-02T00:00:00.000"/>
    <s v="14:59:56"/>
    <s v="https://twitter.com/monstar_01/status/1212750379097694208"/>
    <m/>
    <m/>
    <s v="1212750379097694208"/>
    <m/>
    <b v="0"/>
    <n v="4"/>
    <s v=""/>
    <b v="0"/>
    <s v="en"/>
    <m/>
    <s v=""/>
    <b v="0"/>
    <n v="1"/>
    <s v=""/>
    <s v="Twitter for iPhone"/>
    <b v="0"/>
    <s v="1212750379097694208"/>
    <s v="Tweet"/>
    <n v="0"/>
    <n v="0"/>
    <m/>
    <m/>
    <m/>
    <m/>
    <m/>
    <m/>
    <m/>
    <m/>
    <n v="1"/>
    <s v="2"/>
    <s v="2"/>
    <m/>
    <m/>
    <m/>
    <m/>
    <m/>
    <m/>
    <m/>
    <m/>
    <m/>
  </r>
  <r>
    <s v="monstar_01"/>
    <s v="pedroanoguera"/>
    <m/>
    <m/>
    <m/>
    <m/>
    <m/>
    <m/>
    <m/>
    <m/>
    <s v="No"/>
    <n v="13"/>
    <m/>
    <m/>
    <x v="1"/>
    <d v="2020-01-02T14:59:56.000"/>
    <s v="#leadingequitysummit #EquityEd + juvenile justice system = meeting needs beyond academics. Preventative behavior approaches, relevant learning experiences, lowering recidivism #mentalhealth #Maslowshierarchy @edequityva @PedroANoguera @sheldoneakins"/>
    <m/>
    <m/>
    <x v="2"/>
    <m/>
    <s v="http://pbs.twimg.com/profile_images/1064614038796038146/aWApqU3o_normal.jpg"/>
    <x v="9"/>
    <d v="2020-01-02T00:00:00.000"/>
    <s v="14:59:56"/>
    <s v="https://twitter.com/monstar_01/status/1212750379097694208"/>
    <m/>
    <m/>
    <s v="1212750379097694208"/>
    <m/>
    <b v="0"/>
    <n v="4"/>
    <s v=""/>
    <b v="0"/>
    <s v="en"/>
    <m/>
    <s v=""/>
    <b v="0"/>
    <n v="1"/>
    <s v=""/>
    <s v="Twitter for iPhone"/>
    <b v="0"/>
    <s v="1212750379097694208"/>
    <s v="Tweet"/>
    <n v="0"/>
    <n v="0"/>
    <m/>
    <m/>
    <m/>
    <m/>
    <m/>
    <m/>
    <m/>
    <m/>
    <n v="1"/>
    <s v="2"/>
    <s v="2"/>
    <m/>
    <m/>
    <m/>
    <m/>
    <m/>
    <m/>
    <m/>
    <m/>
    <m/>
  </r>
  <r>
    <s v="monstar_01"/>
    <s v="edequityva"/>
    <m/>
    <m/>
    <m/>
    <m/>
    <m/>
    <m/>
    <m/>
    <m/>
    <s v="No"/>
    <n v="14"/>
    <m/>
    <m/>
    <x v="1"/>
    <d v="2020-01-02T14:59:56.000"/>
    <s v="#leadingequitysummit #EquityEd + juvenile justice system = meeting needs beyond academics. Preventative behavior approaches, relevant learning experiences, lowering recidivism #mentalhealth #Maslowshierarchy @edequityva @PedroANoguera @sheldoneakins"/>
    <m/>
    <m/>
    <x v="2"/>
    <m/>
    <s v="http://pbs.twimg.com/profile_images/1064614038796038146/aWApqU3o_normal.jpg"/>
    <x v="9"/>
    <d v="2020-01-02T00:00:00.000"/>
    <s v="14:59:56"/>
    <s v="https://twitter.com/monstar_01/status/1212750379097694208"/>
    <m/>
    <m/>
    <s v="1212750379097694208"/>
    <m/>
    <b v="0"/>
    <n v="4"/>
    <s v=""/>
    <b v="0"/>
    <s v="en"/>
    <m/>
    <s v=""/>
    <b v="0"/>
    <n v="1"/>
    <s v=""/>
    <s v="Twitter for iPhone"/>
    <b v="0"/>
    <s v="1212750379097694208"/>
    <s v="Tweet"/>
    <n v="0"/>
    <n v="0"/>
    <m/>
    <m/>
    <m/>
    <m/>
    <m/>
    <m/>
    <m/>
    <m/>
    <n v="1"/>
    <s v="2"/>
    <s v="2"/>
    <n v="0"/>
    <n v="0"/>
    <n v="0"/>
    <n v="0"/>
    <n v="0"/>
    <n v="0"/>
    <n v="22"/>
    <n v="100"/>
    <n v="22"/>
  </r>
  <r>
    <s v="sheldoneakins"/>
    <s v="pedroanoguera"/>
    <m/>
    <m/>
    <m/>
    <m/>
    <m/>
    <m/>
    <m/>
    <m/>
    <s v="No"/>
    <n v="15"/>
    <m/>
    <m/>
    <x v="2"/>
    <d v="2020-01-02T18:46:46.000"/>
    <s v="#leadingequitysummit #EquityEd + juvenile justice system = meeting needs beyond academics. Preventative behavior approaches, relevant learning experiences, lowering recidivism #mentalhealth #Maslowshierarchy @edequityva @PedroANoguera @sheldoneakins"/>
    <m/>
    <m/>
    <x v="3"/>
    <m/>
    <s v="http://pbs.twimg.com/profile_images/1186956822839578625/UGn48t1h_normal.jpg"/>
    <x v="10"/>
    <d v="2020-01-02T00:00:00.000"/>
    <s v="18:46:46"/>
    <s v="https://twitter.com/sheldoneakins/status/1212807460496347136"/>
    <m/>
    <m/>
    <s v="1212807460496347136"/>
    <m/>
    <b v="0"/>
    <n v="0"/>
    <s v=""/>
    <b v="0"/>
    <s v="en"/>
    <m/>
    <s v=""/>
    <b v="0"/>
    <n v="1"/>
    <s v="1212750379097694208"/>
    <s v="Twitter Web App"/>
    <b v="0"/>
    <s v="1212750379097694208"/>
    <s v="Tweet"/>
    <n v="0"/>
    <n v="0"/>
    <m/>
    <m/>
    <m/>
    <m/>
    <m/>
    <m/>
    <m/>
    <m/>
    <n v="1"/>
    <s v="2"/>
    <s v="2"/>
    <m/>
    <m/>
    <m/>
    <m/>
    <m/>
    <m/>
    <m/>
    <m/>
    <m/>
  </r>
  <r>
    <s v="sheldoneakins"/>
    <s v="edequityva"/>
    <m/>
    <m/>
    <m/>
    <m/>
    <m/>
    <m/>
    <m/>
    <m/>
    <s v="No"/>
    <n v="16"/>
    <m/>
    <m/>
    <x v="2"/>
    <d v="2020-01-02T18:46:46.000"/>
    <s v="#leadingequitysummit #EquityEd + juvenile justice system = meeting needs beyond academics. Preventative behavior approaches, relevant learning experiences, lowering recidivism #mentalhealth #Maslowshierarchy @edequityva @PedroANoguera @sheldoneakins"/>
    <m/>
    <m/>
    <x v="3"/>
    <m/>
    <s v="http://pbs.twimg.com/profile_images/1186956822839578625/UGn48t1h_normal.jpg"/>
    <x v="10"/>
    <d v="2020-01-02T00:00:00.000"/>
    <s v="18:46:46"/>
    <s v="https://twitter.com/sheldoneakins/status/1212807460496347136"/>
    <m/>
    <m/>
    <s v="1212807460496347136"/>
    <m/>
    <b v="0"/>
    <n v="0"/>
    <s v=""/>
    <b v="0"/>
    <s v="en"/>
    <m/>
    <s v=""/>
    <b v="0"/>
    <n v="1"/>
    <s v="1212750379097694208"/>
    <s v="Twitter Web App"/>
    <b v="0"/>
    <s v="1212750379097694208"/>
    <s v="Tweet"/>
    <n v="0"/>
    <n v="0"/>
    <m/>
    <m/>
    <m/>
    <m/>
    <m/>
    <m/>
    <m/>
    <m/>
    <n v="1"/>
    <s v="2"/>
    <s v="2"/>
    <n v="0"/>
    <n v="0"/>
    <n v="0"/>
    <n v="0"/>
    <n v="0"/>
    <n v="0"/>
    <n v="22"/>
    <n v="100"/>
    <n v="22"/>
  </r>
  <r>
    <s v="inyouthjustice"/>
    <s v="inyouthjustice"/>
    <m/>
    <m/>
    <m/>
    <m/>
    <m/>
    <m/>
    <m/>
    <m/>
    <s v="No"/>
    <n v="17"/>
    <m/>
    <m/>
    <x v="0"/>
    <d v="2020-01-06T13:15:11.000"/>
    <s v="#DidYouKnow there's no minimum age for a child to be held in a secure juvenile detention facility in #Indiana? 10-yr-olds/younger may be held in secure detention facilities which has been shown to increase recidivism &amp;amp; have lasting harm + behavioral consequences for kids. https://t.co/G9goPxKZkS"/>
    <m/>
    <m/>
    <x v="4"/>
    <s v="https://pbs.twimg.com/media/ENmcbKeUEAId236.jpg"/>
    <s v="https://pbs.twimg.com/media/ENmcbKeUEAId236.jpg"/>
    <x v="11"/>
    <d v="2020-01-06T00:00:00.000"/>
    <s v="13:15:11"/>
    <s v="https://twitter.com/inyouthjustice/status/1214173567375548416"/>
    <m/>
    <m/>
    <s v="1214173567375548416"/>
    <m/>
    <b v="0"/>
    <n v="1"/>
    <s v=""/>
    <b v="0"/>
    <s v="en"/>
    <m/>
    <s v=""/>
    <b v="0"/>
    <n v="0"/>
    <s v=""/>
    <s v="Hootsuite Inc."/>
    <b v="0"/>
    <s v="1214173567375548416"/>
    <s v="Tweet"/>
    <n v="0"/>
    <n v="0"/>
    <m/>
    <m/>
    <m/>
    <m/>
    <m/>
    <m/>
    <m/>
    <m/>
    <n v="1"/>
    <s v="3"/>
    <s v="3"/>
    <n v="2"/>
    <n v="4.444444444444445"/>
    <n v="1"/>
    <n v="2.2222222222222223"/>
    <n v="0"/>
    <n v="0"/>
    <n v="42"/>
    <n v="93.33333333333333"/>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5"/>
        <item x="6"/>
        <item x="7"/>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359965053">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359965053">
      <items count="5">
        <i x="1"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17" totalsRowShown="0" headerRowDxfId="388" dataDxfId="387">
  <autoFilter ref="A2:BN17"/>
  <tableColumns count="66">
    <tableColumn id="1" name="Vertex 1" dataDxfId="337"/>
    <tableColumn id="2" name="Vertex 2" dataDxfId="335"/>
    <tableColumn id="3" name="Color" dataDxfId="336"/>
    <tableColumn id="4" name="Width" dataDxfId="386"/>
    <tableColumn id="11" name="Style" dataDxfId="385"/>
    <tableColumn id="5" name="Opacity" dataDxfId="384"/>
    <tableColumn id="6" name="Visibility" dataDxfId="383"/>
    <tableColumn id="10" name="Label" dataDxfId="382"/>
    <tableColumn id="12" name="Label Text Color" dataDxfId="381"/>
    <tableColumn id="13" name="Label Font Size" dataDxfId="380"/>
    <tableColumn id="14" name="Reciprocated?" dataDxfId="242"/>
    <tableColumn id="7" name="ID" dataDxfId="379"/>
    <tableColumn id="9" name="Dynamic Filter" dataDxfId="378"/>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Date" dataDxfId="324"/>
    <tableColumn id="25" name="Time" dataDxfId="323"/>
    <tableColumn id="26" name="Twitter Page for Tweet" dataDxfId="322"/>
    <tableColumn id="27" name="Latitude" dataDxfId="321"/>
    <tableColumn id="28" name="Longitude" dataDxfId="320"/>
    <tableColumn id="29" name="Imported ID" dataDxfId="319"/>
    <tableColumn id="30" name="In-Reply-To Tweet ID" dataDxfId="318"/>
    <tableColumn id="31" name="Favorited" dataDxfId="317"/>
    <tableColumn id="32" name="Favorite Count" dataDxfId="316"/>
    <tableColumn id="33" name="In-Reply-To User ID" dataDxfId="315"/>
    <tableColumn id="34" name="Is Quote Status" dataDxfId="314"/>
    <tableColumn id="35" name="Language" dataDxfId="313"/>
    <tableColumn id="36" name="Possibly Sensitive" dataDxfId="312"/>
    <tableColumn id="37" name="Quoted Status ID" dataDxfId="311"/>
    <tableColumn id="38" name="Retweeted" dataDxfId="310"/>
    <tableColumn id="39" name="Retweet Count" dataDxfId="309"/>
    <tableColumn id="40" name="Retweet ID" dataDxfId="308"/>
    <tableColumn id="41" name="Source" dataDxfId="307"/>
    <tableColumn id="42" name="Truncated" dataDxfId="306"/>
    <tableColumn id="43" name="Unified Twitter ID" dataDxfId="305"/>
    <tableColumn id="44" name="Imported Tweet Type" dataDxfId="304"/>
    <tableColumn id="45" name="Added By Extended Analysis" dataDxfId="303"/>
    <tableColumn id="46" name="Corrected By Extended Analysis" dataDxfId="302"/>
    <tableColumn id="47" name="Place Bounding Box" dataDxfId="301"/>
    <tableColumn id="48" name="Place Country" dataDxfId="300"/>
    <tableColumn id="49" name="Place Country Code" dataDxfId="299"/>
    <tableColumn id="50" name="Place Full Name" dataDxfId="298"/>
    <tableColumn id="51" name="Place ID" dataDxfId="297"/>
    <tableColumn id="52" name="Place Name" dataDxfId="296"/>
    <tableColumn id="53" name="Place Type" dataDxfId="295"/>
    <tableColumn id="54" name="Place URL" dataDxfId="294"/>
    <tableColumn id="55" name="Edge Weight"/>
    <tableColumn id="56" name="Vertex 1 Group" dataDxfId="257">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3" totalsRowShown="0" headerRowDxfId="241" dataDxfId="240">
  <autoFilter ref="A1:H3"/>
  <tableColumns count="8">
    <tableColumn id="1" name="Top URLs in Tweet in Entire Graph" dataDxfId="239"/>
    <tableColumn id="2" name="Entire Graph Count" dataDxfId="238"/>
    <tableColumn id="3" name="Top URLs in Tweet in G1" dataDxfId="237"/>
    <tableColumn id="4" name="G1 Count" dataDxfId="236"/>
    <tableColumn id="5" name="Top URLs in Tweet in G2" dataDxfId="235"/>
    <tableColumn id="6" name="G2 Count" dataDxfId="234"/>
    <tableColumn id="7" name="Top URLs in Tweet in G3" dataDxfId="233"/>
    <tableColumn id="8" name="G3 Count" dataDxfId="23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H8" totalsRowShown="0" headerRowDxfId="230" dataDxfId="229">
  <autoFilter ref="A6:H8"/>
  <tableColumns count="8">
    <tableColumn id="1" name="Top Domains in Tweet in Entire Graph" dataDxfId="228"/>
    <tableColumn id="2" name="Entire Graph Count" dataDxfId="227"/>
    <tableColumn id="3" name="Top Domains in Tweet in G1" dataDxfId="226"/>
    <tableColumn id="4" name="G1 Count" dataDxfId="225"/>
    <tableColumn id="5" name="Top Domains in Tweet in G2" dataDxfId="224"/>
    <tableColumn id="6" name="G2 Count" dataDxfId="223"/>
    <tableColumn id="7" name="Top Domains in Tweet in G3" dataDxfId="222"/>
    <tableColumn id="8" name="G3 Count" dataDxfId="22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H18" totalsRowShown="0" headerRowDxfId="219" dataDxfId="218">
  <autoFilter ref="A11:H18"/>
  <tableColumns count="8">
    <tableColumn id="1" name="Top Hashtags in Tweet in Entire Graph" dataDxfId="217"/>
    <tableColumn id="2" name="Entire Graph Count" dataDxfId="216"/>
    <tableColumn id="3" name="Top Hashtags in Tweet in G1" dataDxfId="215"/>
    <tableColumn id="4" name="G1 Count" dataDxfId="214"/>
    <tableColumn id="5" name="Top Hashtags in Tweet in G2" dataDxfId="213"/>
    <tableColumn id="6" name="G2 Count" dataDxfId="212"/>
    <tableColumn id="7" name="Top Hashtags in Tweet in G3" dataDxfId="211"/>
    <tableColumn id="8" name="G3 Count" dataDxfId="2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H31" totalsRowShown="0" headerRowDxfId="208" dataDxfId="207">
  <autoFilter ref="A21:H31"/>
  <tableColumns count="8">
    <tableColumn id="1" name="Top Words in Tweet in Entire Graph" dataDxfId="206"/>
    <tableColumn id="2" name="Entire Graph Count" dataDxfId="205"/>
    <tableColumn id="3" name="Top Words in Tweet in G1" dataDxfId="204"/>
    <tableColumn id="4" name="G1 Count" dataDxfId="203"/>
    <tableColumn id="5" name="Top Words in Tweet in G2" dataDxfId="202"/>
    <tableColumn id="6" name="G2 Count" dataDxfId="201"/>
    <tableColumn id="7" name="Top Words in Tweet in G3" dataDxfId="200"/>
    <tableColumn id="8" name="G3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H44" totalsRowShown="0" headerRowDxfId="197" dataDxfId="196">
  <autoFilter ref="A34:H44"/>
  <tableColumns count="8">
    <tableColumn id="1" name="Top Word Pairs in Tweet in Entire Graph" dataDxfId="195"/>
    <tableColumn id="2" name="Entire Graph Count" dataDxfId="194"/>
    <tableColumn id="3" name="Top Word Pairs in Tweet in G1" dataDxfId="193"/>
    <tableColumn id="4" name="G1 Count" dataDxfId="192"/>
    <tableColumn id="5" name="Top Word Pairs in Tweet in G2" dataDxfId="191"/>
    <tableColumn id="6" name="G2 Count" dataDxfId="190"/>
    <tableColumn id="7" name="Top Word Pairs in Tweet in G3" dataDxfId="189"/>
    <tableColumn id="8" name="G3 Count" dataDxfId="18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H48" totalsRowShown="0" headerRowDxfId="186" dataDxfId="185">
  <autoFilter ref="A47:H48"/>
  <tableColumns count="8">
    <tableColumn id="1" name="Top Replied-To in Entire Graph" dataDxfId="184"/>
    <tableColumn id="2" name="Entire Graph Count" dataDxfId="180"/>
    <tableColumn id="3" name="Top Replied-To in G1" dataDxfId="179"/>
    <tableColumn id="4" name="G1 Count" dataDxfId="176"/>
    <tableColumn id="5" name="Top Replied-To in G2" dataDxfId="175"/>
    <tableColumn id="6" name="G2 Count" dataDxfId="172"/>
    <tableColumn id="7" name="Top Replied-To in G3" dataDxfId="171"/>
    <tableColumn id="8" name="G3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H54" totalsRowShown="0" headerRowDxfId="183" dataDxfId="182">
  <autoFilter ref="A50:H54"/>
  <tableColumns count="8">
    <tableColumn id="1" name="Top Mentioned in Entire Graph" dataDxfId="181"/>
    <tableColumn id="2" name="Entire Graph Count" dataDxfId="178"/>
    <tableColumn id="3" name="Top Mentioned in G1" dataDxfId="177"/>
    <tableColumn id="4" name="G1 Count" dataDxfId="174"/>
    <tableColumn id="5" name="Top Mentioned in G2" dataDxfId="173"/>
    <tableColumn id="6" name="G2 Count" dataDxfId="169"/>
    <tableColumn id="7" name="Top Mentioned in G3" dataDxfId="168"/>
    <tableColumn id="8" name="G3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7:H67" totalsRowShown="0" headerRowDxfId="164" dataDxfId="163">
  <autoFilter ref="A57:H67"/>
  <tableColumns count="8">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4" totalsRowShown="0" headerRowDxfId="143" dataDxfId="142">
  <autoFilter ref="A1:G104"/>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77" dataDxfId="376">
  <autoFilter ref="A2:BT17"/>
  <tableColumns count="72">
    <tableColumn id="1" name="Vertex" dataDxfId="375"/>
    <tableColumn id="72" name="Subgraph"/>
    <tableColumn id="2" name="Color" dataDxfId="374"/>
    <tableColumn id="5" name="Shape" dataDxfId="373"/>
    <tableColumn id="6" name="Size" dataDxfId="372"/>
    <tableColumn id="4" name="Opacity" dataDxfId="274"/>
    <tableColumn id="7" name="Image File" dataDxfId="272"/>
    <tableColumn id="3" name="Visibility" dataDxfId="273"/>
    <tableColumn id="10" name="Label" dataDxfId="371"/>
    <tableColumn id="16" name="Label Fill Color" dataDxfId="370"/>
    <tableColumn id="9" name="Label Position" dataDxfId="268"/>
    <tableColumn id="8" name="Tooltip" dataDxfId="266"/>
    <tableColumn id="18" name="Layout Order" dataDxfId="267"/>
    <tableColumn id="13" name="X" dataDxfId="369"/>
    <tableColumn id="14" name="Y" dataDxfId="368"/>
    <tableColumn id="12" name="Locked?" dataDxfId="367"/>
    <tableColumn id="19" name="Polar R" dataDxfId="366"/>
    <tableColumn id="20" name="Polar Angle" dataDxfId="365"/>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64"/>
    <tableColumn id="28" name="Dynamic Filter" dataDxfId="363"/>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1"/>
    <tableColumn id="49" name="Custom Menu Item Text" dataDxfId="270"/>
    <tableColumn id="50" name="Custom Menu Item Action" dataDxfId="269"/>
    <tableColumn id="51" name="Tweeted Search Term?" dataDxfId="258"/>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5" totalsRowShown="0" headerRowDxfId="134" dataDxfId="133">
  <autoFilter ref="A1:L95"/>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90" dataDxfId="89">
  <autoFilter ref="A2:C5"/>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62">
  <autoFilter ref="A2:AO5"/>
  <tableColumns count="41">
    <tableColumn id="1" name="Group" dataDxfId="265"/>
    <tableColumn id="2" name="Vertex Color" dataDxfId="264"/>
    <tableColumn id="3" name="Vertex Shape" dataDxfId="262"/>
    <tableColumn id="22" name="Visibility" dataDxfId="263"/>
    <tableColumn id="4" name="Collapsed?"/>
    <tableColumn id="18" name="Label" dataDxfId="361"/>
    <tableColumn id="20" name="Collapsed X"/>
    <tableColumn id="21" name="Collapsed Y"/>
    <tableColumn id="6" name="ID" dataDxfId="360"/>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231"/>
    <tableColumn id="23" name="Top URLs in Tweet" dataDxfId="220"/>
    <tableColumn id="26" name="Top Domains in Tweet" dataDxfId="209"/>
    <tableColumn id="27" name="Top Hashtags in Tweet" dataDxfId="198"/>
    <tableColumn id="28" name="Top Words in Tweet" dataDxfId="187"/>
    <tableColumn id="29" name="Top Word Pairs in Tweet" dataDxfId="166"/>
    <tableColumn id="30" name="Top Replied-To in Tweet" dataDxfId="165"/>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59" dataDxfId="358">
  <autoFilter ref="A1:C16"/>
  <tableColumns count="3">
    <tableColumn id="1" name="Group" dataDxfId="261"/>
    <tableColumn id="2" name="Vertex" dataDxfId="260"/>
    <tableColumn id="3" name="Vertex ID" dataDxfId="2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7"/>
    <tableColumn id="2" name="Degree Frequency" dataDxfId="356">
      <calculatedColumnFormula>COUNTIF(Vertices[Degree], "&gt;= " &amp; D2) - COUNTIF(Vertices[Degree], "&gt;=" &amp; D3)</calculatedColumnFormula>
    </tableColumn>
    <tableColumn id="3" name="In-Degree Bin" dataDxfId="355"/>
    <tableColumn id="4" name="In-Degree Frequency" dataDxfId="354">
      <calculatedColumnFormula>COUNTIF(Vertices[In-Degree], "&gt;= " &amp; F2) - COUNTIF(Vertices[In-Degree], "&gt;=" &amp; F3)</calculatedColumnFormula>
    </tableColumn>
    <tableColumn id="5" name="Out-Degree Bin" dataDxfId="353"/>
    <tableColumn id="6" name="Out-Degree Frequency" dataDxfId="352">
      <calculatedColumnFormula>COUNTIF(Vertices[Out-Degree], "&gt;= " &amp; H2) - COUNTIF(Vertices[Out-Degree], "&gt;=" &amp; H3)</calculatedColumnFormula>
    </tableColumn>
    <tableColumn id="7" name="Betweenness Centrality Bin" dataDxfId="351"/>
    <tableColumn id="8" name="Betweenness Centrality Frequency" dataDxfId="350">
      <calculatedColumnFormula>COUNTIF(Vertices[Betweenness Centrality], "&gt;= " &amp; J2) - COUNTIF(Vertices[Betweenness Centrality], "&gt;=" &amp; J3)</calculatedColumnFormula>
    </tableColumn>
    <tableColumn id="9" name="Closeness Centrality Bin" dataDxfId="349"/>
    <tableColumn id="10" name="Closeness Centrality Frequency" dataDxfId="348">
      <calculatedColumnFormula>COUNTIF(Vertices[Closeness Centrality], "&gt;= " &amp; L2) - COUNTIF(Vertices[Closeness Centrality], "&gt;=" &amp; L3)</calculatedColumnFormula>
    </tableColumn>
    <tableColumn id="11" name="Eigenvector Centrality Bin" dataDxfId="347"/>
    <tableColumn id="12" name="Eigenvector Centrality Frequency" dataDxfId="346">
      <calculatedColumnFormula>COUNTIF(Vertices[Eigenvector Centrality], "&gt;= " &amp; N2) - COUNTIF(Vertices[Eigenvector Centrality], "&gt;=" &amp; N3)</calculatedColumnFormula>
    </tableColumn>
    <tableColumn id="18" name="PageRank Bin" dataDxfId="345"/>
    <tableColumn id="17" name="PageRank Frequency" dataDxfId="344">
      <calculatedColumnFormula>COUNTIF(Vertices[Eigenvector Centrality], "&gt;= " &amp; P2) - COUNTIF(Vertices[Eigenvector Centrality], "&gt;=" &amp; P3)</calculatedColumnFormula>
    </tableColumn>
    <tableColumn id="13" name="Clustering Coefficient Bin" dataDxfId="343"/>
    <tableColumn id="14" name="Clustering Coefficient Frequency" dataDxfId="342">
      <calculatedColumnFormula>COUNTIF(Vertices[Clustering Coefficient], "&gt;= " &amp; R2) - COUNTIF(Vertices[Clustering Coefficient], "&gt;=" &amp; R3)</calculatedColumnFormula>
    </tableColumn>
    <tableColumn id="15" name="Dynamic Filter Bin" dataDxfId="341"/>
    <tableColumn id="16" name="Dynamic Filter Frequency" dataDxfId="3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alkbeat.org/posts/tn/2019/04/05/once-in-juvenile-detention-themselves-memphis-students-give-school-officials-strategies-for-keeping-others-in-school/" TargetMode="External" /><Relationship Id="rId2" Type="http://schemas.openxmlformats.org/officeDocument/2006/relationships/hyperlink" Target="https://twitter.com/thrillho22/status/1212407162636558337" TargetMode="External" /><Relationship Id="rId3" Type="http://schemas.openxmlformats.org/officeDocument/2006/relationships/hyperlink" Target="https://pbs.twimg.com/media/ENEplJxU8AE-bi_.png" TargetMode="External" /><Relationship Id="rId4" Type="http://schemas.openxmlformats.org/officeDocument/2006/relationships/hyperlink" Target="https://pbs.twimg.com/media/ENmcbKeUEAId236.jpg" TargetMode="External" /><Relationship Id="rId5" Type="http://schemas.openxmlformats.org/officeDocument/2006/relationships/hyperlink" Target="http://pbs.twimg.com/profile_images/1070176465436729345/NaMCOaB__normal.jpg" TargetMode="External" /><Relationship Id="rId6" Type="http://schemas.openxmlformats.org/officeDocument/2006/relationships/hyperlink" Target="https://pbs.twimg.com/media/ENEplJxU8AE-bi_.png" TargetMode="External" /><Relationship Id="rId7" Type="http://schemas.openxmlformats.org/officeDocument/2006/relationships/hyperlink" Target="http://pbs.twimg.com/profile_images/1143764251162468352/X3J8djzp_normal.png" TargetMode="External" /><Relationship Id="rId8" Type="http://schemas.openxmlformats.org/officeDocument/2006/relationships/hyperlink" Target="http://pbs.twimg.com/profile_images/1139192698/Three_Moons_Ver_2_normal.JPG" TargetMode="External" /><Relationship Id="rId9" Type="http://schemas.openxmlformats.org/officeDocument/2006/relationships/hyperlink" Target="http://pbs.twimg.com/profile_images/1119009547597692929/trq7U4uY_normal.png" TargetMode="External" /><Relationship Id="rId10" Type="http://schemas.openxmlformats.org/officeDocument/2006/relationships/hyperlink" Target="http://pbs.twimg.com/profile_images/1150879792859897857/0mtw1mtj_normal.jpg" TargetMode="External" /><Relationship Id="rId11" Type="http://schemas.openxmlformats.org/officeDocument/2006/relationships/hyperlink" Target="http://pbs.twimg.com/profile_images/1210352071234478080/nElDQ1WY_normal.jpg" TargetMode="External" /><Relationship Id="rId12" Type="http://schemas.openxmlformats.org/officeDocument/2006/relationships/hyperlink" Target="http://pbs.twimg.com/profile_images/1010535779804708864/u9ZGLamE_normal.jpg" TargetMode="External" /><Relationship Id="rId13" Type="http://schemas.openxmlformats.org/officeDocument/2006/relationships/hyperlink" Target="http://pbs.twimg.com/profile_images/977861618343100416/f5wQDuUA_normal.jpg" TargetMode="External" /><Relationship Id="rId14" Type="http://schemas.openxmlformats.org/officeDocument/2006/relationships/hyperlink" Target="http://pbs.twimg.com/profile_images/1064614038796038146/aWApqU3o_normal.jpg" TargetMode="External" /><Relationship Id="rId15" Type="http://schemas.openxmlformats.org/officeDocument/2006/relationships/hyperlink" Target="http://pbs.twimg.com/profile_images/1064614038796038146/aWApqU3o_normal.jpg" TargetMode="External" /><Relationship Id="rId16" Type="http://schemas.openxmlformats.org/officeDocument/2006/relationships/hyperlink" Target="http://pbs.twimg.com/profile_images/1064614038796038146/aWApqU3o_normal.jpg" TargetMode="External" /><Relationship Id="rId17" Type="http://schemas.openxmlformats.org/officeDocument/2006/relationships/hyperlink" Target="http://pbs.twimg.com/profile_images/1186956822839578625/UGn48t1h_normal.jpg" TargetMode="External" /><Relationship Id="rId18" Type="http://schemas.openxmlformats.org/officeDocument/2006/relationships/hyperlink" Target="http://pbs.twimg.com/profile_images/1186956822839578625/UGn48t1h_normal.jpg" TargetMode="External" /><Relationship Id="rId19" Type="http://schemas.openxmlformats.org/officeDocument/2006/relationships/hyperlink" Target="https://pbs.twimg.com/media/ENmcbKeUEAId236.jpg" TargetMode="External" /><Relationship Id="rId20" Type="http://schemas.openxmlformats.org/officeDocument/2006/relationships/hyperlink" Target="https://twitter.com/kebedefaith/status/1211645954685845505" TargetMode="External" /><Relationship Id="rId21" Type="http://schemas.openxmlformats.org/officeDocument/2006/relationships/hyperlink" Target="https://twitter.com/cagovernor/status/1211795496655675392" TargetMode="External" /><Relationship Id="rId22" Type="http://schemas.openxmlformats.org/officeDocument/2006/relationships/hyperlink" Target="https://twitter.com/vanessalambdin/status/1211801701725831168" TargetMode="External" /><Relationship Id="rId23" Type="http://schemas.openxmlformats.org/officeDocument/2006/relationships/hyperlink" Target="https://twitter.com/anonomouse1981/status/1211909433086767109" TargetMode="External" /><Relationship Id="rId24" Type="http://schemas.openxmlformats.org/officeDocument/2006/relationships/hyperlink" Target="https://twitter.com/cacorrections/status/1212083899502694400" TargetMode="External" /><Relationship Id="rId25" Type="http://schemas.openxmlformats.org/officeDocument/2006/relationships/hyperlink" Target="https://twitter.com/cachildsupport/status/1212097113519058944" TargetMode="External" /><Relationship Id="rId26" Type="http://schemas.openxmlformats.org/officeDocument/2006/relationships/hyperlink" Target="https://twitter.com/toriwaterhousee/status/1212425541938274304" TargetMode="External" /><Relationship Id="rId27" Type="http://schemas.openxmlformats.org/officeDocument/2006/relationships/hyperlink" Target="https://twitter.com/jmdean946/status/1212447155513749504" TargetMode="External" /><Relationship Id="rId28" Type="http://schemas.openxmlformats.org/officeDocument/2006/relationships/hyperlink" Target="https://twitter.com/voxpop2018/status/1212461295821361154" TargetMode="External" /><Relationship Id="rId29" Type="http://schemas.openxmlformats.org/officeDocument/2006/relationships/hyperlink" Target="https://twitter.com/monstar_01/status/1212750379097694208" TargetMode="External" /><Relationship Id="rId30" Type="http://schemas.openxmlformats.org/officeDocument/2006/relationships/hyperlink" Target="https://twitter.com/monstar_01/status/1212750379097694208" TargetMode="External" /><Relationship Id="rId31" Type="http://schemas.openxmlformats.org/officeDocument/2006/relationships/hyperlink" Target="https://twitter.com/monstar_01/status/1212750379097694208" TargetMode="External" /><Relationship Id="rId32" Type="http://schemas.openxmlformats.org/officeDocument/2006/relationships/hyperlink" Target="https://twitter.com/sheldoneakins/status/1212807460496347136" TargetMode="External" /><Relationship Id="rId33" Type="http://schemas.openxmlformats.org/officeDocument/2006/relationships/hyperlink" Target="https://twitter.com/sheldoneakins/status/1212807460496347136" TargetMode="External" /><Relationship Id="rId34" Type="http://schemas.openxmlformats.org/officeDocument/2006/relationships/hyperlink" Target="https://twitter.com/inyouthjustice/status/1214173567375548416" TargetMode="External" /><Relationship Id="rId35" Type="http://schemas.openxmlformats.org/officeDocument/2006/relationships/hyperlink" Target="https://api.twitter.com/1.1/geo/id/6fcd35f3d89874b3.json"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table" Target="../tables/table1.xml" /><Relationship Id="rId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chalkbeat.org/posts/tn/2019/04/05/once-in-juvenile-detention-themselves-memphis-students-give-school-officials-strategies-for-keeping-others-in-school/" TargetMode="External" /><Relationship Id="rId2" Type="http://schemas.openxmlformats.org/officeDocument/2006/relationships/hyperlink" Target="https://twitter.com/thrillho22/status/1212407162636558337" TargetMode="External" /><Relationship Id="rId3" Type="http://schemas.openxmlformats.org/officeDocument/2006/relationships/hyperlink" Target="https://pbs.twimg.com/media/ENEplJxU8AE-bi_.png" TargetMode="External" /><Relationship Id="rId4" Type="http://schemas.openxmlformats.org/officeDocument/2006/relationships/hyperlink" Target="https://pbs.twimg.com/media/ENmcbKeUEAId236.jpg" TargetMode="External" /><Relationship Id="rId5" Type="http://schemas.openxmlformats.org/officeDocument/2006/relationships/hyperlink" Target="http://pbs.twimg.com/profile_images/1070176465436729345/NaMCOaB__normal.jpg" TargetMode="External" /><Relationship Id="rId6" Type="http://schemas.openxmlformats.org/officeDocument/2006/relationships/hyperlink" Target="https://pbs.twimg.com/media/ENEplJxU8AE-bi_.png" TargetMode="External" /><Relationship Id="rId7" Type="http://schemas.openxmlformats.org/officeDocument/2006/relationships/hyperlink" Target="http://pbs.twimg.com/profile_images/1143764251162468352/X3J8djzp_normal.png" TargetMode="External" /><Relationship Id="rId8" Type="http://schemas.openxmlformats.org/officeDocument/2006/relationships/hyperlink" Target="http://pbs.twimg.com/profile_images/1139192698/Three_Moons_Ver_2_normal.JPG" TargetMode="External" /><Relationship Id="rId9" Type="http://schemas.openxmlformats.org/officeDocument/2006/relationships/hyperlink" Target="http://pbs.twimg.com/profile_images/1119009547597692929/trq7U4uY_normal.png" TargetMode="External" /><Relationship Id="rId10" Type="http://schemas.openxmlformats.org/officeDocument/2006/relationships/hyperlink" Target="http://pbs.twimg.com/profile_images/1150879792859897857/0mtw1mtj_normal.jpg" TargetMode="External" /><Relationship Id="rId11" Type="http://schemas.openxmlformats.org/officeDocument/2006/relationships/hyperlink" Target="http://pbs.twimg.com/profile_images/1210352071234478080/nElDQ1WY_normal.jpg" TargetMode="External" /><Relationship Id="rId12" Type="http://schemas.openxmlformats.org/officeDocument/2006/relationships/hyperlink" Target="http://pbs.twimg.com/profile_images/1010535779804708864/u9ZGLamE_normal.jpg" TargetMode="External" /><Relationship Id="rId13" Type="http://schemas.openxmlformats.org/officeDocument/2006/relationships/hyperlink" Target="http://pbs.twimg.com/profile_images/977861618343100416/f5wQDuUA_normal.jpg" TargetMode="External" /><Relationship Id="rId14" Type="http://schemas.openxmlformats.org/officeDocument/2006/relationships/hyperlink" Target="http://pbs.twimg.com/profile_images/1064614038796038146/aWApqU3o_normal.jpg" TargetMode="External" /><Relationship Id="rId15" Type="http://schemas.openxmlformats.org/officeDocument/2006/relationships/hyperlink" Target="http://pbs.twimg.com/profile_images/1064614038796038146/aWApqU3o_normal.jpg" TargetMode="External" /><Relationship Id="rId16" Type="http://schemas.openxmlformats.org/officeDocument/2006/relationships/hyperlink" Target="http://pbs.twimg.com/profile_images/1064614038796038146/aWApqU3o_normal.jpg" TargetMode="External" /><Relationship Id="rId17" Type="http://schemas.openxmlformats.org/officeDocument/2006/relationships/hyperlink" Target="http://pbs.twimg.com/profile_images/1186956822839578625/UGn48t1h_normal.jpg" TargetMode="External" /><Relationship Id="rId18" Type="http://schemas.openxmlformats.org/officeDocument/2006/relationships/hyperlink" Target="http://pbs.twimg.com/profile_images/1186956822839578625/UGn48t1h_normal.jpg" TargetMode="External" /><Relationship Id="rId19" Type="http://schemas.openxmlformats.org/officeDocument/2006/relationships/hyperlink" Target="https://pbs.twimg.com/media/ENmcbKeUEAId236.jpg" TargetMode="External" /><Relationship Id="rId20" Type="http://schemas.openxmlformats.org/officeDocument/2006/relationships/hyperlink" Target="https://twitter.com/kebedefaith/status/1211645954685845505" TargetMode="External" /><Relationship Id="rId21" Type="http://schemas.openxmlformats.org/officeDocument/2006/relationships/hyperlink" Target="https://twitter.com/cagovernor/status/1211795496655675392" TargetMode="External" /><Relationship Id="rId22" Type="http://schemas.openxmlformats.org/officeDocument/2006/relationships/hyperlink" Target="https://twitter.com/vanessalambdin/status/1211801701725831168" TargetMode="External" /><Relationship Id="rId23" Type="http://schemas.openxmlformats.org/officeDocument/2006/relationships/hyperlink" Target="https://twitter.com/anonomouse1981/status/1211909433086767109" TargetMode="External" /><Relationship Id="rId24" Type="http://schemas.openxmlformats.org/officeDocument/2006/relationships/hyperlink" Target="https://twitter.com/cacorrections/status/1212083899502694400" TargetMode="External" /><Relationship Id="rId25" Type="http://schemas.openxmlformats.org/officeDocument/2006/relationships/hyperlink" Target="https://twitter.com/cachildsupport/status/1212097113519058944" TargetMode="External" /><Relationship Id="rId26" Type="http://schemas.openxmlformats.org/officeDocument/2006/relationships/hyperlink" Target="https://twitter.com/toriwaterhousee/status/1212425541938274304" TargetMode="External" /><Relationship Id="rId27" Type="http://schemas.openxmlformats.org/officeDocument/2006/relationships/hyperlink" Target="https://twitter.com/jmdean946/status/1212447155513749504" TargetMode="External" /><Relationship Id="rId28" Type="http://schemas.openxmlformats.org/officeDocument/2006/relationships/hyperlink" Target="https://twitter.com/voxpop2018/status/1212461295821361154" TargetMode="External" /><Relationship Id="rId29" Type="http://schemas.openxmlformats.org/officeDocument/2006/relationships/hyperlink" Target="https://twitter.com/monstar_01/status/1212750379097694208" TargetMode="External" /><Relationship Id="rId30" Type="http://schemas.openxmlformats.org/officeDocument/2006/relationships/hyperlink" Target="https://twitter.com/monstar_01/status/1212750379097694208" TargetMode="External" /><Relationship Id="rId31" Type="http://schemas.openxmlformats.org/officeDocument/2006/relationships/hyperlink" Target="https://twitter.com/monstar_01/status/1212750379097694208" TargetMode="External" /><Relationship Id="rId32" Type="http://schemas.openxmlformats.org/officeDocument/2006/relationships/hyperlink" Target="https://twitter.com/sheldoneakins/status/1212807460496347136" TargetMode="External" /><Relationship Id="rId33" Type="http://schemas.openxmlformats.org/officeDocument/2006/relationships/hyperlink" Target="https://twitter.com/sheldoneakins/status/1212807460496347136" TargetMode="External" /><Relationship Id="rId34" Type="http://schemas.openxmlformats.org/officeDocument/2006/relationships/hyperlink" Target="https://twitter.com/inyouthjustice/status/1214173567375548416" TargetMode="External" /><Relationship Id="rId35" Type="http://schemas.openxmlformats.org/officeDocument/2006/relationships/hyperlink" Target="https://api.twitter.com/1.1/geo/id/6fcd35f3d89874b3.json" TargetMode="External" /><Relationship Id="rId36" Type="http://schemas.openxmlformats.org/officeDocument/2006/relationships/comments" Target="../comments13.xml" /><Relationship Id="rId37" Type="http://schemas.openxmlformats.org/officeDocument/2006/relationships/vmlDrawing" Target="../drawings/vmlDrawing6.vml" /><Relationship Id="rId38" Type="http://schemas.openxmlformats.org/officeDocument/2006/relationships/table" Target="../tables/table23.xml" /><Relationship Id="rId3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VNd0tuppz" TargetMode="External" /><Relationship Id="rId2" Type="http://schemas.openxmlformats.org/officeDocument/2006/relationships/hyperlink" Target="https://t.co/d8t8kok9lD" TargetMode="External" /><Relationship Id="rId3" Type="http://schemas.openxmlformats.org/officeDocument/2006/relationships/hyperlink" Target="http://t.co/rcMAvTQ3zI" TargetMode="External" /><Relationship Id="rId4" Type="http://schemas.openxmlformats.org/officeDocument/2006/relationships/hyperlink" Target="http://t.co/7Mmn6dppaz" TargetMode="External" /><Relationship Id="rId5" Type="http://schemas.openxmlformats.org/officeDocument/2006/relationships/hyperlink" Target="https://t.co/0raFe5TrdC" TargetMode="External" /><Relationship Id="rId6" Type="http://schemas.openxmlformats.org/officeDocument/2006/relationships/hyperlink" Target="https://t.co/imrMTS6N9m" TargetMode="External" /><Relationship Id="rId7" Type="http://schemas.openxmlformats.org/officeDocument/2006/relationships/hyperlink" Target="https://t.co/7LnuzvRcSn" TargetMode="External" /><Relationship Id="rId8" Type="http://schemas.openxmlformats.org/officeDocument/2006/relationships/hyperlink" Target="https://t.co/Sq282ruJJu" TargetMode="External" /><Relationship Id="rId9" Type="http://schemas.openxmlformats.org/officeDocument/2006/relationships/hyperlink" Target="https://t.co/bLLpNafzI6" TargetMode="External" /><Relationship Id="rId10" Type="http://schemas.openxmlformats.org/officeDocument/2006/relationships/hyperlink" Target="https://t.co/NaaIrXQx5U" TargetMode="External" /><Relationship Id="rId11" Type="http://schemas.openxmlformats.org/officeDocument/2006/relationships/hyperlink" Target="https://pbs.twimg.com/profile_banners/196454430/1550451660" TargetMode="External" /><Relationship Id="rId12" Type="http://schemas.openxmlformats.org/officeDocument/2006/relationships/hyperlink" Target="https://pbs.twimg.com/profile_banners/38349184/1576519570" TargetMode="External" /><Relationship Id="rId13" Type="http://schemas.openxmlformats.org/officeDocument/2006/relationships/hyperlink" Target="https://pbs.twimg.com/profile_banners/36807767/1548886787" TargetMode="External" /><Relationship Id="rId14" Type="http://schemas.openxmlformats.org/officeDocument/2006/relationships/hyperlink" Target="https://pbs.twimg.com/profile_banners/2568317316/1511728526" TargetMode="External" /><Relationship Id="rId15" Type="http://schemas.openxmlformats.org/officeDocument/2006/relationships/hyperlink" Target="https://pbs.twimg.com/profile_banners/199601800/1503731959" TargetMode="External" /><Relationship Id="rId16" Type="http://schemas.openxmlformats.org/officeDocument/2006/relationships/hyperlink" Target="https://pbs.twimg.com/profile_banners/32156433/1555627541" TargetMode="External" /><Relationship Id="rId17" Type="http://schemas.openxmlformats.org/officeDocument/2006/relationships/hyperlink" Target="https://pbs.twimg.com/profile_banners/744984115171069952/1563226115" TargetMode="External" /><Relationship Id="rId18" Type="http://schemas.openxmlformats.org/officeDocument/2006/relationships/hyperlink" Target="https://pbs.twimg.com/profile_banners/3188333753/1577405402" TargetMode="External" /><Relationship Id="rId19" Type="http://schemas.openxmlformats.org/officeDocument/2006/relationships/hyperlink" Target="https://pbs.twimg.com/profile_banners/403086731/1542658926" TargetMode="External" /><Relationship Id="rId20" Type="http://schemas.openxmlformats.org/officeDocument/2006/relationships/hyperlink" Target="https://pbs.twimg.com/profile_banners/994915214905622528/1571828901" TargetMode="External" /><Relationship Id="rId21" Type="http://schemas.openxmlformats.org/officeDocument/2006/relationships/hyperlink" Target="https://pbs.twimg.com/profile_banners/1179007926654193667/1571933002" TargetMode="External" /><Relationship Id="rId22" Type="http://schemas.openxmlformats.org/officeDocument/2006/relationships/hyperlink" Target="http://abs.twimg.com/images/themes/theme19/bg.gif" TargetMode="External" /><Relationship Id="rId23" Type="http://schemas.openxmlformats.org/officeDocument/2006/relationships/hyperlink" Target="http://abs.twimg.com/images/themes/theme4/bg.gif"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9/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pbs.twimg.com/profile_images/1070176465436729345/NaMCOaB__normal.jpg" TargetMode="External" /><Relationship Id="rId35" Type="http://schemas.openxmlformats.org/officeDocument/2006/relationships/hyperlink" Target="http://pbs.twimg.com/profile_images/1185210930365251584/U9SwyRZu_normal.jpg" TargetMode="External" /><Relationship Id="rId36" Type="http://schemas.openxmlformats.org/officeDocument/2006/relationships/hyperlink" Target="http://pbs.twimg.com/profile_images/2207219874/chhs3_normal.jpg" TargetMode="External" /><Relationship Id="rId37" Type="http://schemas.openxmlformats.org/officeDocument/2006/relationships/hyperlink" Target="http://pbs.twimg.com/profile_images/1143764251162468352/X3J8djzp_normal.png" TargetMode="External" /><Relationship Id="rId38" Type="http://schemas.openxmlformats.org/officeDocument/2006/relationships/hyperlink" Target="http://pbs.twimg.com/profile_images/1139192698/Three_Moons_Ver_2_normal.JPG" TargetMode="External" /><Relationship Id="rId39" Type="http://schemas.openxmlformats.org/officeDocument/2006/relationships/hyperlink" Target="http://pbs.twimg.com/profile_images/1119009547597692929/trq7U4uY_normal.png" TargetMode="External" /><Relationship Id="rId40" Type="http://schemas.openxmlformats.org/officeDocument/2006/relationships/hyperlink" Target="http://pbs.twimg.com/profile_images/1150879792859897857/0mtw1mtj_normal.jpg" TargetMode="External" /><Relationship Id="rId41" Type="http://schemas.openxmlformats.org/officeDocument/2006/relationships/hyperlink" Target="http://pbs.twimg.com/profile_images/1210352071234478080/nElDQ1WY_normal.jpg" TargetMode="External" /><Relationship Id="rId42" Type="http://schemas.openxmlformats.org/officeDocument/2006/relationships/hyperlink" Target="http://pbs.twimg.com/profile_images/1010535779804708864/u9ZGLamE_normal.jpg" TargetMode="External" /><Relationship Id="rId43" Type="http://schemas.openxmlformats.org/officeDocument/2006/relationships/hyperlink" Target="http://pbs.twimg.com/profile_images/977861618343100416/f5wQDuUA_normal.jpg" TargetMode="External" /><Relationship Id="rId44" Type="http://schemas.openxmlformats.org/officeDocument/2006/relationships/hyperlink" Target="http://pbs.twimg.com/profile_images/1064614038796038146/aWApqU3o_normal.jpg" TargetMode="External" /><Relationship Id="rId45" Type="http://schemas.openxmlformats.org/officeDocument/2006/relationships/hyperlink" Target="http://pbs.twimg.com/profile_images/1186956822839578625/UGn48t1h_normal.jpg" TargetMode="External" /><Relationship Id="rId46" Type="http://schemas.openxmlformats.org/officeDocument/2006/relationships/hyperlink" Target="http://pbs.twimg.com/profile_images/537447761898008576/JY8QDAp8_normal.jpe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179008373670518785/5R33heLv_normal.jpg" TargetMode="External" /><Relationship Id="rId49" Type="http://schemas.openxmlformats.org/officeDocument/2006/relationships/hyperlink" Target="https://twitter.com/kebedefaith" TargetMode="External" /><Relationship Id="rId50" Type="http://schemas.openxmlformats.org/officeDocument/2006/relationships/hyperlink" Target="https://twitter.com/cagovernor" TargetMode="External" /><Relationship Id="rId51" Type="http://schemas.openxmlformats.org/officeDocument/2006/relationships/hyperlink" Target="https://twitter.com/chhsagency" TargetMode="External" /><Relationship Id="rId52" Type="http://schemas.openxmlformats.org/officeDocument/2006/relationships/hyperlink" Target="https://twitter.com/vanessalambdin" TargetMode="External" /><Relationship Id="rId53" Type="http://schemas.openxmlformats.org/officeDocument/2006/relationships/hyperlink" Target="https://twitter.com/anonomouse1981" TargetMode="External" /><Relationship Id="rId54" Type="http://schemas.openxmlformats.org/officeDocument/2006/relationships/hyperlink" Target="https://twitter.com/cacorrections" TargetMode="External" /><Relationship Id="rId55" Type="http://schemas.openxmlformats.org/officeDocument/2006/relationships/hyperlink" Target="https://twitter.com/cachildsupport" TargetMode="External" /><Relationship Id="rId56" Type="http://schemas.openxmlformats.org/officeDocument/2006/relationships/hyperlink" Target="https://twitter.com/toriwaterhousee" TargetMode="External" /><Relationship Id="rId57" Type="http://schemas.openxmlformats.org/officeDocument/2006/relationships/hyperlink" Target="https://twitter.com/jmdean946" TargetMode="External" /><Relationship Id="rId58" Type="http://schemas.openxmlformats.org/officeDocument/2006/relationships/hyperlink" Target="https://twitter.com/voxpop2018" TargetMode="External" /><Relationship Id="rId59" Type="http://schemas.openxmlformats.org/officeDocument/2006/relationships/hyperlink" Target="https://twitter.com/monstar_01" TargetMode="External" /><Relationship Id="rId60" Type="http://schemas.openxmlformats.org/officeDocument/2006/relationships/hyperlink" Target="https://twitter.com/sheldoneakins" TargetMode="External" /><Relationship Id="rId61" Type="http://schemas.openxmlformats.org/officeDocument/2006/relationships/hyperlink" Target="https://twitter.com/pedroanoguera" TargetMode="External" /><Relationship Id="rId62" Type="http://schemas.openxmlformats.org/officeDocument/2006/relationships/hyperlink" Target="https://twitter.com/edequityva" TargetMode="External" /><Relationship Id="rId63" Type="http://schemas.openxmlformats.org/officeDocument/2006/relationships/hyperlink" Target="https://twitter.com/inyouthjustice" TargetMode="External" /><Relationship Id="rId64" Type="http://schemas.openxmlformats.org/officeDocument/2006/relationships/comments" Target="../comments2.xml" /><Relationship Id="rId65" Type="http://schemas.openxmlformats.org/officeDocument/2006/relationships/vmlDrawing" Target="../drawings/vmlDrawing2.vml" /><Relationship Id="rId66" Type="http://schemas.openxmlformats.org/officeDocument/2006/relationships/table" Target="../tables/table2.xml" /><Relationship Id="rId67" Type="http://schemas.openxmlformats.org/officeDocument/2006/relationships/drawing" Target="../drawings/drawing1.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thrillho22/status/1212407162636558337" TargetMode="External" /><Relationship Id="rId2" Type="http://schemas.openxmlformats.org/officeDocument/2006/relationships/hyperlink" Target="https://www.chalkbeat.org/posts/tn/2019/04/05/once-in-juvenile-detention-themselves-memphis-students-give-school-officials-strategies-for-keeping-others-in-school/" TargetMode="External" /><Relationship Id="rId3" Type="http://schemas.openxmlformats.org/officeDocument/2006/relationships/hyperlink" Target="https://www.chalkbeat.org/posts/tn/2019/04/05/once-in-juvenile-detention-themselves-memphis-students-give-school-officials-strategies-for-keeping-others-in-school/" TargetMode="External" /><Relationship Id="rId4" Type="http://schemas.openxmlformats.org/officeDocument/2006/relationships/hyperlink" Target="https://twitter.com/thrillho22/status/1212407162636558337"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451</v>
      </c>
      <c r="BD2" s="13" t="s">
        <v>459</v>
      </c>
      <c r="BE2" s="13" t="s">
        <v>460</v>
      </c>
      <c r="BF2" s="67" t="s">
        <v>625</v>
      </c>
      <c r="BG2" s="67" t="s">
        <v>626</v>
      </c>
      <c r="BH2" s="67" t="s">
        <v>627</v>
      </c>
      <c r="BI2" s="67" t="s">
        <v>628</v>
      </c>
      <c r="BJ2" s="67" t="s">
        <v>629</v>
      </c>
      <c r="BK2" s="67" t="s">
        <v>630</v>
      </c>
      <c r="BL2" s="67" t="s">
        <v>631</v>
      </c>
      <c r="BM2" s="67" t="s">
        <v>632</v>
      </c>
      <c r="BN2" s="67" t="s">
        <v>633</v>
      </c>
    </row>
    <row r="3" spans="1:66" ht="15" customHeight="1">
      <c r="A3" s="83" t="s">
        <v>234</v>
      </c>
      <c r="B3" s="83" t="s">
        <v>234</v>
      </c>
      <c r="C3" s="53" t="s">
        <v>673</v>
      </c>
      <c r="D3" s="54">
        <v>3</v>
      </c>
      <c r="E3" s="65" t="s">
        <v>132</v>
      </c>
      <c r="F3" s="55">
        <v>32</v>
      </c>
      <c r="G3" s="53"/>
      <c r="H3" s="57"/>
      <c r="I3" s="56"/>
      <c r="J3" s="56"/>
      <c r="K3" s="36" t="s">
        <v>65</v>
      </c>
      <c r="L3" s="62">
        <v>3</v>
      </c>
      <c r="M3" s="62"/>
      <c r="N3" s="63"/>
      <c r="O3" s="84" t="s">
        <v>196</v>
      </c>
      <c r="P3" s="86">
        <v>43829.57732638889</v>
      </c>
      <c r="Q3" s="84" t="s">
        <v>251</v>
      </c>
      <c r="R3" s="88" t="s">
        <v>256</v>
      </c>
      <c r="S3" s="84" t="s">
        <v>258</v>
      </c>
      <c r="T3" s="84"/>
      <c r="U3" s="84"/>
      <c r="V3" s="88" t="s">
        <v>266</v>
      </c>
      <c r="W3" s="86">
        <v>43829.57732638889</v>
      </c>
      <c r="X3" s="90">
        <v>43829</v>
      </c>
      <c r="Y3" s="92" t="s">
        <v>276</v>
      </c>
      <c r="Z3" s="88" t="s">
        <v>288</v>
      </c>
      <c r="AA3" s="84"/>
      <c r="AB3" s="84"/>
      <c r="AC3" s="92" t="s">
        <v>300</v>
      </c>
      <c r="AD3" s="92" t="s">
        <v>312</v>
      </c>
      <c r="AE3" s="84" t="b">
        <v>0</v>
      </c>
      <c r="AF3" s="84">
        <v>1</v>
      </c>
      <c r="AG3" s="92" t="s">
        <v>314</v>
      </c>
      <c r="AH3" s="84" t="b">
        <v>0</v>
      </c>
      <c r="AI3" s="84" t="s">
        <v>317</v>
      </c>
      <c r="AJ3" s="84"/>
      <c r="AK3" s="92" t="s">
        <v>316</v>
      </c>
      <c r="AL3" s="84" t="b">
        <v>0</v>
      </c>
      <c r="AM3" s="84">
        <v>0</v>
      </c>
      <c r="AN3" s="92" t="s">
        <v>316</v>
      </c>
      <c r="AO3" s="84" t="s">
        <v>319</v>
      </c>
      <c r="AP3" s="84" t="b">
        <v>0</v>
      </c>
      <c r="AQ3" s="92" t="s">
        <v>312</v>
      </c>
      <c r="AR3" s="84" t="s">
        <v>196</v>
      </c>
      <c r="AS3" s="84">
        <v>0</v>
      </c>
      <c r="AT3" s="84">
        <v>0</v>
      </c>
      <c r="AU3" s="84"/>
      <c r="AV3" s="84"/>
      <c r="AW3" s="84"/>
      <c r="AX3" s="84"/>
      <c r="AY3" s="84"/>
      <c r="AZ3" s="84"/>
      <c r="BA3" s="84"/>
      <c r="BB3" s="84"/>
      <c r="BC3">
        <v>1</v>
      </c>
      <c r="BD3" s="84" t="str">
        <f>REPLACE(INDEX(GroupVertices[Group],MATCH(Edges[[#This Row],[Vertex 1]],GroupVertices[Vertex],0)),1,1,"")</f>
        <v>3</v>
      </c>
      <c r="BE3" s="84" t="str">
        <f>REPLACE(INDEX(GroupVertices[Group],MATCH(Edges[[#This Row],[Vertex 2]],GroupVertices[Vertex],0)),1,1,"")</f>
        <v>3</v>
      </c>
      <c r="BF3" s="51">
        <v>0</v>
      </c>
      <c r="BG3" s="52">
        <v>0</v>
      </c>
      <c r="BH3" s="51">
        <v>0</v>
      </c>
      <c r="BI3" s="52">
        <v>0</v>
      </c>
      <c r="BJ3" s="51">
        <v>0</v>
      </c>
      <c r="BK3" s="52">
        <v>0</v>
      </c>
      <c r="BL3" s="51">
        <v>29</v>
      </c>
      <c r="BM3" s="52">
        <v>100</v>
      </c>
      <c r="BN3" s="51">
        <v>29</v>
      </c>
    </row>
    <row r="4" spans="1:66" ht="15" customHeight="1">
      <c r="A4" s="83" t="s">
        <v>235</v>
      </c>
      <c r="B4" s="83" t="s">
        <v>246</v>
      </c>
      <c r="C4" s="53" t="s">
        <v>673</v>
      </c>
      <c r="D4" s="54">
        <v>3</v>
      </c>
      <c r="E4" s="53" t="s">
        <v>132</v>
      </c>
      <c r="F4" s="55">
        <v>32</v>
      </c>
      <c r="G4" s="53"/>
      <c r="H4" s="57"/>
      <c r="I4" s="56"/>
      <c r="J4" s="56"/>
      <c r="K4" s="36" t="s">
        <v>65</v>
      </c>
      <c r="L4" s="62">
        <v>4</v>
      </c>
      <c r="M4" s="62"/>
      <c r="N4" s="63"/>
      <c r="O4" s="85" t="s">
        <v>249</v>
      </c>
      <c r="P4" s="87">
        <v>43829.98998842593</v>
      </c>
      <c r="Q4" s="85" t="s">
        <v>252</v>
      </c>
      <c r="R4" s="85"/>
      <c r="S4" s="85"/>
      <c r="T4" s="85" t="s">
        <v>260</v>
      </c>
      <c r="U4" s="89" t="s">
        <v>264</v>
      </c>
      <c r="V4" s="89" t="s">
        <v>264</v>
      </c>
      <c r="W4" s="87">
        <v>43829.98998842593</v>
      </c>
      <c r="X4" s="91">
        <v>43829</v>
      </c>
      <c r="Y4" s="93" t="s">
        <v>277</v>
      </c>
      <c r="Z4" s="89" t="s">
        <v>289</v>
      </c>
      <c r="AA4" s="85"/>
      <c r="AB4" s="85"/>
      <c r="AC4" s="93" t="s">
        <v>301</v>
      </c>
      <c r="AD4" s="93" t="s">
        <v>313</v>
      </c>
      <c r="AE4" s="85" t="b">
        <v>0</v>
      </c>
      <c r="AF4" s="85">
        <v>19</v>
      </c>
      <c r="AG4" s="93" t="s">
        <v>315</v>
      </c>
      <c r="AH4" s="85" t="b">
        <v>0</v>
      </c>
      <c r="AI4" s="85" t="s">
        <v>317</v>
      </c>
      <c r="AJ4" s="85"/>
      <c r="AK4" s="93" t="s">
        <v>316</v>
      </c>
      <c r="AL4" s="85" t="b">
        <v>0</v>
      </c>
      <c r="AM4" s="85">
        <v>6</v>
      </c>
      <c r="AN4" s="93" t="s">
        <v>316</v>
      </c>
      <c r="AO4" s="85" t="s">
        <v>319</v>
      </c>
      <c r="AP4" s="85" t="b">
        <v>0</v>
      </c>
      <c r="AQ4" s="93" t="s">
        <v>313</v>
      </c>
      <c r="AR4" s="85" t="s">
        <v>196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c r="BF4" s="51">
        <v>2</v>
      </c>
      <c r="BG4" s="52">
        <v>5</v>
      </c>
      <c r="BH4" s="51">
        <v>0</v>
      </c>
      <c r="BI4" s="52">
        <v>0</v>
      </c>
      <c r="BJ4" s="51">
        <v>0</v>
      </c>
      <c r="BK4" s="52">
        <v>0</v>
      </c>
      <c r="BL4" s="51">
        <v>38</v>
      </c>
      <c r="BM4" s="52">
        <v>95</v>
      </c>
      <c r="BN4" s="51">
        <v>40</v>
      </c>
    </row>
    <row r="5" spans="1:66" ht="15">
      <c r="A5" s="83" t="s">
        <v>236</v>
      </c>
      <c r="B5" s="83" t="s">
        <v>246</v>
      </c>
      <c r="C5" s="53" t="s">
        <v>673</v>
      </c>
      <c r="D5" s="54">
        <v>3</v>
      </c>
      <c r="E5" s="53" t="s">
        <v>132</v>
      </c>
      <c r="F5" s="55">
        <v>32</v>
      </c>
      <c r="G5" s="53"/>
      <c r="H5" s="57"/>
      <c r="I5" s="56"/>
      <c r="J5" s="56"/>
      <c r="K5" s="36" t="s">
        <v>65</v>
      </c>
      <c r="L5" s="62">
        <v>5</v>
      </c>
      <c r="M5" s="62"/>
      <c r="N5" s="63"/>
      <c r="O5" s="85" t="s">
        <v>250</v>
      </c>
      <c r="P5" s="87">
        <v>43830.007106481484</v>
      </c>
      <c r="Q5" s="85" t="s">
        <v>252</v>
      </c>
      <c r="R5" s="85"/>
      <c r="S5" s="85"/>
      <c r="T5" s="85"/>
      <c r="U5" s="85"/>
      <c r="V5" s="89" t="s">
        <v>267</v>
      </c>
      <c r="W5" s="87">
        <v>43830.007106481484</v>
      </c>
      <c r="X5" s="91">
        <v>43830</v>
      </c>
      <c r="Y5" s="93" t="s">
        <v>278</v>
      </c>
      <c r="Z5" s="89" t="s">
        <v>290</v>
      </c>
      <c r="AA5" s="85"/>
      <c r="AB5" s="85"/>
      <c r="AC5" s="93" t="s">
        <v>302</v>
      </c>
      <c r="AD5" s="85"/>
      <c r="AE5" s="85" t="b">
        <v>0</v>
      </c>
      <c r="AF5" s="85">
        <v>0</v>
      </c>
      <c r="AG5" s="93" t="s">
        <v>316</v>
      </c>
      <c r="AH5" s="85" t="b">
        <v>0</v>
      </c>
      <c r="AI5" s="85" t="s">
        <v>317</v>
      </c>
      <c r="AJ5" s="85"/>
      <c r="AK5" s="93" t="s">
        <v>316</v>
      </c>
      <c r="AL5" s="85" t="b">
        <v>0</v>
      </c>
      <c r="AM5" s="85">
        <v>6</v>
      </c>
      <c r="AN5" s="93" t="s">
        <v>301</v>
      </c>
      <c r="AO5" s="85" t="s">
        <v>319</v>
      </c>
      <c r="AP5" s="85" t="b">
        <v>0</v>
      </c>
      <c r="AQ5" s="93" t="s">
        <v>301</v>
      </c>
      <c r="AR5" s="85" t="s">
        <v>196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c r="BF5" s="51">
        <v>2</v>
      </c>
      <c r="BG5" s="52">
        <v>5</v>
      </c>
      <c r="BH5" s="51">
        <v>0</v>
      </c>
      <c r="BI5" s="52">
        <v>0</v>
      </c>
      <c r="BJ5" s="51">
        <v>0</v>
      </c>
      <c r="BK5" s="52">
        <v>0</v>
      </c>
      <c r="BL5" s="51">
        <v>38</v>
      </c>
      <c r="BM5" s="52">
        <v>95</v>
      </c>
      <c r="BN5" s="51">
        <v>40</v>
      </c>
    </row>
    <row r="6" spans="1:66" ht="15">
      <c r="A6" s="83" t="s">
        <v>237</v>
      </c>
      <c r="B6" s="83" t="s">
        <v>246</v>
      </c>
      <c r="C6" s="53" t="s">
        <v>673</v>
      </c>
      <c r="D6" s="54">
        <v>3</v>
      </c>
      <c r="E6" s="53" t="s">
        <v>132</v>
      </c>
      <c r="F6" s="55">
        <v>32</v>
      </c>
      <c r="G6" s="53"/>
      <c r="H6" s="57"/>
      <c r="I6" s="56"/>
      <c r="J6" s="56"/>
      <c r="K6" s="36" t="s">
        <v>65</v>
      </c>
      <c r="L6" s="62">
        <v>6</v>
      </c>
      <c r="M6" s="62"/>
      <c r="N6" s="63"/>
      <c r="O6" s="85" t="s">
        <v>250</v>
      </c>
      <c r="P6" s="87">
        <v>43830.30438657408</v>
      </c>
      <c r="Q6" s="85" t="s">
        <v>252</v>
      </c>
      <c r="R6" s="85"/>
      <c r="S6" s="85"/>
      <c r="T6" s="85"/>
      <c r="U6" s="85"/>
      <c r="V6" s="89" t="s">
        <v>268</v>
      </c>
      <c r="W6" s="87">
        <v>43830.30438657408</v>
      </c>
      <c r="X6" s="91">
        <v>43830</v>
      </c>
      <c r="Y6" s="93" t="s">
        <v>279</v>
      </c>
      <c r="Z6" s="89" t="s">
        <v>291</v>
      </c>
      <c r="AA6" s="85"/>
      <c r="AB6" s="85"/>
      <c r="AC6" s="93" t="s">
        <v>303</v>
      </c>
      <c r="AD6" s="85"/>
      <c r="AE6" s="85" t="b">
        <v>0</v>
      </c>
      <c r="AF6" s="85">
        <v>0</v>
      </c>
      <c r="AG6" s="93" t="s">
        <v>316</v>
      </c>
      <c r="AH6" s="85" t="b">
        <v>0</v>
      </c>
      <c r="AI6" s="85" t="s">
        <v>317</v>
      </c>
      <c r="AJ6" s="85"/>
      <c r="AK6" s="93" t="s">
        <v>316</v>
      </c>
      <c r="AL6" s="85" t="b">
        <v>0</v>
      </c>
      <c r="AM6" s="85">
        <v>6</v>
      </c>
      <c r="AN6" s="93" t="s">
        <v>301</v>
      </c>
      <c r="AO6" s="85" t="s">
        <v>320</v>
      </c>
      <c r="AP6" s="85" t="b">
        <v>0</v>
      </c>
      <c r="AQ6" s="93" t="s">
        <v>301</v>
      </c>
      <c r="AR6" s="85" t="s">
        <v>196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c r="BF6" s="51">
        <v>2</v>
      </c>
      <c r="BG6" s="52">
        <v>5</v>
      </c>
      <c r="BH6" s="51">
        <v>0</v>
      </c>
      <c r="BI6" s="52">
        <v>0</v>
      </c>
      <c r="BJ6" s="51">
        <v>0</v>
      </c>
      <c r="BK6" s="52">
        <v>0</v>
      </c>
      <c r="BL6" s="51">
        <v>38</v>
      </c>
      <c r="BM6" s="52">
        <v>95</v>
      </c>
      <c r="BN6" s="51">
        <v>40</v>
      </c>
    </row>
    <row r="7" spans="1:66" ht="15">
      <c r="A7" s="83" t="s">
        <v>238</v>
      </c>
      <c r="B7" s="83" t="s">
        <v>246</v>
      </c>
      <c r="C7" s="53" t="s">
        <v>673</v>
      </c>
      <c r="D7" s="54">
        <v>3</v>
      </c>
      <c r="E7" s="53" t="s">
        <v>132</v>
      </c>
      <c r="F7" s="55">
        <v>32</v>
      </c>
      <c r="G7" s="53"/>
      <c r="H7" s="57"/>
      <c r="I7" s="56"/>
      <c r="J7" s="56"/>
      <c r="K7" s="36" t="s">
        <v>65</v>
      </c>
      <c r="L7" s="62">
        <v>7</v>
      </c>
      <c r="M7" s="62"/>
      <c r="N7" s="63"/>
      <c r="O7" s="85" t="s">
        <v>250</v>
      </c>
      <c r="P7" s="87">
        <v>43830.78582175926</v>
      </c>
      <c r="Q7" s="85" t="s">
        <v>252</v>
      </c>
      <c r="R7" s="85"/>
      <c r="S7" s="85"/>
      <c r="T7" s="85"/>
      <c r="U7" s="85"/>
      <c r="V7" s="89" t="s">
        <v>269</v>
      </c>
      <c r="W7" s="87">
        <v>43830.78582175926</v>
      </c>
      <c r="X7" s="91">
        <v>43830</v>
      </c>
      <c r="Y7" s="93" t="s">
        <v>280</v>
      </c>
      <c r="Z7" s="89" t="s">
        <v>292</v>
      </c>
      <c r="AA7" s="85"/>
      <c r="AB7" s="85"/>
      <c r="AC7" s="93" t="s">
        <v>304</v>
      </c>
      <c r="AD7" s="85"/>
      <c r="AE7" s="85" t="b">
        <v>0</v>
      </c>
      <c r="AF7" s="85">
        <v>0</v>
      </c>
      <c r="AG7" s="93" t="s">
        <v>316</v>
      </c>
      <c r="AH7" s="85" t="b">
        <v>0</v>
      </c>
      <c r="AI7" s="85" t="s">
        <v>317</v>
      </c>
      <c r="AJ7" s="85"/>
      <c r="AK7" s="93" t="s">
        <v>316</v>
      </c>
      <c r="AL7" s="85" t="b">
        <v>0</v>
      </c>
      <c r="AM7" s="85">
        <v>6</v>
      </c>
      <c r="AN7" s="93" t="s">
        <v>301</v>
      </c>
      <c r="AO7" s="85" t="s">
        <v>321</v>
      </c>
      <c r="AP7" s="85" t="b">
        <v>0</v>
      </c>
      <c r="AQ7" s="93" t="s">
        <v>301</v>
      </c>
      <c r="AR7" s="85" t="s">
        <v>196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c r="BF7" s="51">
        <v>2</v>
      </c>
      <c r="BG7" s="52">
        <v>5</v>
      </c>
      <c r="BH7" s="51">
        <v>0</v>
      </c>
      <c r="BI7" s="52">
        <v>0</v>
      </c>
      <c r="BJ7" s="51">
        <v>0</v>
      </c>
      <c r="BK7" s="52">
        <v>0</v>
      </c>
      <c r="BL7" s="51">
        <v>38</v>
      </c>
      <c r="BM7" s="52">
        <v>95</v>
      </c>
      <c r="BN7" s="51">
        <v>40</v>
      </c>
    </row>
    <row r="8" spans="1:66" ht="15">
      <c r="A8" s="83" t="s">
        <v>239</v>
      </c>
      <c r="B8" s="83" t="s">
        <v>246</v>
      </c>
      <c r="C8" s="53" t="s">
        <v>673</v>
      </c>
      <c r="D8" s="54">
        <v>3</v>
      </c>
      <c r="E8" s="53" t="s">
        <v>132</v>
      </c>
      <c r="F8" s="55">
        <v>32</v>
      </c>
      <c r="G8" s="53"/>
      <c r="H8" s="57"/>
      <c r="I8" s="56"/>
      <c r="J8" s="56"/>
      <c r="K8" s="36" t="s">
        <v>65</v>
      </c>
      <c r="L8" s="62">
        <v>8</v>
      </c>
      <c r="M8" s="62"/>
      <c r="N8" s="63"/>
      <c r="O8" s="85" t="s">
        <v>250</v>
      </c>
      <c r="P8" s="87">
        <v>43830.822291666664</v>
      </c>
      <c r="Q8" s="85" t="s">
        <v>252</v>
      </c>
      <c r="R8" s="85"/>
      <c r="S8" s="85"/>
      <c r="T8" s="85"/>
      <c r="U8" s="85"/>
      <c r="V8" s="89" t="s">
        <v>270</v>
      </c>
      <c r="W8" s="87">
        <v>43830.822291666664</v>
      </c>
      <c r="X8" s="91">
        <v>43830</v>
      </c>
      <c r="Y8" s="93" t="s">
        <v>281</v>
      </c>
      <c r="Z8" s="89" t="s">
        <v>293</v>
      </c>
      <c r="AA8" s="85"/>
      <c r="AB8" s="85"/>
      <c r="AC8" s="93" t="s">
        <v>305</v>
      </c>
      <c r="AD8" s="85"/>
      <c r="AE8" s="85" t="b">
        <v>0</v>
      </c>
      <c r="AF8" s="85">
        <v>0</v>
      </c>
      <c r="AG8" s="93" t="s">
        <v>316</v>
      </c>
      <c r="AH8" s="85" t="b">
        <v>0</v>
      </c>
      <c r="AI8" s="85" t="s">
        <v>317</v>
      </c>
      <c r="AJ8" s="85"/>
      <c r="AK8" s="93" t="s">
        <v>316</v>
      </c>
      <c r="AL8" s="85" t="b">
        <v>0</v>
      </c>
      <c r="AM8" s="85">
        <v>6</v>
      </c>
      <c r="AN8" s="93" t="s">
        <v>301</v>
      </c>
      <c r="AO8" s="85" t="s">
        <v>319</v>
      </c>
      <c r="AP8" s="85" t="b">
        <v>0</v>
      </c>
      <c r="AQ8" s="93" t="s">
        <v>301</v>
      </c>
      <c r="AR8" s="85" t="s">
        <v>196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c r="BF8" s="51">
        <v>2</v>
      </c>
      <c r="BG8" s="52">
        <v>5</v>
      </c>
      <c r="BH8" s="51">
        <v>0</v>
      </c>
      <c r="BI8" s="52">
        <v>0</v>
      </c>
      <c r="BJ8" s="51">
        <v>0</v>
      </c>
      <c r="BK8" s="52">
        <v>0</v>
      </c>
      <c r="BL8" s="51">
        <v>38</v>
      </c>
      <c r="BM8" s="52">
        <v>95</v>
      </c>
      <c r="BN8" s="51">
        <v>40</v>
      </c>
    </row>
    <row r="9" spans="1:66" ht="15">
      <c r="A9" s="83" t="s">
        <v>240</v>
      </c>
      <c r="B9" s="83" t="s">
        <v>240</v>
      </c>
      <c r="C9" s="53" t="s">
        <v>673</v>
      </c>
      <c r="D9" s="54">
        <v>3</v>
      </c>
      <c r="E9" s="53" t="s">
        <v>132</v>
      </c>
      <c r="F9" s="55">
        <v>32</v>
      </c>
      <c r="G9" s="53"/>
      <c r="H9" s="57"/>
      <c r="I9" s="56"/>
      <c r="J9" s="56"/>
      <c r="K9" s="36" t="s">
        <v>65</v>
      </c>
      <c r="L9" s="62">
        <v>9</v>
      </c>
      <c r="M9" s="62"/>
      <c r="N9" s="63"/>
      <c r="O9" s="85" t="s">
        <v>196</v>
      </c>
      <c r="P9" s="87">
        <v>43831.72857638889</v>
      </c>
      <c r="Q9" s="85" t="s">
        <v>253</v>
      </c>
      <c r="R9" s="89" t="s">
        <v>257</v>
      </c>
      <c r="S9" s="85" t="s">
        <v>259</v>
      </c>
      <c r="T9" s="85"/>
      <c r="U9" s="85"/>
      <c r="V9" s="89" t="s">
        <v>271</v>
      </c>
      <c r="W9" s="87">
        <v>43831.72857638889</v>
      </c>
      <c r="X9" s="91">
        <v>43831</v>
      </c>
      <c r="Y9" s="93" t="s">
        <v>282</v>
      </c>
      <c r="Z9" s="89" t="s">
        <v>294</v>
      </c>
      <c r="AA9" s="85"/>
      <c r="AB9" s="85"/>
      <c r="AC9" s="93" t="s">
        <v>306</v>
      </c>
      <c r="AD9" s="85"/>
      <c r="AE9" s="85" t="b">
        <v>0</v>
      </c>
      <c r="AF9" s="85">
        <v>1</v>
      </c>
      <c r="AG9" s="93" t="s">
        <v>316</v>
      </c>
      <c r="AH9" s="85" t="b">
        <v>1</v>
      </c>
      <c r="AI9" s="85" t="s">
        <v>317</v>
      </c>
      <c r="AJ9" s="85"/>
      <c r="AK9" s="93" t="s">
        <v>318</v>
      </c>
      <c r="AL9" s="85" t="b">
        <v>0</v>
      </c>
      <c r="AM9" s="85">
        <v>0</v>
      </c>
      <c r="AN9" s="93" t="s">
        <v>316</v>
      </c>
      <c r="AO9" s="85" t="s">
        <v>321</v>
      </c>
      <c r="AP9" s="85" t="b">
        <v>0</v>
      </c>
      <c r="AQ9" s="93" t="s">
        <v>306</v>
      </c>
      <c r="AR9" s="85" t="s">
        <v>196</v>
      </c>
      <c r="AS9" s="85">
        <v>0</v>
      </c>
      <c r="AT9" s="85">
        <v>0</v>
      </c>
      <c r="AU9" s="85" t="s">
        <v>323</v>
      </c>
      <c r="AV9" s="85" t="s">
        <v>324</v>
      </c>
      <c r="AW9" s="85" t="s">
        <v>325</v>
      </c>
      <c r="AX9" s="85" t="s">
        <v>326</v>
      </c>
      <c r="AY9" s="85" t="s">
        <v>327</v>
      </c>
      <c r="AZ9" s="85" t="s">
        <v>328</v>
      </c>
      <c r="BA9" s="85" t="s">
        <v>329</v>
      </c>
      <c r="BB9" s="89" t="s">
        <v>330</v>
      </c>
      <c r="BC9">
        <v>1</v>
      </c>
      <c r="BD9" s="84" t="str">
        <f>REPLACE(INDEX(GroupVertices[Group],MATCH(Edges[[#This Row],[Vertex 1]],GroupVertices[Vertex],0)),1,1,"")</f>
        <v>3</v>
      </c>
      <c r="BE9" s="84" t="str">
        <f>REPLACE(INDEX(GroupVertices[Group],MATCH(Edges[[#This Row],[Vertex 2]],GroupVertices[Vertex],0)),1,1,"")</f>
        <v>3</v>
      </c>
      <c r="BF9" s="51">
        <v>0</v>
      </c>
      <c r="BG9" s="52">
        <v>0</v>
      </c>
      <c r="BH9" s="51">
        <v>0</v>
      </c>
      <c r="BI9" s="52">
        <v>0</v>
      </c>
      <c r="BJ9" s="51">
        <v>0</v>
      </c>
      <c r="BK9" s="52">
        <v>0</v>
      </c>
      <c r="BL9" s="51">
        <v>42</v>
      </c>
      <c r="BM9" s="52">
        <v>100</v>
      </c>
      <c r="BN9" s="51">
        <v>42</v>
      </c>
    </row>
    <row r="10" spans="1:66" ht="15">
      <c r="A10" s="83" t="s">
        <v>241</v>
      </c>
      <c r="B10" s="83" t="s">
        <v>246</v>
      </c>
      <c r="C10" s="53" t="s">
        <v>673</v>
      </c>
      <c r="D10" s="54">
        <v>3</v>
      </c>
      <c r="E10" s="53" t="s">
        <v>132</v>
      </c>
      <c r="F10" s="55">
        <v>32</v>
      </c>
      <c r="G10" s="53"/>
      <c r="H10" s="57"/>
      <c r="I10" s="56"/>
      <c r="J10" s="56"/>
      <c r="K10" s="36" t="s">
        <v>65</v>
      </c>
      <c r="L10" s="62">
        <v>10</v>
      </c>
      <c r="M10" s="62"/>
      <c r="N10" s="63"/>
      <c r="O10" s="85" t="s">
        <v>250</v>
      </c>
      <c r="P10" s="87">
        <v>43831.78821759259</v>
      </c>
      <c r="Q10" s="85" t="s">
        <v>252</v>
      </c>
      <c r="R10" s="85"/>
      <c r="S10" s="85"/>
      <c r="T10" s="85"/>
      <c r="U10" s="85"/>
      <c r="V10" s="89" t="s">
        <v>272</v>
      </c>
      <c r="W10" s="87">
        <v>43831.78821759259</v>
      </c>
      <c r="X10" s="91">
        <v>43831</v>
      </c>
      <c r="Y10" s="93" t="s">
        <v>283</v>
      </c>
      <c r="Z10" s="89" t="s">
        <v>295</v>
      </c>
      <c r="AA10" s="85"/>
      <c r="AB10" s="85"/>
      <c r="AC10" s="93" t="s">
        <v>307</v>
      </c>
      <c r="AD10" s="85"/>
      <c r="AE10" s="85" t="b">
        <v>0</v>
      </c>
      <c r="AF10" s="85">
        <v>0</v>
      </c>
      <c r="AG10" s="93" t="s">
        <v>316</v>
      </c>
      <c r="AH10" s="85" t="b">
        <v>0</v>
      </c>
      <c r="AI10" s="85" t="s">
        <v>317</v>
      </c>
      <c r="AJ10" s="85"/>
      <c r="AK10" s="93" t="s">
        <v>316</v>
      </c>
      <c r="AL10" s="85" t="b">
        <v>0</v>
      </c>
      <c r="AM10" s="85">
        <v>6</v>
      </c>
      <c r="AN10" s="93" t="s">
        <v>301</v>
      </c>
      <c r="AO10" s="85" t="s">
        <v>320</v>
      </c>
      <c r="AP10" s="85" t="b">
        <v>0</v>
      </c>
      <c r="AQ10" s="93" t="s">
        <v>301</v>
      </c>
      <c r="AR10" s="85" t="s">
        <v>196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c r="BF10" s="51">
        <v>2</v>
      </c>
      <c r="BG10" s="52">
        <v>5</v>
      </c>
      <c r="BH10" s="51">
        <v>0</v>
      </c>
      <c r="BI10" s="52">
        <v>0</v>
      </c>
      <c r="BJ10" s="51">
        <v>0</v>
      </c>
      <c r="BK10" s="52">
        <v>0</v>
      </c>
      <c r="BL10" s="51">
        <v>38</v>
      </c>
      <c r="BM10" s="52">
        <v>95</v>
      </c>
      <c r="BN10" s="51">
        <v>40</v>
      </c>
    </row>
    <row r="11" spans="1:66" ht="15">
      <c r="A11" s="83" t="s">
        <v>242</v>
      </c>
      <c r="B11" s="83" t="s">
        <v>246</v>
      </c>
      <c r="C11" s="53" t="s">
        <v>673</v>
      </c>
      <c r="D11" s="54">
        <v>3</v>
      </c>
      <c r="E11" s="53" t="s">
        <v>132</v>
      </c>
      <c r="F11" s="55">
        <v>32</v>
      </c>
      <c r="G11" s="53"/>
      <c r="H11" s="57"/>
      <c r="I11" s="56"/>
      <c r="J11" s="56"/>
      <c r="K11" s="36" t="s">
        <v>65</v>
      </c>
      <c r="L11" s="62">
        <v>11</v>
      </c>
      <c r="M11" s="62"/>
      <c r="N11" s="63"/>
      <c r="O11" s="85" t="s">
        <v>250</v>
      </c>
      <c r="P11" s="87">
        <v>43831.82724537037</v>
      </c>
      <c r="Q11" s="85" t="s">
        <v>252</v>
      </c>
      <c r="R11" s="85"/>
      <c r="S11" s="85"/>
      <c r="T11" s="85"/>
      <c r="U11" s="85"/>
      <c r="V11" s="89" t="s">
        <v>273</v>
      </c>
      <c r="W11" s="87">
        <v>43831.82724537037</v>
      </c>
      <c r="X11" s="91">
        <v>43831</v>
      </c>
      <c r="Y11" s="93" t="s">
        <v>284</v>
      </c>
      <c r="Z11" s="89" t="s">
        <v>296</v>
      </c>
      <c r="AA11" s="85"/>
      <c r="AB11" s="85"/>
      <c r="AC11" s="93" t="s">
        <v>308</v>
      </c>
      <c r="AD11" s="85"/>
      <c r="AE11" s="85" t="b">
        <v>0</v>
      </c>
      <c r="AF11" s="85">
        <v>0</v>
      </c>
      <c r="AG11" s="93" t="s">
        <v>316</v>
      </c>
      <c r="AH11" s="85" t="b">
        <v>0</v>
      </c>
      <c r="AI11" s="85" t="s">
        <v>317</v>
      </c>
      <c r="AJ11" s="85"/>
      <c r="AK11" s="93" t="s">
        <v>316</v>
      </c>
      <c r="AL11" s="85" t="b">
        <v>0</v>
      </c>
      <c r="AM11" s="85">
        <v>6</v>
      </c>
      <c r="AN11" s="93" t="s">
        <v>301</v>
      </c>
      <c r="AO11" s="85" t="s">
        <v>320</v>
      </c>
      <c r="AP11" s="85" t="b">
        <v>0</v>
      </c>
      <c r="AQ11" s="93" t="s">
        <v>301</v>
      </c>
      <c r="AR11" s="85" t="s">
        <v>196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c r="BF11" s="51">
        <v>2</v>
      </c>
      <c r="BG11" s="52">
        <v>5</v>
      </c>
      <c r="BH11" s="51">
        <v>0</v>
      </c>
      <c r="BI11" s="52">
        <v>0</v>
      </c>
      <c r="BJ11" s="51">
        <v>0</v>
      </c>
      <c r="BK11" s="52">
        <v>0</v>
      </c>
      <c r="BL11" s="51">
        <v>38</v>
      </c>
      <c r="BM11" s="52">
        <v>95</v>
      </c>
      <c r="BN11" s="51">
        <v>40</v>
      </c>
    </row>
    <row r="12" spans="1:66" ht="15">
      <c r="A12" s="83" t="s">
        <v>243</v>
      </c>
      <c r="B12" s="83" t="s">
        <v>244</v>
      </c>
      <c r="C12" s="53" t="s">
        <v>673</v>
      </c>
      <c r="D12" s="54">
        <v>3</v>
      </c>
      <c r="E12" s="53" t="s">
        <v>132</v>
      </c>
      <c r="F12" s="55">
        <v>32</v>
      </c>
      <c r="G12" s="53"/>
      <c r="H12" s="57"/>
      <c r="I12" s="56"/>
      <c r="J12" s="56"/>
      <c r="K12" s="36" t="s">
        <v>65</v>
      </c>
      <c r="L12" s="62">
        <v>12</v>
      </c>
      <c r="M12" s="62"/>
      <c r="N12" s="63"/>
      <c r="O12" s="85" t="s">
        <v>249</v>
      </c>
      <c r="P12" s="87">
        <v>43832.6249537037</v>
      </c>
      <c r="Q12" s="85" t="s">
        <v>254</v>
      </c>
      <c r="R12" s="85"/>
      <c r="S12" s="85"/>
      <c r="T12" s="85" t="s">
        <v>261</v>
      </c>
      <c r="U12" s="85"/>
      <c r="V12" s="89" t="s">
        <v>274</v>
      </c>
      <c r="W12" s="87">
        <v>43832.6249537037</v>
      </c>
      <c r="X12" s="91">
        <v>43832</v>
      </c>
      <c r="Y12" s="93" t="s">
        <v>285</v>
      </c>
      <c r="Z12" s="89" t="s">
        <v>297</v>
      </c>
      <c r="AA12" s="85"/>
      <c r="AB12" s="85"/>
      <c r="AC12" s="93" t="s">
        <v>309</v>
      </c>
      <c r="AD12" s="85"/>
      <c r="AE12" s="85" t="b">
        <v>0</v>
      </c>
      <c r="AF12" s="85">
        <v>4</v>
      </c>
      <c r="AG12" s="93" t="s">
        <v>316</v>
      </c>
      <c r="AH12" s="85" t="b">
        <v>0</v>
      </c>
      <c r="AI12" s="85" t="s">
        <v>317</v>
      </c>
      <c r="AJ12" s="85"/>
      <c r="AK12" s="93" t="s">
        <v>316</v>
      </c>
      <c r="AL12" s="85" t="b">
        <v>0</v>
      </c>
      <c r="AM12" s="85">
        <v>1</v>
      </c>
      <c r="AN12" s="93" t="s">
        <v>316</v>
      </c>
      <c r="AO12" s="85" t="s">
        <v>321</v>
      </c>
      <c r="AP12" s="85" t="b">
        <v>0</v>
      </c>
      <c r="AQ12" s="93" t="s">
        <v>309</v>
      </c>
      <c r="AR12" s="85" t="s">
        <v>196</v>
      </c>
      <c r="AS12" s="85">
        <v>0</v>
      </c>
      <c r="AT12" s="85">
        <v>0</v>
      </c>
      <c r="AU12" s="85"/>
      <c r="AV12" s="85"/>
      <c r="AW12" s="85"/>
      <c r="AX12" s="85"/>
      <c r="AY12" s="85"/>
      <c r="AZ12" s="85"/>
      <c r="BA12" s="85"/>
      <c r="BB12" s="85"/>
      <c r="BC12">
        <v>1</v>
      </c>
      <c r="BD12" s="84" t="str">
        <f>REPLACE(INDEX(GroupVertices[Group],MATCH(Edges[[#This Row],[Vertex 1]],GroupVertices[Vertex],0)),1,1,"")</f>
        <v>2</v>
      </c>
      <c r="BE12" s="84" t="str">
        <f>REPLACE(INDEX(GroupVertices[Group],MATCH(Edges[[#This Row],[Vertex 2]],GroupVertices[Vertex],0)),1,1,"")</f>
        <v>2</v>
      </c>
      <c r="BF12" s="51"/>
      <c r="BG12" s="52"/>
      <c r="BH12" s="51"/>
      <c r="BI12" s="52"/>
      <c r="BJ12" s="51"/>
      <c r="BK12" s="52"/>
      <c r="BL12" s="51"/>
      <c r="BM12" s="52"/>
      <c r="BN12" s="51"/>
    </row>
    <row r="13" spans="1:66" ht="15">
      <c r="A13" s="83" t="s">
        <v>243</v>
      </c>
      <c r="B13" s="83" t="s">
        <v>247</v>
      </c>
      <c r="C13" s="53" t="s">
        <v>673</v>
      </c>
      <c r="D13" s="54">
        <v>3</v>
      </c>
      <c r="E13" s="53" t="s">
        <v>132</v>
      </c>
      <c r="F13" s="55">
        <v>32</v>
      </c>
      <c r="G13" s="53"/>
      <c r="H13" s="57"/>
      <c r="I13" s="56"/>
      <c r="J13" s="56"/>
      <c r="K13" s="36" t="s">
        <v>65</v>
      </c>
      <c r="L13" s="62">
        <v>13</v>
      </c>
      <c r="M13" s="62"/>
      <c r="N13" s="63"/>
      <c r="O13" s="85" t="s">
        <v>249</v>
      </c>
      <c r="P13" s="87">
        <v>43832.6249537037</v>
      </c>
      <c r="Q13" s="85" t="s">
        <v>254</v>
      </c>
      <c r="R13" s="85"/>
      <c r="S13" s="85"/>
      <c r="T13" s="85" t="s">
        <v>261</v>
      </c>
      <c r="U13" s="85"/>
      <c r="V13" s="89" t="s">
        <v>274</v>
      </c>
      <c r="W13" s="87">
        <v>43832.6249537037</v>
      </c>
      <c r="X13" s="91">
        <v>43832</v>
      </c>
      <c r="Y13" s="93" t="s">
        <v>285</v>
      </c>
      <c r="Z13" s="89" t="s">
        <v>297</v>
      </c>
      <c r="AA13" s="85"/>
      <c r="AB13" s="85"/>
      <c r="AC13" s="93" t="s">
        <v>309</v>
      </c>
      <c r="AD13" s="85"/>
      <c r="AE13" s="85" t="b">
        <v>0</v>
      </c>
      <c r="AF13" s="85">
        <v>4</v>
      </c>
      <c r="AG13" s="93" t="s">
        <v>316</v>
      </c>
      <c r="AH13" s="85" t="b">
        <v>0</v>
      </c>
      <c r="AI13" s="85" t="s">
        <v>317</v>
      </c>
      <c r="AJ13" s="85"/>
      <c r="AK13" s="93" t="s">
        <v>316</v>
      </c>
      <c r="AL13" s="85" t="b">
        <v>0</v>
      </c>
      <c r="AM13" s="85">
        <v>1</v>
      </c>
      <c r="AN13" s="93" t="s">
        <v>316</v>
      </c>
      <c r="AO13" s="85" t="s">
        <v>321</v>
      </c>
      <c r="AP13" s="85" t="b">
        <v>0</v>
      </c>
      <c r="AQ13" s="93" t="s">
        <v>309</v>
      </c>
      <c r="AR13" s="85" t="s">
        <v>196</v>
      </c>
      <c r="AS13" s="85">
        <v>0</v>
      </c>
      <c r="AT13" s="85">
        <v>0</v>
      </c>
      <c r="AU13" s="85"/>
      <c r="AV13" s="85"/>
      <c r="AW13" s="85"/>
      <c r="AX13" s="85"/>
      <c r="AY13" s="85"/>
      <c r="AZ13" s="85"/>
      <c r="BA13" s="85"/>
      <c r="BB13" s="85"/>
      <c r="BC13">
        <v>1</v>
      </c>
      <c r="BD13" s="84" t="str">
        <f>REPLACE(INDEX(GroupVertices[Group],MATCH(Edges[[#This Row],[Vertex 1]],GroupVertices[Vertex],0)),1,1,"")</f>
        <v>2</v>
      </c>
      <c r="BE13" s="84" t="str">
        <f>REPLACE(INDEX(GroupVertices[Group],MATCH(Edges[[#This Row],[Vertex 2]],GroupVertices[Vertex],0)),1,1,"")</f>
        <v>2</v>
      </c>
      <c r="BF13" s="51"/>
      <c r="BG13" s="52"/>
      <c r="BH13" s="51"/>
      <c r="BI13" s="52"/>
      <c r="BJ13" s="51"/>
      <c r="BK13" s="52"/>
      <c r="BL13" s="51"/>
      <c r="BM13" s="52"/>
      <c r="BN13" s="51"/>
    </row>
    <row r="14" spans="1:66" ht="15">
      <c r="A14" s="83" t="s">
        <v>243</v>
      </c>
      <c r="B14" s="83" t="s">
        <v>248</v>
      </c>
      <c r="C14" s="53" t="s">
        <v>673</v>
      </c>
      <c r="D14" s="54">
        <v>3</v>
      </c>
      <c r="E14" s="53" t="s">
        <v>132</v>
      </c>
      <c r="F14" s="55">
        <v>32</v>
      </c>
      <c r="G14" s="53"/>
      <c r="H14" s="57"/>
      <c r="I14" s="56"/>
      <c r="J14" s="56"/>
      <c r="K14" s="36" t="s">
        <v>65</v>
      </c>
      <c r="L14" s="62">
        <v>14</v>
      </c>
      <c r="M14" s="62"/>
      <c r="N14" s="63"/>
      <c r="O14" s="85" t="s">
        <v>249</v>
      </c>
      <c r="P14" s="87">
        <v>43832.6249537037</v>
      </c>
      <c r="Q14" s="85" t="s">
        <v>254</v>
      </c>
      <c r="R14" s="85"/>
      <c r="S14" s="85"/>
      <c r="T14" s="85" t="s">
        <v>261</v>
      </c>
      <c r="U14" s="85"/>
      <c r="V14" s="89" t="s">
        <v>274</v>
      </c>
      <c r="W14" s="87">
        <v>43832.6249537037</v>
      </c>
      <c r="X14" s="91">
        <v>43832</v>
      </c>
      <c r="Y14" s="93" t="s">
        <v>285</v>
      </c>
      <c r="Z14" s="89" t="s">
        <v>297</v>
      </c>
      <c r="AA14" s="85"/>
      <c r="AB14" s="85"/>
      <c r="AC14" s="93" t="s">
        <v>309</v>
      </c>
      <c r="AD14" s="85"/>
      <c r="AE14" s="85" t="b">
        <v>0</v>
      </c>
      <c r="AF14" s="85">
        <v>4</v>
      </c>
      <c r="AG14" s="93" t="s">
        <v>316</v>
      </c>
      <c r="AH14" s="85" t="b">
        <v>0</v>
      </c>
      <c r="AI14" s="85" t="s">
        <v>317</v>
      </c>
      <c r="AJ14" s="85"/>
      <c r="AK14" s="93" t="s">
        <v>316</v>
      </c>
      <c r="AL14" s="85" t="b">
        <v>0</v>
      </c>
      <c r="AM14" s="85">
        <v>1</v>
      </c>
      <c r="AN14" s="93" t="s">
        <v>316</v>
      </c>
      <c r="AO14" s="85" t="s">
        <v>321</v>
      </c>
      <c r="AP14" s="85" t="b">
        <v>0</v>
      </c>
      <c r="AQ14" s="93" t="s">
        <v>309</v>
      </c>
      <c r="AR14" s="85" t="s">
        <v>196</v>
      </c>
      <c r="AS14" s="85">
        <v>0</v>
      </c>
      <c r="AT14" s="85">
        <v>0</v>
      </c>
      <c r="AU14" s="85"/>
      <c r="AV14" s="85"/>
      <c r="AW14" s="85"/>
      <c r="AX14" s="85"/>
      <c r="AY14" s="85"/>
      <c r="AZ14" s="85"/>
      <c r="BA14" s="85"/>
      <c r="BB14" s="85"/>
      <c r="BC14">
        <v>1</v>
      </c>
      <c r="BD14" s="84" t="str">
        <f>REPLACE(INDEX(GroupVertices[Group],MATCH(Edges[[#This Row],[Vertex 1]],GroupVertices[Vertex],0)),1,1,"")</f>
        <v>2</v>
      </c>
      <c r="BE14" s="84" t="str">
        <f>REPLACE(INDEX(GroupVertices[Group],MATCH(Edges[[#This Row],[Vertex 2]],GroupVertices[Vertex],0)),1,1,"")</f>
        <v>2</v>
      </c>
      <c r="BF14" s="51">
        <v>0</v>
      </c>
      <c r="BG14" s="52">
        <v>0</v>
      </c>
      <c r="BH14" s="51">
        <v>0</v>
      </c>
      <c r="BI14" s="52">
        <v>0</v>
      </c>
      <c r="BJ14" s="51">
        <v>0</v>
      </c>
      <c r="BK14" s="52">
        <v>0</v>
      </c>
      <c r="BL14" s="51">
        <v>22</v>
      </c>
      <c r="BM14" s="52">
        <v>100</v>
      </c>
      <c r="BN14" s="51">
        <v>22</v>
      </c>
    </row>
    <row r="15" spans="1:66" ht="15">
      <c r="A15" s="83" t="s">
        <v>244</v>
      </c>
      <c r="B15" s="83" t="s">
        <v>247</v>
      </c>
      <c r="C15" s="53" t="s">
        <v>673</v>
      </c>
      <c r="D15" s="54">
        <v>3</v>
      </c>
      <c r="E15" s="53" t="s">
        <v>132</v>
      </c>
      <c r="F15" s="55">
        <v>32</v>
      </c>
      <c r="G15" s="53"/>
      <c r="H15" s="57"/>
      <c r="I15" s="56"/>
      <c r="J15" s="56"/>
      <c r="K15" s="36" t="s">
        <v>65</v>
      </c>
      <c r="L15" s="62">
        <v>15</v>
      </c>
      <c r="M15" s="62"/>
      <c r="N15" s="63"/>
      <c r="O15" s="85" t="s">
        <v>250</v>
      </c>
      <c r="P15" s="87">
        <v>43832.782476851855</v>
      </c>
      <c r="Q15" s="85" t="s">
        <v>254</v>
      </c>
      <c r="R15" s="85"/>
      <c r="S15" s="85"/>
      <c r="T15" s="85" t="s">
        <v>262</v>
      </c>
      <c r="U15" s="85"/>
      <c r="V15" s="89" t="s">
        <v>275</v>
      </c>
      <c r="W15" s="87">
        <v>43832.782476851855</v>
      </c>
      <c r="X15" s="91">
        <v>43832</v>
      </c>
      <c r="Y15" s="93" t="s">
        <v>286</v>
      </c>
      <c r="Z15" s="89" t="s">
        <v>298</v>
      </c>
      <c r="AA15" s="85"/>
      <c r="AB15" s="85"/>
      <c r="AC15" s="93" t="s">
        <v>310</v>
      </c>
      <c r="AD15" s="85"/>
      <c r="AE15" s="85" t="b">
        <v>0</v>
      </c>
      <c r="AF15" s="85">
        <v>0</v>
      </c>
      <c r="AG15" s="93" t="s">
        <v>316</v>
      </c>
      <c r="AH15" s="85" t="b">
        <v>0</v>
      </c>
      <c r="AI15" s="85" t="s">
        <v>317</v>
      </c>
      <c r="AJ15" s="85"/>
      <c r="AK15" s="93" t="s">
        <v>316</v>
      </c>
      <c r="AL15" s="85" t="b">
        <v>0</v>
      </c>
      <c r="AM15" s="85">
        <v>1</v>
      </c>
      <c r="AN15" s="93" t="s">
        <v>309</v>
      </c>
      <c r="AO15" s="85" t="s">
        <v>319</v>
      </c>
      <c r="AP15" s="85" t="b">
        <v>0</v>
      </c>
      <c r="AQ15" s="93" t="s">
        <v>309</v>
      </c>
      <c r="AR15" s="85" t="s">
        <v>196</v>
      </c>
      <c r="AS15" s="85">
        <v>0</v>
      </c>
      <c r="AT15" s="85">
        <v>0</v>
      </c>
      <c r="AU15" s="85"/>
      <c r="AV15" s="85"/>
      <c r="AW15" s="85"/>
      <c r="AX15" s="85"/>
      <c r="AY15" s="85"/>
      <c r="AZ15" s="85"/>
      <c r="BA15" s="85"/>
      <c r="BB15" s="85"/>
      <c r="BC15">
        <v>1</v>
      </c>
      <c r="BD15" s="84" t="str">
        <f>REPLACE(INDEX(GroupVertices[Group],MATCH(Edges[[#This Row],[Vertex 1]],GroupVertices[Vertex],0)),1,1,"")</f>
        <v>2</v>
      </c>
      <c r="BE15" s="84" t="str">
        <f>REPLACE(INDEX(GroupVertices[Group],MATCH(Edges[[#This Row],[Vertex 2]],GroupVertices[Vertex],0)),1,1,"")</f>
        <v>2</v>
      </c>
      <c r="BF15" s="51"/>
      <c r="BG15" s="52"/>
      <c r="BH15" s="51"/>
      <c r="BI15" s="52"/>
      <c r="BJ15" s="51"/>
      <c r="BK15" s="52"/>
      <c r="BL15" s="51"/>
      <c r="BM15" s="52"/>
      <c r="BN15" s="51"/>
    </row>
    <row r="16" spans="1:66" ht="15">
      <c r="A16" s="83" t="s">
        <v>244</v>
      </c>
      <c r="B16" s="83" t="s">
        <v>248</v>
      </c>
      <c r="C16" s="53" t="s">
        <v>673</v>
      </c>
      <c r="D16" s="54">
        <v>3</v>
      </c>
      <c r="E16" s="53" t="s">
        <v>132</v>
      </c>
      <c r="F16" s="55">
        <v>32</v>
      </c>
      <c r="G16" s="53"/>
      <c r="H16" s="57"/>
      <c r="I16" s="56"/>
      <c r="J16" s="56"/>
      <c r="K16" s="36" t="s">
        <v>65</v>
      </c>
      <c r="L16" s="62">
        <v>16</v>
      </c>
      <c r="M16" s="62"/>
      <c r="N16" s="63"/>
      <c r="O16" s="85" t="s">
        <v>250</v>
      </c>
      <c r="P16" s="87">
        <v>43832.782476851855</v>
      </c>
      <c r="Q16" s="85" t="s">
        <v>254</v>
      </c>
      <c r="R16" s="85"/>
      <c r="S16" s="85"/>
      <c r="T16" s="85" t="s">
        <v>262</v>
      </c>
      <c r="U16" s="85"/>
      <c r="V16" s="89" t="s">
        <v>275</v>
      </c>
      <c r="W16" s="87">
        <v>43832.782476851855</v>
      </c>
      <c r="X16" s="91">
        <v>43832</v>
      </c>
      <c r="Y16" s="93" t="s">
        <v>286</v>
      </c>
      <c r="Z16" s="89" t="s">
        <v>298</v>
      </c>
      <c r="AA16" s="85"/>
      <c r="AB16" s="85"/>
      <c r="AC16" s="93" t="s">
        <v>310</v>
      </c>
      <c r="AD16" s="85"/>
      <c r="AE16" s="85" t="b">
        <v>0</v>
      </c>
      <c r="AF16" s="85">
        <v>0</v>
      </c>
      <c r="AG16" s="93" t="s">
        <v>316</v>
      </c>
      <c r="AH16" s="85" t="b">
        <v>0</v>
      </c>
      <c r="AI16" s="85" t="s">
        <v>317</v>
      </c>
      <c r="AJ16" s="85"/>
      <c r="AK16" s="93" t="s">
        <v>316</v>
      </c>
      <c r="AL16" s="85" t="b">
        <v>0</v>
      </c>
      <c r="AM16" s="85">
        <v>1</v>
      </c>
      <c r="AN16" s="93" t="s">
        <v>309</v>
      </c>
      <c r="AO16" s="85" t="s">
        <v>319</v>
      </c>
      <c r="AP16" s="85" t="b">
        <v>0</v>
      </c>
      <c r="AQ16" s="93" t="s">
        <v>309</v>
      </c>
      <c r="AR16" s="85" t="s">
        <v>196</v>
      </c>
      <c r="AS16" s="85">
        <v>0</v>
      </c>
      <c r="AT16" s="85">
        <v>0</v>
      </c>
      <c r="AU16" s="85"/>
      <c r="AV16" s="85"/>
      <c r="AW16" s="85"/>
      <c r="AX16" s="85"/>
      <c r="AY16" s="85"/>
      <c r="AZ16" s="85"/>
      <c r="BA16" s="85"/>
      <c r="BB16" s="85"/>
      <c r="BC16">
        <v>1</v>
      </c>
      <c r="BD16" s="84" t="str">
        <f>REPLACE(INDEX(GroupVertices[Group],MATCH(Edges[[#This Row],[Vertex 1]],GroupVertices[Vertex],0)),1,1,"")</f>
        <v>2</v>
      </c>
      <c r="BE16" s="84" t="str">
        <f>REPLACE(INDEX(GroupVertices[Group],MATCH(Edges[[#This Row],[Vertex 2]],GroupVertices[Vertex],0)),1,1,"")</f>
        <v>2</v>
      </c>
      <c r="BF16" s="51">
        <v>0</v>
      </c>
      <c r="BG16" s="52">
        <v>0</v>
      </c>
      <c r="BH16" s="51">
        <v>0</v>
      </c>
      <c r="BI16" s="52">
        <v>0</v>
      </c>
      <c r="BJ16" s="51">
        <v>0</v>
      </c>
      <c r="BK16" s="52">
        <v>0</v>
      </c>
      <c r="BL16" s="51">
        <v>22</v>
      </c>
      <c r="BM16" s="52">
        <v>100</v>
      </c>
      <c r="BN16" s="51">
        <v>22</v>
      </c>
    </row>
    <row r="17" spans="1:66" ht="15">
      <c r="A17" s="83" t="s">
        <v>245</v>
      </c>
      <c r="B17" s="83" t="s">
        <v>245</v>
      </c>
      <c r="C17" s="53" t="s">
        <v>673</v>
      </c>
      <c r="D17" s="54">
        <v>3</v>
      </c>
      <c r="E17" s="53" t="s">
        <v>132</v>
      </c>
      <c r="F17" s="55">
        <v>32</v>
      </c>
      <c r="G17" s="53"/>
      <c r="H17" s="57"/>
      <c r="I17" s="56"/>
      <c r="J17" s="56"/>
      <c r="K17" s="36" t="s">
        <v>65</v>
      </c>
      <c r="L17" s="62">
        <v>17</v>
      </c>
      <c r="M17" s="62"/>
      <c r="N17" s="63"/>
      <c r="O17" s="85" t="s">
        <v>196</v>
      </c>
      <c r="P17" s="87">
        <v>43836.55221064815</v>
      </c>
      <c r="Q17" s="85" t="s">
        <v>255</v>
      </c>
      <c r="R17" s="85"/>
      <c r="S17" s="85"/>
      <c r="T17" s="85" t="s">
        <v>263</v>
      </c>
      <c r="U17" s="89" t="s">
        <v>265</v>
      </c>
      <c r="V17" s="89" t="s">
        <v>265</v>
      </c>
      <c r="W17" s="87">
        <v>43836.55221064815</v>
      </c>
      <c r="X17" s="91">
        <v>43836</v>
      </c>
      <c r="Y17" s="93" t="s">
        <v>287</v>
      </c>
      <c r="Z17" s="89" t="s">
        <v>299</v>
      </c>
      <c r="AA17" s="85"/>
      <c r="AB17" s="85"/>
      <c r="AC17" s="93" t="s">
        <v>311</v>
      </c>
      <c r="AD17" s="85"/>
      <c r="AE17" s="85" t="b">
        <v>0</v>
      </c>
      <c r="AF17" s="85">
        <v>1</v>
      </c>
      <c r="AG17" s="93" t="s">
        <v>316</v>
      </c>
      <c r="AH17" s="85" t="b">
        <v>0</v>
      </c>
      <c r="AI17" s="85" t="s">
        <v>317</v>
      </c>
      <c r="AJ17" s="85"/>
      <c r="AK17" s="93" t="s">
        <v>316</v>
      </c>
      <c r="AL17" s="85" t="b">
        <v>0</v>
      </c>
      <c r="AM17" s="85">
        <v>0</v>
      </c>
      <c r="AN17" s="93" t="s">
        <v>316</v>
      </c>
      <c r="AO17" s="85" t="s">
        <v>322</v>
      </c>
      <c r="AP17" s="85" t="b">
        <v>0</v>
      </c>
      <c r="AQ17" s="93" t="s">
        <v>311</v>
      </c>
      <c r="AR17" s="85" t="s">
        <v>196</v>
      </c>
      <c r="AS17" s="85">
        <v>0</v>
      </c>
      <c r="AT17" s="85">
        <v>0</v>
      </c>
      <c r="AU17" s="85"/>
      <c r="AV17" s="85"/>
      <c r="AW17" s="85"/>
      <c r="AX17" s="85"/>
      <c r="AY17" s="85"/>
      <c r="AZ17" s="85"/>
      <c r="BA17" s="85"/>
      <c r="BB17" s="85"/>
      <c r="BC17">
        <v>1</v>
      </c>
      <c r="BD17" s="84" t="str">
        <f>REPLACE(INDEX(GroupVertices[Group],MATCH(Edges[[#This Row],[Vertex 1]],GroupVertices[Vertex],0)),1,1,"")</f>
        <v>3</v>
      </c>
      <c r="BE17" s="84" t="str">
        <f>REPLACE(INDEX(GroupVertices[Group],MATCH(Edges[[#This Row],[Vertex 2]],GroupVertices[Vertex],0)),1,1,"")</f>
        <v>3</v>
      </c>
      <c r="BF17" s="51">
        <v>2</v>
      </c>
      <c r="BG17" s="52">
        <v>4.444444444444445</v>
      </c>
      <c r="BH17" s="51">
        <v>1</v>
      </c>
      <c r="BI17" s="52">
        <v>2.2222222222222223</v>
      </c>
      <c r="BJ17" s="51">
        <v>0</v>
      </c>
      <c r="BK17" s="52">
        <v>0</v>
      </c>
      <c r="BL17" s="51">
        <v>42</v>
      </c>
      <c r="BM17" s="52">
        <v>93.33333333333333</v>
      </c>
      <c r="BN17" s="51">
        <v>45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3" r:id="rId1" display="https://www.chalkbeat.org/posts/tn/2019/04/05/once-in-juvenile-detention-themselves-memphis-students-give-school-officials-strategies-for-keeping-others-in-school/"/>
    <hyperlink ref="R9" r:id="rId2" display="https://twitter.com/thrillho22/status/1212407162636558337"/>
    <hyperlink ref="U4" r:id="rId3" display="https://pbs.twimg.com/media/ENEplJxU8AE-bi_.png"/>
    <hyperlink ref="U17" r:id="rId4" display="https://pbs.twimg.com/media/ENmcbKeUEAId236.jpg"/>
    <hyperlink ref="V3" r:id="rId5" display="http://pbs.twimg.com/profile_images/1070176465436729345/NaMCOaB__normal.jpg"/>
    <hyperlink ref="V4" r:id="rId6" display="https://pbs.twimg.com/media/ENEplJxU8AE-bi_.png"/>
    <hyperlink ref="V5" r:id="rId7" display="http://pbs.twimg.com/profile_images/1143764251162468352/X3J8djzp_normal.png"/>
    <hyperlink ref="V6" r:id="rId8" display="http://pbs.twimg.com/profile_images/1139192698/Three_Moons_Ver_2_normal.JPG"/>
    <hyperlink ref="V7" r:id="rId9" display="http://pbs.twimg.com/profile_images/1119009547597692929/trq7U4uY_normal.png"/>
    <hyperlink ref="V8" r:id="rId10" display="http://pbs.twimg.com/profile_images/1150879792859897857/0mtw1mtj_normal.jpg"/>
    <hyperlink ref="V9" r:id="rId11" display="http://pbs.twimg.com/profile_images/1210352071234478080/nElDQ1WY_normal.jpg"/>
    <hyperlink ref="V10" r:id="rId12" display="http://pbs.twimg.com/profile_images/1010535779804708864/u9ZGLamE_normal.jpg"/>
    <hyperlink ref="V11" r:id="rId13" display="http://pbs.twimg.com/profile_images/977861618343100416/f5wQDuUA_normal.jpg"/>
    <hyperlink ref="V12" r:id="rId14" display="http://pbs.twimg.com/profile_images/1064614038796038146/aWApqU3o_normal.jpg"/>
    <hyperlink ref="V13" r:id="rId15" display="http://pbs.twimg.com/profile_images/1064614038796038146/aWApqU3o_normal.jpg"/>
    <hyperlink ref="V14" r:id="rId16" display="http://pbs.twimg.com/profile_images/1064614038796038146/aWApqU3o_normal.jpg"/>
    <hyperlink ref="V15" r:id="rId17" display="http://pbs.twimg.com/profile_images/1186956822839578625/UGn48t1h_normal.jpg"/>
    <hyperlink ref="V16" r:id="rId18" display="http://pbs.twimg.com/profile_images/1186956822839578625/UGn48t1h_normal.jpg"/>
    <hyperlink ref="V17" r:id="rId19" display="https://pbs.twimg.com/media/ENmcbKeUEAId236.jpg"/>
    <hyperlink ref="Z3" r:id="rId20" display="https://twitter.com/kebedefaith/status/1211645954685845505"/>
    <hyperlink ref="Z4" r:id="rId21" display="https://twitter.com/cagovernor/status/1211795496655675392"/>
    <hyperlink ref="Z5" r:id="rId22" display="https://twitter.com/vanessalambdin/status/1211801701725831168"/>
    <hyperlink ref="Z6" r:id="rId23" display="https://twitter.com/anonomouse1981/status/1211909433086767109"/>
    <hyperlink ref="Z7" r:id="rId24" display="https://twitter.com/cacorrections/status/1212083899502694400"/>
    <hyperlink ref="Z8" r:id="rId25" display="https://twitter.com/cachildsupport/status/1212097113519058944"/>
    <hyperlink ref="Z9" r:id="rId26" display="https://twitter.com/toriwaterhousee/status/1212425541938274304"/>
    <hyperlink ref="Z10" r:id="rId27" display="https://twitter.com/jmdean946/status/1212447155513749504"/>
    <hyperlink ref="Z11" r:id="rId28" display="https://twitter.com/voxpop2018/status/1212461295821361154"/>
    <hyperlink ref="Z12" r:id="rId29" display="https://twitter.com/monstar_01/status/1212750379097694208"/>
    <hyperlink ref="Z13" r:id="rId30" display="https://twitter.com/monstar_01/status/1212750379097694208"/>
    <hyperlink ref="Z14" r:id="rId31" display="https://twitter.com/monstar_01/status/1212750379097694208"/>
    <hyperlink ref="Z15" r:id="rId32" display="https://twitter.com/sheldoneakins/status/1212807460496347136"/>
    <hyperlink ref="Z16" r:id="rId33" display="https://twitter.com/sheldoneakins/status/1212807460496347136"/>
    <hyperlink ref="Z17" r:id="rId34" display="https://twitter.com/inyouthjustice/status/1214173567375548416"/>
    <hyperlink ref="BB9" r:id="rId35" display="https://api.twitter.com/1.1/geo/id/6fcd35f3d89874b3.json"/>
  </hyperlinks>
  <printOptions/>
  <pageMargins left="0.7" right="0.7" top="0.75" bottom="0.75" header="0.3" footer="0.3"/>
  <pageSetup horizontalDpi="600" verticalDpi="600" orientation="portrait" r:id="rId39"/>
  <legacyDrawing r:id="rId37"/>
  <tableParts>
    <tablePart r:id="rId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F497-7EF5-4442-B7F1-905691334CC7}">
  <dimension ref="A1:L9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616</v>
      </c>
      <c r="B1" s="13" t="s">
        <v>617</v>
      </c>
      <c r="C1" s="13" t="s">
        <v>610</v>
      </c>
      <c r="D1" s="13" t="s">
        <v>611</v>
      </c>
      <c r="E1" s="13" t="s">
        <v>618</v>
      </c>
      <c r="F1" s="13" t="s">
        <v>144</v>
      </c>
      <c r="G1" s="13" t="s">
        <v>619</v>
      </c>
      <c r="H1" s="13" t="s">
        <v>620</v>
      </c>
      <c r="I1" s="13" t="s">
        <v>621</v>
      </c>
      <c r="J1" s="13" t="s">
        <v>622</v>
      </c>
      <c r="K1" s="13" t="s">
        <v>623</v>
      </c>
      <c r="L1" s="13" t="s">
        <v>624</v>
      </c>
    </row>
    <row r="2" spans="1:12" ht="15">
      <c r="A2" s="92" t="s">
        <v>495</v>
      </c>
      <c r="B2" s="92" t="s">
        <v>496</v>
      </c>
      <c r="C2" s="92">
        <v>16</v>
      </c>
      <c r="D2" s="128">
        <v>0.006597425035421779</v>
      </c>
      <c r="E2" s="128">
        <v>1.1588104493107292</v>
      </c>
      <c r="F2" s="92" t="s">
        <v>612</v>
      </c>
      <c r="G2" s="92" t="b">
        <v>0</v>
      </c>
      <c r="H2" s="92" t="b">
        <v>0</v>
      </c>
      <c r="I2" s="92" t="b">
        <v>0</v>
      </c>
      <c r="J2" s="92" t="b">
        <v>0</v>
      </c>
      <c r="K2" s="92" t="b">
        <v>0</v>
      </c>
      <c r="L2" s="92" t="b">
        <v>0</v>
      </c>
    </row>
    <row r="3" spans="1:12" ht="15">
      <c r="A3" s="92" t="s">
        <v>496</v>
      </c>
      <c r="B3" s="92" t="s">
        <v>501</v>
      </c>
      <c r="C3" s="92">
        <v>9</v>
      </c>
      <c r="D3" s="128">
        <v>0.0037110515824247503</v>
      </c>
      <c r="E3" s="128">
        <v>1.1876865770469582</v>
      </c>
      <c r="F3" s="92" t="s">
        <v>612</v>
      </c>
      <c r="G3" s="92" t="b">
        <v>0</v>
      </c>
      <c r="H3" s="92" t="b">
        <v>0</v>
      </c>
      <c r="I3" s="92" t="b">
        <v>0</v>
      </c>
      <c r="J3" s="92" t="b">
        <v>0</v>
      </c>
      <c r="K3" s="92" t="b">
        <v>0</v>
      </c>
      <c r="L3" s="92" t="b">
        <v>0</v>
      </c>
    </row>
    <row r="4" spans="1:12" ht="15">
      <c r="A4" s="92" t="s">
        <v>501</v>
      </c>
      <c r="B4" s="92" t="s">
        <v>502</v>
      </c>
      <c r="C4" s="92">
        <v>7</v>
      </c>
      <c r="D4" s="128">
        <v>0.0054078628456553654</v>
      </c>
      <c r="E4" s="128">
        <v>1.4638929889859074</v>
      </c>
      <c r="F4" s="92" t="s">
        <v>612</v>
      </c>
      <c r="G4" s="92" t="b">
        <v>0</v>
      </c>
      <c r="H4" s="92" t="b">
        <v>0</v>
      </c>
      <c r="I4" s="92" t="b">
        <v>0</v>
      </c>
      <c r="J4" s="92" t="b">
        <v>0</v>
      </c>
      <c r="K4" s="92" t="b">
        <v>0</v>
      </c>
      <c r="L4" s="92" t="b">
        <v>0</v>
      </c>
    </row>
    <row r="5" spans="1:12" ht="15">
      <c r="A5" s="92" t="s">
        <v>502</v>
      </c>
      <c r="B5" s="92" t="s">
        <v>497</v>
      </c>
      <c r="C5" s="92">
        <v>7</v>
      </c>
      <c r="D5" s="128">
        <v>0.0054078628456553654</v>
      </c>
      <c r="E5" s="128">
        <v>1.3177649533076692</v>
      </c>
      <c r="F5" s="92" t="s">
        <v>612</v>
      </c>
      <c r="G5" s="92" t="b">
        <v>0</v>
      </c>
      <c r="H5" s="92" t="b">
        <v>0</v>
      </c>
      <c r="I5" s="92" t="b">
        <v>0</v>
      </c>
      <c r="J5" s="92" t="b">
        <v>0</v>
      </c>
      <c r="K5" s="92" t="b">
        <v>0</v>
      </c>
      <c r="L5" s="92" t="b">
        <v>0</v>
      </c>
    </row>
    <row r="6" spans="1:12" ht="15">
      <c r="A6" s="92" t="s">
        <v>497</v>
      </c>
      <c r="B6" s="92" t="s">
        <v>503</v>
      </c>
      <c r="C6" s="92">
        <v>7</v>
      </c>
      <c r="D6" s="128">
        <v>0.0054078628456553654</v>
      </c>
      <c r="E6" s="128">
        <v>1.3177649533076692</v>
      </c>
      <c r="F6" s="92" t="s">
        <v>612</v>
      </c>
      <c r="G6" s="92" t="b">
        <v>0</v>
      </c>
      <c r="H6" s="92" t="b">
        <v>0</v>
      </c>
      <c r="I6" s="92" t="b">
        <v>0</v>
      </c>
      <c r="J6" s="92" t="b">
        <v>0</v>
      </c>
      <c r="K6" s="92" t="b">
        <v>0</v>
      </c>
      <c r="L6" s="92" t="b">
        <v>0</v>
      </c>
    </row>
    <row r="7" spans="1:12" ht="15">
      <c r="A7" s="92" t="s">
        <v>503</v>
      </c>
      <c r="B7" s="92" t="s">
        <v>504</v>
      </c>
      <c r="C7" s="92">
        <v>7</v>
      </c>
      <c r="D7" s="128">
        <v>0.0054078628456553654</v>
      </c>
      <c r="E7" s="128">
        <v>1.6187949489716504</v>
      </c>
      <c r="F7" s="92" t="s">
        <v>612</v>
      </c>
      <c r="G7" s="92" t="b">
        <v>0</v>
      </c>
      <c r="H7" s="92" t="b">
        <v>0</v>
      </c>
      <c r="I7" s="92" t="b">
        <v>0</v>
      </c>
      <c r="J7" s="92" t="b">
        <v>0</v>
      </c>
      <c r="K7" s="92" t="b">
        <v>0</v>
      </c>
      <c r="L7" s="92" t="b">
        <v>0</v>
      </c>
    </row>
    <row r="8" spans="1:12" ht="15">
      <c r="A8" s="92" t="s">
        <v>504</v>
      </c>
      <c r="B8" s="92" t="s">
        <v>505</v>
      </c>
      <c r="C8" s="92">
        <v>7</v>
      </c>
      <c r="D8" s="128">
        <v>0.0054078628456553654</v>
      </c>
      <c r="E8" s="128">
        <v>1.6187949489716504</v>
      </c>
      <c r="F8" s="92" t="s">
        <v>612</v>
      </c>
      <c r="G8" s="92" t="b">
        <v>0</v>
      </c>
      <c r="H8" s="92" t="b">
        <v>0</v>
      </c>
      <c r="I8" s="92" t="b">
        <v>0</v>
      </c>
      <c r="J8" s="92" t="b">
        <v>0</v>
      </c>
      <c r="K8" s="92" t="b">
        <v>0</v>
      </c>
      <c r="L8" s="92" t="b">
        <v>0</v>
      </c>
    </row>
    <row r="9" spans="1:12" ht="15">
      <c r="A9" s="92" t="s">
        <v>505</v>
      </c>
      <c r="B9" s="92" t="s">
        <v>506</v>
      </c>
      <c r="C9" s="92">
        <v>7</v>
      </c>
      <c r="D9" s="128">
        <v>0.0054078628456553654</v>
      </c>
      <c r="E9" s="128">
        <v>1.6187949489716504</v>
      </c>
      <c r="F9" s="92" t="s">
        <v>612</v>
      </c>
      <c r="G9" s="92" t="b">
        <v>0</v>
      </c>
      <c r="H9" s="92" t="b">
        <v>0</v>
      </c>
      <c r="I9" s="92" t="b">
        <v>0</v>
      </c>
      <c r="J9" s="92" t="b">
        <v>0</v>
      </c>
      <c r="K9" s="92" t="b">
        <v>0</v>
      </c>
      <c r="L9" s="92" t="b">
        <v>0</v>
      </c>
    </row>
    <row r="10" spans="1:12" ht="15">
      <c r="A10" s="92" t="s">
        <v>506</v>
      </c>
      <c r="B10" s="92" t="s">
        <v>591</v>
      </c>
      <c r="C10" s="92">
        <v>7</v>
      </c>
      <c r="D10" s="128">
        <v>0.0054078628456553654</v>
      </c>
      <c r="E10" s="128">
        <v>1.6187949489716504</v>
      </c>
      <c r="F10" s="92" t="s">
        <v>612</v>
      </c>
      <c r="G10" s="92" t="b">
        <v>0</v>
      </c>
      <c r="H10" s="92" t="b">
        <v>0</v>
      </c>
      <c r="I10" s="92" t="b">
        <v>0</v>
      </c>
      <c r="J10" s="92" t="b">
        <v>0</v>
      </c>
      <c r="K10" s="92" t="b">
        <v>0</v>
      </c>
      <c r="L10" s="92" t="b">
        <v>0</v>
      </c>
    </row>
    <row r="11" spans="1:12" ht="15">
      <c r="A11" s="92" t="s">
        <v>591</v>
      </c>
      <c r="B11" s="92" t="s">
        <v>592</v>
      </c>
      <c r="C11" s="92">
        <v>7</v>
      </c>
      <c r="D11" s="128">
        <v>0.0054078628456553654</v>
      </c>
      <c r="E11" s="128">
        <v>1.6187949489716504</v>
      </c>
      <c r="F11" s="92" t="s">
        <v>612</v>
      </c>
      <c r="G11" s="92" t="b">
        <v>0</v>
      </c>
      <c r="H11" s="92" t="b">
        <v>0</v>
      </c>
      <c r="I11" s="92" t="b">
        <v>0</v>
      </c>
      <c r="J11" s="92" t="b">
        <v>0</v>
      </c>
      <c r="K11" s="92" t="b">
        <v>0</v>
      </c>
      <c r="L11" s="92" t="b">
        <v>0</v>
      </c>
    </row>
    <row r="12" spans="1:12" ht="15">
      <c r="A12" s="92" t="s">
        <v>592</v>
      </c>
      <c r="B12" s="92" t="s">
        <v>499</v>
      </c>
      <c r="C12" s="92">
        <v>7</v>
      </c>
      <c r="D12" s="128">
        <v>0.0054078628456553654</v>
      </c>
      <c r="E12" s="128">
        <v>1.3847117429382825</v>
      </c>
      <c r="F12" s="92" t="s">
        <v>612</v>
      </c>
      <c r="G12" s="92" t="b">
        <v>0</v>
      </c>
      <c r="H12" s="92" t="b">
        <v>0</v>
      </c>
      <c r="I12" s="92" t="b">
        <v>0</v>
      </c>
      <c r="J12" s="92" t="b">
        <v>0</v>
      </c>
      <c r="K12" s="92" t="b">
        <v>0</v>
      </c>
      <c r="L12" s="92" t="b">
        <v>0</v>
      </c>
    </row>
    <row r="13" spans="1:12" ht="15">
      <c r="A13" s="92" t="s">
        <v>499</v>
      </c>
      <c r="B13" s="92" t="s">
        <v>498</v>
      </c>
      <c r="C13" s="92">
        <v>7</v>
      </c>
      <c r="D13" s="128">
        <v>0.0054078628456553654</v>
      </c>
      <c r="E13" s="128">
        <v>1.1214703081637012</v>
      </c>
      <c r="F13" s="92" t="s">
        <v>612</v>
      </c>
      <c r="G13" s="92" t="b">
        <v>0</v>
      </c>
      <c r="H13" s="92" t="b">
        <v>0</v>
      </c>
      <c r="I13" s="92" t="b">
        <v>0</v>
      </c>
      <c r="J13" s="92" t="b">
        <v>0</v>
      </c>
      <c r="K13" s="92" t="b">
        <v>0</v>
      </c>
      <c r="L13" s="92" t="b">
        <v>0</v>
      </c>
    </row>
    <row r="14" spans="1:12" ht="15">
      <c r="A14" s="92" t="s">
        <v>498</v>
      </c>
      <c r="B14" s="92" t="s">
        <v>495</v>
      </c>
      <c r="C14" s="92">
        <v>7</v>
      </c>
      <c r="D14" s="128">
        <v>0.0054078628456553654</v>
      </c>
      <c r="E14" s="128">
        <v>1.0836817472743012</v>
      </c>
      <c r="F14" s="92" t="s">
        <v>612</v>
      </c>
      <c r="G14" s="92" t="b">
        <v>0</v>
      </c>
      <c r="H14" s="92" t="b">
        <v>0</v>
      </c>
      <c r="I14" s="92" t="b">
        <v>0</v>
      </c>
      <c r="J14" s="92" t="b">
        <v>0</v>
      </c>
      <c r="K14" s="92" t="b">
        <v>0</v>
      </c>
      <c r="L14" s="92" t="b">
        <v>0</v>
      </c>
    </row>
    <row r="15" spans="1:12" ht="15">
      <c r="A15" s="92" t="s">
        <v>496</v>
      </c>
      <c r="B15" s="92" t="s">
        <v>593</v>
      </c>
      <c r="C15" s="92">
        <v>7</v>
      </c>
      <c r="D15" s="128">
        <v>0.0054078628456553654</v>
      </c>
      <c r="E15" s="128">
        <v>1.2334440676076333</v>
      </c>
      <c r="F15" s="92" t="s">
        <v>612</v>
      </c>
      <c r="G15" s="92" t="b">
        <v>0</v>
      </c>
      <c r="H15" s="92" t="b">
        <v>0</v>
      </c>
      <c r="I15" s="92" t="b">
        <v>0</v>
      </c>
      <c r="J15" s="92" t="b">
        <v>0</v>
      </c>
      <c r="K15" s="92" t="b">
        <v>0</v>
      </c>
      <c r="L15" s="92" t="b">
        <v>0</v>
      </c>
    </row>
    <row r="16" spans="1:12" ht="15">
      <c r="A16" s="92" t="s">
        <v>593</v>
      </c>
      <c r="B16" s="92" t="s">
        <v>498</v>
      </c>
      <c r="C16" s="92">
        <v>7</v>
      </c>
      <c r="D16" s="128">
        <v>0.0054078628456553654</v>
      </c>
      <c r="E16" s="128">
        <v>1.3177649533076692</v>
      </c>
      <c r="F16" s="92" t="s">
        <v>612</v>
      </c>
      <c r="G16" s="92" t="b">
        <v>0</v>
      </c>
      <c r="H16" s="92" t="b">
        <v>0</v>
      </c>
      <c r="I16" s="92" t="b">
        <v>0</v>
      </c>
      <c r="J16" s="92" t="b">
        <v>0</v>
      </c>
      <c r="K16" s="92" t="b">
        <v>0</v>
      </c>
      <c r="L16" s="92" t="b">
        <v>0</v>
      </c>
    </row>
    <row r="17" spans="1:12" ht="15">
      <c r="A17" s="92" t="s">
        <v>498</v>
      </c>
      <c r="B17" s="92" t="s">
        <v>497</v>
      </c>
      <c r="C17" s="92">
        <v>7</v>
      </c>
      <c r="D17" s="128">
        <v>0.0054078628456553654</v>
      </c>
      <c r="E17" s="128">
        <v>1.0167349576436882</v>
      </c>
      <c r="F17" s="92" t="s">
        <v>612</v>
      </c>
      <c r="G17" s="92" t="b">
        <v>0</v>
      </c>
      <c r="H17" s="92" t="b">
        <v>0</v>
      </c>
      <c r="I17" s="92" t="b">
        <v>0</v>
      </c>
      <c r="J17" s="92" t="b">
        <v>0</v>
      </c>
      <c r="K17" s="92" t="b">
        <v>0</v>
      </c>
      <c r="L17" s="92" t="b">
        <v>0</v>
      </c>
    </row>
    <row r="18" spans="1:12" ht="15">
      <c r="A18" s="92" t="s">
        <v>497</v>
      </c>
      <c r="B18" s="92" t="s">
        <v>594</v>
      </c>
      <c r="C18" s="92">
        <v>7</v>
      </c>
      <c r="D18" s="128">
        <v>0.0054078628456553654</v>
      </c>
      <c r="E18" s="128">
        <v>1.3177649533076692</v>
      </c>
      <c r="F18" s="92" t="s">
        <v>612</v>
      </c>
      <c r="G18" s="92" t="b">
        <v>0</v>
      </c>
      <c r="H18" s="92" t="b">
        <v>0</v>
      </c>
      <c r="I18" s="92" t="b">
        <v>0</v>
      </c>
      <c r="J18" s="92" t="b">
        <v>0</v>
      </c>
      <c r="K18" s="92" t="b">
        <v>0</v>
      </c>
      <c r="L18" s="92" t="b">
        <v>0</v>
      </c>
    </row>
    <row r="19" spans="1:12" ht="15">
      <c r="A19" s="92" t="s">
        <v>594</v>
      </c>
      <c r="B19" s="92" t="s">
        <v>595</v>
      </c>
      <c r="C19" s="92">
        <v>7</v>
      </c>
      <c r="D19" s="128">
        <v>0.0054078628456553654</v>
      </c>
      <c r="E19" s="128">
        <v>1.6187949489716504</v>
      </c>
      <c r="F19" s="92" t="s">
        <v>612</v>
      </c>
      <c r="G19" s="92" t="b">
        <v>0</v>
      </c>
      <c r="H19" s="92" t="b">
        <v>0</v>
      </c>
      <c r="I19" s="92" t="b">
        <v>0</v>
      </c>
      <c r="J19" s="92" t="b">
        <v>0</v>
      </c>
      <c r="K19" s="92" t="b">
        <v>0</v>
      </c>
      <c r="L19" s="92" t="b">
        <v>0</v>
      </c>
    </row>
    <row r="20" spans="1:12" ht="15">
      <c r="A20" s="92" t="s">
        <v>595</v>
      </c>
      <c r="B20" s="92" t="s">
        <v>596</v>
      </c>
      <c r="C20" s="92">
        <v>7</v>
      </c>
      <c r="D20" s="128">
        <v>0.0054078628456553654</v>
      </c>
      <c r="E20" s="128">
        <v>1.6187949489716504</v>
      </c>
      <c r="F20" s="92" t="s">
        <v>612</v>
      </c>
      <c r="G20" s="92" t="b">
        <v>0</v>
      </c>
      <c r="H20" s="92" t="b">
        <v>0</v>
      </c>
      <c r="I20" s="92" t="b">
        <v>0</v>
      </c>
      <c r="J20" s="92" t="b">
        <v>0</v>
      </c>
      <c r="K20" s="92" t="b">
        <v>0</v>
      </c>
      <c r="L20" s="92" t="b">
        <v>0</v>
      </c>
    </row>
    <row r="21" spans="1:12" ht="15">
      <c r="A21" s="92" t="s">
        <v>596</v>
      </c>
      <c r="B21" s="92" t="s">
        <v>597</v>
      </c>
      <c r="C21" s="92">
        <v>7</v>
      </c>
      <c r="D21" s="128">
        <v>0.0054078628456553654</v>
      </c>
      <c r="E21" s="128">
        <v>1.6187949489716504</v>
      </c>
      <c r="F21" s="92" t="s">
        <v>612</v>
      </c>
      <c r="G21" s="92" t="b">
        <v>0</v>
      </c>
      <c r="H21" s="92" t="b">
        <v>0</v>
      </c>
      <c r="I21" s="92" t="b">
        <v>0</v>
      </c>
      <c r="J21" s="92" t="b">
        <v>0</v>
      </c>
      <c r="K21" s="92" t="b">
        <v>0</v>
      </c>
      <c r="L21" s="92" t="b">
        <v>0</v>
      </c>
    </row>
    <row r="22" spans="1:12" ht="15">
      <c r="A22" s="92" t="s">
        <v>597</v>
      </c>
      <c r="B22" s="92" t="s">
        <v>246</v>
      </c>
      <c r="C22" s="92">
        <v>7</v>
      </c>
      <c r="D22" s="128">
        <v>0.0054078628456553654</v>
      </c>
      <c r="E22" s="128">
        <v>1.6187949489716504</v>
      </c>
      <c r="F22" s="92" t="s">
        <v>612</v>
      </c>
      <c r="G22" s="92" t="b">
        <v>0</v>
      </c>
      <c r="H22" s="92" t="b">
        <v>0</v>
      </c>
      <c r="I22" s="92" t="b">
        <v>0</v>
      </c>
      <c r="J22" s="92" t="b">
        <v>0</v>
      </c>
      <c r="K22" s="92" t="b">
        <v>0</v>
      </c>
      <c r="L22" s="92" t="b">
        <v>0</v>
      </c>
    </row>
    <row r="23" spans="1:12" ht="15">
      <c r="A23" s="92" t="s">
        <v>246</v>
      </c>
      <c r="B23" s="92" t="s">
        <v>598</v>
      </c>
      <c r="C23" s="92">
        <v>7</v>
      </c>
      <c r="D23" s="128">
        <v>0.0054078628456553654</v>
      </c>
      <c r="E23" s="128">
        <v>1.6187949489716504</v>
      </c>
      <c r="F23" s="92" t="s">
        <v>612</v>
      </c>
      <c r="G23" s="92" t="b">
        <v>0</v>
      </c>
      <c r="H23" s="92" t="b">
        <v>0</v>
      </c>
      <c r="I23" s="92" t="b">
        <v>0</v>
      </c>
      <c r="J23" s="92" t="b">
        <v>1</v>
      </c>
      <c r="K23" s="92" t="b">
        <v>0</v>
      </c>
      <c r="L23" s="92" t="b">
        <v>0</v>
      </c>
    </row>
    <row r="24" spans="1:12" ht="15">
      <c r="A24" s="92" t="s">
        <v>598</v>
      </c>
      <c r="B24" s="92" t="s">
        <v>599</v>
      </c>
      <c r="C24" s="92">
        <v>7</v>
      </c>
      <c r="D24" s="128">
        <v>0.0054078628456553654</v>
      </c>
      <c r="E24" s="128">
        <v>1.6187949489716504</v>
      </c>
      <c r="F24" s="92" t="s">
        <v>612</v>
      </c>
      <c r="G24" s="92" t="b">
        <v>1</v>
      </c>
      <c r="H24" s="92" t="b">
        <v>0</v>
      </c>
      <c r="I24" s="92" t="b">
        <v>0</v>
      </c>
      <c r="J24" s="92" t="b">
        <v>1</v>
      </c>
      <c r="K24" s="92" t="b">
        <v>0</v>
      </c>
      <c r="L24" s="92" t="b">
        <v>0</v>
      </c>
    </row>
    <row r="25" spans="1:12" ht="15">
      <c r="A25" s="92" t="s">
        <v>599</v>
      </c>
      <c r="B25" s="92" t="s">
        <v>600</v>
      </c>
      <c r="C25" s="92">
        <v>7</v>
      </c>
      <c r="D25" s="128">
        <v>0.0054078628456553654</v>
      </c>
      <c r="E25" s="128">
        <v>1.6187949489716504</v>
      </c>
      <c r="F25" s="92" t="s">
        <v>612</v>
      </c>
      <c r="G25" s="92" t="b">
        <v>1</v>
      </c>
      <c r="H25" s="92" t="b">
        <v>0</v>
      </c>
      <c r="I25" s="92" t="b">
        <v>0</v>
      </c>
      <c r="J25" s="92" t="b">
        <v>0</v>
      </c>
      <c r="K25" s="92" t="b">
        <v>0</v>
      </c>
      <c r="L25" s="92" t="b">
        <v>0</v>
      </c>
    </row>
    <row r="26" spans="1:12" ht="15">
      <c r="A26" s="92" t="s">
        <v>600</v>
      </c>
      <c r="B26" s="92" t="s">
        <v>601</v>
      </c>
      <c r="C26" s="92">
        <v>7</v>
      </c>
      <c r="D26" s="128">
        <v>0.0054078628456553654</v>
      </c>
      <c r="E26" s="128">
        <v>1.6187949489716504</v>
      </c>
      <c r="F26" s="92" t="s">
        <v>612</v>
      </c>
      <c r="G26" s="92" t="b">
        <v>0</v>
      </c>
      <c r="H26" s="92" t="b">
        <v>0</v>
      </c>
      <c r="I26" s="92" t="b">
        <v>0</v>
      </c>
      <c r="J26" s="92" t="b">
        <v>0</v>
      </c>
      <c r="K26" s="92" t="b">
        <v>0</v>
      </c>
      <c r="L26" s="92" t="b">
        <v>0</v>
      </c>
    </row>
    <row r="27" spans="1:12" ht="15">
      <c r="A27" s="92" t="s">
        <v>519</v>
      </c>
      <c r="B27" s="92" t="s">
        <v>520</v>
      </c>
      <c r="C27" s="92">
        <v>2</v>
      </c>
      <c r="D27" s="128">
        <v>0.007123308554769801</v>
      </c>
      <c r="E27" s="128">
        <v>2.162862993321926</v>
      </c>
      <c r="F27" s="92" t="s">
        <v>612</v>
      </c>
      <c r="G27" s="92" t="b">
        <v>0</v>
      </c>
      <c r="H27" s="92" t="b">
        <v>0</v>
      </c>
      <c r="I27" s="92" t="b">
        <v>0</v>
      </c>
      <c r="J27" s="92" t="b">
        <v>1</v>
      </c>
      <c r="K27" s="92" t="b">
        <v>0</v>
      </c>
      <c r="L27" s="92" t="b">
        <v>0</v>
      </c>
    </row>
    <row r="28" spans="1:12" ht="15">
      <c r="A28" s="92" t="s">
        <v>495</v>
      </c>
      <c r="B28" s="92" t="s">
        <v>516</v>
      </c>
      <c r="C28" s="92">
        <v>2</v>
      </c>
      <c r="D28" s="128">
        <v>0.00513631188372042</v>
      </c>
      <c r="E28" s="128">
        <v>1.009048128977397</v>
      </c>
      <c r="F28" s="92" t="s">
        <v>612</v>
      </c>
      <c r="G28" s="92" t="b">
        <v>0</v>
      </c>
      <c r="H28" s="92" t="b">
        <v>0</v>
      </c>
      <c r="I28" s="92" t="b">
        <v>0</v>
      </c>
      <c r="J28" s="92" t="b">
        <v>0</v>
      </c>
      <c r="K28" s="92" t="b">
        <v>0</v>
      </c>
      <c r="L28" s="92" t="b">
        <v>0</v>
      </c>
    </row>
    <row r="29" spans="1:12" ht="15">
      <c r="A29" s="92" t="s">
        <v>508</v>
      </c>
      <c r="B29" s="92" t="s">
        <v>509</v>
      </c>
      <c r="C29" s="92">
        <v>2</v>
      </c>
      <c r="D29" s="128">
        <v>0.00513631188372042</v>
      </c>
      <c r="E29" s="128">
        <v>2.162862993321926</v>
      </c>
      <c r="F29" s="92" t="s">
        <v>612</v>
      </c>
      <c r="G29" s="92" t="b">
        <v>0</v>
      </c>
      <c r="H29" s="92" t="b">
        <v>0</v>
      </c>
      <c r="I29" s="92" t="b">
        <v>0</v>
      </c>
      <c r="J29" s="92" t="b">
        <v>0</v>
      </c>
      <c r="K29" s="92" t="b">
        <v>0</v>
      </c>
      <c r="L29" s="92" t="b">
        <v>0</v>
      </c>
    </row>
    <row r="30" spans="1:12" ht="15">
      <c r="A30" s="92" t="s">
        <v>509</v>
      </c>
      <c r="B30" s="92" t="s">
        <v>495</v>
      </c>
      <c r="C30" s="92">
        <v>2</v>
      </c>
      <c r="D30" s="128">
        <v>0.00513631188372042</v>
      </c>
      <c r="E30" s="128">
        <v>1.3847117429382825</v>
      </c>
      <c r="F30" s="92" t="s">
        <v>612</v>
      </c>
      <c r="G30" s="92" t="b">
        <v>0</v>
      </c>
      <c r="H30" s="92" t="b">
        <v>0</v>
      </c>
      <c r="I30" s="92" t="b">
        <v>0</v>
      </c>
      <c r="J30" s="92" t="b">
        <v>0</v>
      </c>
      <c r="K30" s="92" t="b">
        <v>0</v>
      </c>
      <c r="L30" s="92" t="b">
        <v>0</v>
      </c>
    </row>
    <row r="31" spans="1:12" ht="15">
      <c r="A31" s="92" t="s">
        <v>501</v>
      </c>
      <c r="B31" s="92" t="s">
        <v>510</v>
      </c>
      <c r="C31" s="92">
        <v>2</v>
      </c>
      <c r="D31" s="128">
        <v>0.00513631188372042</v>
      </c>
      <c r="E31" s="128">
        <v>1.4638929889859074</v>
      </c>
      <c r="F31" s="92" t="s">
        <v>612</v>
      </c>
      <c r="G31" s="92" t="b">
        <v>0</v>
      </c>
      <c r="H31" s="92" t="b">
        <v>0</v>
      </c>
      <c r="I31" s="92" t="b">
        <v>0</v>
      </c>
      <c r="J31" s="92" t="b">
        <v>0</v>
      </c>
      <c r="K31" s="92" t="b">
        <v>0</v>
      </c>
      <c r="L31" s="92" t="b">
        <v>0</v>
      </c>
    </row>
    <row r="32" spans="1:12" ht="15">
      <c r="A32" s="92" t="s">
        <v>510</v>
      </c>
      <c r="B32" s="92" t="s">
        <v>511</v>
      </c>
      <c r="C32" s="92">
        <v>2</v>
      </c>
      <c r="D32" s="128">
        <v>0.00513631188372042</v>
      </c>
      <c r="E32" s="128">
        <v>2.162862993321926</v>
      </c>
      <c r="F32" s="92" t="s">
        <v>612</v>
      </c>
      <c r="G32" s="92" t="b">
        <v>0</v>
      </c>
      <c r="H32" s="92" t="b">
        <v>0</v>
      </c>
      <c r="I32" s="92" t="b">
        <v>0</v>
      </c>
      <c r="J32" s="92" t="b">
        <v>0</v>
      </c>
      <c r="K32" s="92" t="b">
        <v>0</v>
      </c>
      <c r="L32" s="92" t="b">
        <v>0</v>
      </c>
    </row>
    <row r="33" spans="1:12" ht="15">
      <c r="A33" s="92" t="s">
        <v>511</v>
      </c>
      <c r="B33" s="92" t="s">
        <v>512</v>
      </c>
      <c r="C33" s="92">
        <v>2</v>
      </c>
      <c r="D33" s="128">
        <v>0.00513631188372042</v>
      </c>
      <c r="E33" s="128">
        <v>2.162862993321926</v>
      </c>
      <c r="F33" s="92" t="s">
        <v>612</v>
      </c>
      <c r="G33" s="92" t="b">
        <v>0</v>
      </c>
      <c r="H33" s="92" t="b">
        <v>0</v>
      </c>
      <c r="I33" s="92" t="b">
        <v>0</v>
      </c>
      <c r="J33" s="92" t="b">
        <v>0</v>
      </c>
      <c r="K33" s="92" t="b">
        <v>0</v>
      </c>
      <c r="L33" s="92" t="b">
        <v>0</v>
      </c>
    </row>
    <row r="34" spans="1:12" ht="15">
      <c r="A34" s="92" t="s">
        <v>512</v>
      </c>
      <c r="B34" s="92" t="s">
        <v>513</v>
      </c>
      <c r="C34" s="92">
        <v>2</v>
      </c>
      <c r="D34" s="128">
        <v>0.00513631188372042</v>
      </c>
      <c r="E34" s="128">
        <v>2.162862993321926</v>
      </c>
      <c r="F34" s="92" t="s">
        <v>612</v>
      </c>
      <c r="G34" s="92" t="b">
        <v>0</v>
      </c>
      <c r="H34" s="92" t="b">
        <v>0</v>
      </c>
      <c r="I34" s="92" t="b">
        <v>0</v>
      </c>
      <c r="J34" s="92" t="b">
        <v>0</v>
      </c>
      <c r="K34" s="92" t="b">
        <v>0</v>
      </c>
      <c r="L34" s="92" t="b">
        <v>0</v>
      </c>
    </row>
    <row r="35" spans="1:12" ht="15">
      <c r="A35" s="92" t="s">
        <v>513</v>
      </c>
      <c r="B35" s="92" t="s">
        <v>514</v>
      </c>
      <c r="C35" s="92">
        <v>2</v>
      </c>
      <c r="D35" s="128">
        <v>0.00513631188372042</v>
      </c>
      <c r="E35" s="128">
        <v>2.162862993321926</v>
      </c>
      <c r="F35" s="92" t="s">
        <v>612</v>
      </c>
      <c r="G35" s="92" t="b">
        <v>0</v>
      </c>
      <c r="H35" s="92" t="b">
        <v>0</v>
      </c>
      <c r="I35" s="92" t="b">
        <v>0</v>
      </c>
      <c r="J35" s="92" t="b">
        <v>0</v>
      </c>
      <c r="K35" s="92" t="b">
        <v>0</v>
      </c>
      <c r="L35" s="92" t="b">
        <v>0</v>
      </c>
    </row>
    <row r="36" spans="1:12" ht="15">
      <c r="A36" s="92" t="s">
        <v>514</v>
      </c>
      <c r="B36" s="92" t="s">
        <v>602</v>
      </c>
      <c r="C36" s="92">
        <v>2</v>
      </c>
      <c r="D36" s="128">
        <v>0.00513631188372042</v>
      </c>
      <c r="E36" s="128">
        <v>2.162862993321926</v>
      </c>
      <c r="F36" s="92" t="s">
        <v>612</v>
      </c>
      <c r="G36" s="92" t="b">
        <v>0</v>
      </c>
      <c r="H36" s="92" t="b">
        <v>0</v>
      </c>
      <c r="I36" s="92" t="b">
        <v>0</v>
      </c>
      <c r="J36" s="92" t="b">
        <v>0</v>
      </c>
      <c r="K36" s="92" t="b">
        <v>0</v>
      </c>
      <c r="L36" s="92" t="b">
        <v>0</v>
      </c>
    </row>
    <row r="37" spans="1:12" ht="15">
      <c r="A37" s="92" t="s">
        <v>602</v>
      </c>
      <c r="B37" s="92" t="s">
        <v>603</v>
      </c>
      <c r="C37" s="92">
        <v>2</v>
      </c>
      <c r="D37" s="128">
        <v>0.00513631188372042</v>
      </c>
      <c r="E37" s="128">
        <v>2.162862993321926</v>
      </c>
      <c r="F37" s="92" t="s">
        <v>612</v>
      </c>
      <c r="G37" s="92" t="b">
        <v>0</v>
      </c>
      <c r="H37" s="92" t="b">
        <v>0</v>
      </c>
      <c r="I37" s="92" t="b">
        <v>0</v>
      </c>
      <c r="J37" s="92" t="b">
        <v>0</v>
      </c>
      <c r="K37" s="92" t="b">
        <v>0</v>
      </c>
      <c r="L37" s="92" t="b">
        <v>0</v>
      </c>
    </row>
    <row r="38" spans="1:12" ht="15">
      <c r="A38" s="92" t="s">
        <v>603</v>
      </c>
      <c r="B38" s="92" t="s">
        <v>604</v>
      </c>
      <c r="C38" s="92">
        <v>2</v>
      </c>
      <c r="D38" s="128">
        <v>0.00513631188372042</v>
      </c>
      <c r="E38" s="128">
        <v>2.162862993321926</v>
      </c>
      <c r="F38" s="92" t="s">
        <v>612</v>
      </c>
      <c r="G38" s="92" t="b">
        <v>0</v>
      </c>
      <c r="H38" s="92" t="b">
        <v>0</v>
      </c>
      <c r="I38" s="92" t="b">
        <v>0</v>
      </c>
      <c r="J38" s="92" t="b">
        <v>0</v>
      </c>
      <c r="K38" s="92" t="b">
        <v>0</v>
      </c>
      <c r="L38" s="92" t="b">
        <v>0</v>
      </c>
    </row>
    <row r="39" spans="1:12" ht="15">
      <c r="A39" s="92" t="s">
        <v>604</v>
      </c>
      <c r="B39" s="92" t="s">
        <v>605</v>
      </c>
      <c r="C39" s="92">
        <v>2</v>
      </c>
      <c r="D39" s="128">
        <v>0.00513631188372042</v>
      </c>
      <c r="E39" s="128">
        <v>2.162862993321926</v>
      </c>
      <c r="F39" s="92" t="s">
        <v>612</v>
      </c>
      <c r="G39" s="92" t="b">
        <v>0</v>
      </c>
      <c r="H39" s="92" t="b">
        <v>0</v>
      </c>
      <c r="I39" s="92" t="b">
        <v>0</v>
      </c>
      <c r="J39" s="92" t="b">
        <v>0</v>
      </c>
      <c r="K39" s="92" t="b">
        <v>0</v>
      </c>
      <c r="L39" s="92" t="b">
        <v>0</v>
      </c>
    </row>
    <row r="40" spans="1:12" ht="15">
      <c r="A40" s="92" t="s">
        <v>605</v>
      </c>
      <c r="B40" s="92" t="s">
        <v>606</v>
      </c>
      <c r="C40" s="92">
        <v>2</v>
      </c>
      <c r="D40" s="128">
        <v>0.00513631188372042</v>
      </c>
      <c r="E40" s="128">
        <v>2.162862993321926</v>
      </c>
      <c r="F40" s="92" t="s">
        <v>612</v>
      </c>
      <c r="G40" s="92" t="b">
        <v>0</v>
      </c>
      <c r="H40" s="92" t="b">
        <v>0</v>
      </c>
      <c r="I40" s="92" t="b">
        <v>0</v>
      </c>
      <c r="J40" s="92" t="b">
        <v>0</v>
      </c>
      <c r="K40" s="92" t="b">
        <v>0</v>
      </c>
      <c r="L40" s="92" t="b">
        <v>0</v>
      </c>
    </row>
    <row r="41" spans="1:12" ht="15">
      <c r="A41" s="92" t="s">
        <v>606</v>
      </c>
      <c r="B41" s="92" t="s">
        <v>607</v>
      </c>
      <c r="C41" s="92">
        <v>2</v>
      </c>
      <c r="D41" s="128">
        <v>0.00513631188372042</v>
      </c>
      <c r="E41" s="128">
        <v>2.162862993321926</v>
      </c>
      <c r="F41" s="92" t="s">
        <v>612</v>
      </c>
      <c r="G41" s="92" t="b">
        <v>0</v>
      </c>
      <c r="H41" s="92" t="b">
        <v>0</v>
      </c>
      <c r="I41" s="92" t="b">
        <v>0</v>
      </c>
      <c r="J41" s="92" t="b">
        <v>0</v>
      </c>
      <c r="K41" s="92" t="b">
        <v>0</v>
      </c>
      <c r="L41" s="92" t="b">
        <v>0</v>
      </c>
    </row>
    <row r="42" spans="1:12" ht="15">
      <c r="A42" s="92" t="s">
        <v>607</v>
      </c>
      <c r="B42" s="92" t="s">
        <v>499</v>
      </c>
      <c r="C42" s="92">
        <v>2</v>
      </c>
      <c r="D42" s="128">
        <v>0.00513631188372042</v>
      </c>
      <c r="E42" s="128">
        <v>1.3847117429382825</v>
      </c>
      <c r="F42" s="92" t="s">
        <v>612</v>
      </c>
      <c r="G42" s="92" t="b">
        <v>0</v>
      </c>
      <c r="H42" s="92" t="b">
        <v>0</v>
      </c>
      <c r="I42" s="92" t="b">
        <v>0</v>
      </c>
      <c r="J42" s="92" t="b">
        <v>0</v>
      </c>
      <c r="K42" s="92" t="b">
        <v>0</v>
      </c>
      <c r="L42" s="92" t="b">
        <v>0</v>
      </c>
    </row>
    <row r="43" spans="1:12" ht="15">
      <c r="A43" s="92" t="s">
        <v>499</v>
      </c>
      <c r="B43" s="92" t="s">
        <v>608</v>
      </c>
      <c r="C43" s="92">
        <v>2</v>
      </c>
      <c r="D43" s="128">
        <v>0.00513631188372042</v>
      </c>
      <c r="E43" s="128">
        <v>1.4225003038276822</v>
      </c>
      <c r="F43" s="92" t="s">
        <v>612</v>
      </c>
      <c r="G43" s="92" t="b">
        <v>0</v>
      </c>
      <c r="H43" s="92" t="b">
        <v>0</v>
      </c>
      <c r="I43" s="92" t="b">
        <v>0</v>
      </c>
      <c r="J43" s="92" t="b">
        <v>0</v>
      </c>
      <c r="K43" s="92" t="b">
        <v>0</v>
      </c>
      <c r="L43" s="92" t="b">
        <v>0</v>
      </c>
    </row>
    <row r="44" spans="1:12" ht="15">
      <c r="A44" s="92" t="s">
        <v>608</v>
      </c>
      <c r="B44" s="92" t="s">
        <v>609</v>
      </c>
      <c r="C44" s="92">
        <v>2</v>
      </c>
      <c r="D44" s="128">
        <v>0.00513631188372042</v>
      </c>
      <c r="E44" s="128">
        <v>2.162862993321926</v>
      </c>
      <c r="F44" s="92" t="s">
        <v>612</v>
      </c>
      <c r="G44" s="92" t="b">
        <v>0</v>
      </c>
      <c r="H44" s="92" t="b">
        <v>0</v>
      </c>
      <c r="I44" s="92" t="b">
        <v>0</v>
      </c>
      <c r="J44" s="92" t="b">
        <v>0</v>
      </c>
      <c r="K44" s="92" t="b">
        <v>0</v>
      </c>
      <c r="L44" s="92" t="b">
        <v>0</v>
      </c>
    </row>
    <row r="45" spans="1:12" ht="15">
      <c r="A45" s="92" t="s">
        <v>609</v>
      </c>
      <c r="B45" s="92" t="s">
        <v>248</v>
      </c>
      <c r="C45" s="92">
        <v>2</v>
      </c>
      <c r="D45" s="128">
        <v>0.00513631188372042</v>
      </c>
      <c r="E45" s="128">
        <v>2.162862993321926</v>
      </c>
      <c r="F45" s="92" t="s">
        <v>612</v>
      </c>
      <c r="G45" s="92" t="b">
        <v>0</v>
      </c>
      <c r="H45" s="92" t="b">
        <v>0</v>
      </c>
      <c r="I45" s="92" t="b">
        <v>0</v>
      </c>
      <c r="J45" s="92" t="b">
        <v>0</v>
      </c>
      <c r="K45" s="92" t="b">
        <v>0</v>
      </c>
      <c r="L45" s="92" t="b">
        <v>0</v>
      </c>
    </row>
    <row r="46" spans="1:12" ht="15">
      <c r="A46" s="92" t="s">
        <v>248</v>
      </c>
      <c r="B46" s="92" t="s">
        <v>247</v>
      </c>
      <c r="C46" s="92">
        <v>2</v>
      </c>
      <c r="D46" s="128">
        <v>0.00513631188372042</v>
      </c>
      <c r="E46" s="128">
        <v>2.162862993321926</v>
      </c>
      <c r="F46" s="92" t="s">
        <v>612</v>
      </c>
      <c r="G46" s="92" t="b">
        <v>0</v>
      </c>
      <c r="H46" s="92" t="b">
        <v>0</v>
      </c>
      <c r="I46" s="92" t="b">
        <v>0</v>
      </c>
      <c r="J46" s="92" t="b">
        <v>0</v>
      </c>
      <c r="K46" s="92" t="b">
        <v>0</v>
      </c>
      <c r="L46" s="92" t="b">
        <v>0</v>
      </c>
    </row>
    <row r="47" spans="1:12" ht="15">
      <c r="A47" s="92" t="s">
        <v>247</v>
      </c>
      <c r="B47" s="92" t="s">
        <v>244</v>
      </c>
      <c r="C47" s="92">
        <v>2</v>
      </c>
      <c r="D47" s="128">
        <v>0.00513631188372042</v>
      </c>
      <c r="E47" s="128">
        <v>2.162862993321926</v>
      </c>
      <c r="F47" s="92" t="s">
        <v>612</v>
      </c>
      <c r="G47" s="92" t="b">
        <v>0</v>
      </c>
      <c r="H47" s="92" t="b">
        <v>0</v>
      </c>
      <c r="I47" s="92" t="b">
        <v>0</v>
      </c>
      <c r="J47" s="92" t="b">
        <v>0</v>
      </c>
      <c r="K47" s="92" t="b">
        <v>0</v>
      </c>
      <c r="L47" s="92" t="b">
        <v>0</v>
      </c>
    </row>
    <row r="48" spans="1:12" ht="15">
      <c r="A48" s="92" t="s">
        <v>495</v>
      </c>
      <c r="B48" s="92" t="s">
        <v>496</v>
      </c>
      <c r="C48" s="92">
        <v>14</v>
      </c>
      <c r="D48" s="128">
        <v>0</v>
      </c>
      <c r="E48" s="128">
        <v>1.1139433523068367</v>
      </c>
      <c r="F48" s="92" t="s">
        <v>452</v>
      </c>
      <c r="G48" s="92" t="b">
        <v>0</v>
      </c>
      <c r="H48" s="92" t="b">
        <v>0</v>
      </c>
      <c r="I48" s="92" t="b">
        <v>0</v>
      </c>
      <c r="J48" s="92" t="b">
        <v>0</v>
      </c>
      <c r="K48" s="92" t="b">
        <v>0</v>
      </c>
      <c r="L48" s="92" t="b">
        <v>0</v>
      </c>
    </row>
    <row r="49" spans="1:12" ht="15">
      <c r="A49" s="92" t="s">
        <v>496</v>
      </c>
      <c r="B49" s="92" t="s">
        <v>501</v>
      </c>
      <c r="C49" s="92">
        <v>7</v>
      </c>
      <c r="D49" s="128">
        <v>0</v>
      </c>
      <c r="E49" s="128">
        <v>1.1139433523068367</v>
      </c>
      <c r="F49" s="92" t="s">
        <v>452</v>
      </c>
      <c r="G49" s="92" t="b">
        <v>0</v>
      </c>
      <c r="H49" s="92" t="b">
        <v>0</v>
      </c>
      <c r="I49" s="92" t="b">
        <v>0</v>
      </c>
      <c r="J49" s="92" t="b">
        <v>0</v>
      </c>
      <c r="K49" s="92" t="b">
        <v>0</v>
      </c>
      <c r="L49" s="92" t="b">
        <v>0</v>
      </c>
    </row>
    <row r="50" spans="1:12" ht="15">
      <c r="A50" s="92" t="s">
        <v>501</v>
      </c>
      <c r="B50" s="92" t="s">
        <v>502</v>
      </c>
      <c r="C50" s="92">
        <v>7</v>
      </c>
      <c r="D50" s="128">
        <v>0</v>
      </c>
      <c r="E50" s="128">
        <v>1.414973347970818</v>
      </c>
      <c r="F50" s="92" t="s">
        <v>452</v>
      </c>
      <c r="G50" s="92" t="b">
        <v>0</v>
      </c>
      <c r="H50" s="92" t="b">
        <v>0</v>
      </c>
      <c r="I50" s="92" t="b">
        <v>0</v>
      </c>
      <c r="J50" s="92" t="b">
        <v>0</v>
      </c>
      <c r="K50" s="92" t="b">
        <v>0</v>
      </c>
      <c r="L50" s="92" t="b">
        <v>0</v>
      </c>
    </row>
    <row r="51" spans="1:12" ht="15">
      <c r="A51" s="92" t="s">
        <v>502</v>
      </c>
      <c r="B51" s="92" t="s">
        <v>497</v>
      </c>
      <c r="C51" s="92">
        <v>7</v>
      </c>
      <c r="D51" s="128">
        <v>0</v>
      </c>
      <c r="E51" s="128">
        <v>1.1139433523068367</v>
      </c>
      <c r="F51" s="92" t="s">
        <v>452</v>
      </c>
      <c r="G51" s="92" t="b">
        <v>0</v>
      </c>
      <c r="H51" s="92" t="b">
        <v>0</v>
      </c>
      <c r="I51" s="92" t="b">
        <v>0</v>
      </c>
      <c r="J51" s="92" t="b">
        <v>0</v>
      </c>
      <c r="K51" s="92" t="b">
        <v>0</v>
      </c>
      <c r="L51" s="92" t="b">
        <v>0</v>
      </c>
    </row>
    <row r="52" spans="1:12" ht="15">
      <c r="A52" s="92" t="s">
        <v>497</v>
      </c>
      <c r="B52" s="92" t="s">
        <v>503</v>
      </c>
      <c r="C52" s="92">
        <v>7</v>
      </c>
      <c r="D52" s="128">
        <v>0</v>
      </c>
      <c r="E52" s="128">
        <v>1.1139433523068367</v>
      </c>
      <c r="F52" s="92" t="s">
        <v>452</v>
      </c>
      <c r="G52" s="92" t="b">
        <v>0</v>
      </c>
      <c r="H52" s="92" t="b">
        <v>0</v>
      </c>
      <c r="I52" s="92" t="b">
        <v>0</v>
      </c>
      <c r="J52" s="92" t="b">
        <v>0</v>
      </c>
      <c r="K52" s="92" t="b">
        <v>0</v>
      </c>
      <c r="L52" s="92" t="b">
        <v>0</v>
      </c>
    </row>
    <row r="53" spans="1:12" ht="15">
      <c r="A53" s="92" t="s">
        <v>503</v>
      </c>
      <c r="B53" s="92" t="s">
        <v>504</v>
      </c>
      <c r="C53" s="92">
        <v>7</v>
      </c>
      <c r="D53" s="128">
        <v>0</v>
      </c>
      <c r="E53" s="128">
        <v>1.414973347970818</v>
      </c>
      <c r="F53" s="92" t="s">
        <v>452</v>
      </c>
      <c r="G53" s="92" t="b">
        <v>0</v>
      </c>
      <c r="H53" s="92" t="b">
        <v>0</v>
      </c>
      <c r="I53" s="92" t="b">
        <v>0</v>
      </c>
      <c r="J53" s="92" t="b">
        <v>0</v>
      </c>
      <c r="K53" s="92" t="b">
        <v>0</v>
      </c>
      <c r="L53" s="92" t="b">
        <v>0</v>
      </c>
    </row>
    <row r="54" spans="1:12" ht="15">
      <c r="A54" s="92" t="s">
        <v>504</v>
      </c>
      <c r="B54" s="92" t="s">
        <v>505</v>
      </c>
      <c r="C54" s="92">
        <v>7</v>
      </c>
      <c r="D54" s="128">
        <v>0</v>
      </c>
      <c r="E54" s="128">
        <v>1.414973347970818</v>
      </c>
      <c r="F54" s="92" t="s">
        <v>452</v>
      </c>
      <c r="G54" s="92" t="b">
        <v>0</v>
      </c>
      <c r="H54" s="92" t="b">
        <v>0</v>
      </c>
      <c r="I54" s="92" t="b">
        <v>0</v>
      </c>
      <c r="J54" s="92" t="b">
        <v>0</v>
      </c>
      <c r="K54" s="92" t="b">
        <v>0</v>
      </c>
      <c r="L54" s="92" t="b">
        <v>0</v>
      </c>
    </row>
    <row r="55" spans="1:12" ht="15">
      <c r="A55" s="92" t="s">
        <v>505</v>
      </c>
      <c r="B55" s="92" t="s">
        <v>506</v>
      </c>
      <c r="C55" s="92">
        <v>7</v>
      </c>
      <c r="D55" s="128">
        <v>0</v>
      </c>
      <c r="E55" s="128">
        <v>1.414973347970818</v>
      </c>
      <c r="F55" s="92" t="s">
        <v>452</v>
      </c>
      <c r="G55" s="92" t="b">
        <v>0</v>
      </c>
      <c r="H55" s="92" t="b">
        <v>0</v>
      </c>
      <c r="I55" s="92" t="b">
        <v>0</v>
      </c>
      <c r="J55" s="92" t="b">
        <v>0</v>
      </c>
      <c r="K55" s="92" t="b">
        <v>0</v>
      </c>
      <c r="L55" s="92" t="b">
        <v>0</v>
      </c>
    </row>
    <row r="56" spans="1:12" ht="15">
      <c r="A56" s="92" t="s">
        <v>506</v>
      </c>
      <c r="B56" s="92" t="s">
        <v>591</v>
      </c>
      <c r="C56" s="92">
        <v>7</v>
      </c>
      <c r="D56" s="128">
        <v>0</v>
      </c>
      <c r="E56" s="128">
        <v>1.414973347970818</v>
      </c>
      <c r="F56" s="92" t="s">
        <v>452</v>
      </c>
      <c r="G56" s="92" t="b">
        <v>0</v>
      </c>
      <c r="H56" s="92" t="b">
        <v>0</v>
      </c>
      <c r="I56" s="92" t="b">
        <v>0</v>
      </c>
      <c r="J56" s="92" t="b">
        <v>0</v>
      </c>
      <c r="K56" s="92" t="b">
        <v>0</v>
      </c>
      <c r="L56" s="92" t="b">
        <v>0</v>
      </c>
    </row>
    <row r="57" spans="1:12" ht="15">
      <c r="A57" s="92" t="s">
        <v>591</v>
      </c>
      <c r="B57" s="92" t="s">
        <v>592</v>
      </c>
      <c r="C57" s="92">
        <v>7</v>
      </c>
      <c r="D57" s="128">
        <v>0</v>
      </c>
      <c r="E57" s="128">
        <v>1.414973347970818</v>
      </c>
      <c r="F57" s="92" t="s">
        <v>452</v>
      </c>
      <c r="G57" s="92" t="b">
        <v>0</v>
      </c>
      <c r="H57" s="92" t="b">
        <v>0</v>
      </c>
      <c r="I57" s="92" t="b">
        <v>0</v>
      </c>
      <c r="J57" s="92" t="b">
        <v>0</v>
      </c>
      <c r="K57" s="92" t="b">
        <v>0</v>
      </c>
      <c r="L57" s="92" t="b">
        <v>0</v>
      </c>
    </row>
    <row r="58" spans="1:12" ht="15">
      <c r="A58" s="92" t="s">
        <v>592</v>
      </c>
      <c r="B58" s="92" t="s">
        <v>499</v>
      </c>
      <c r="C58" s="92">
        <v>7</v>
      </c>
      <c r="D58" s="128">
        <v>0</v>
      </c>
      <c r="E58" s="128">
        <v>1.414973347970818</v>
      </c>
      <c r="F58" s="92" t="s">
        <v>452</v>
      </c>
      <c r="G58" s="92" t="b">
        <v>0</v>
      </c>
      <c r="H58" s="92" t="b">
        <v>0</v>
      </c>
      <c r="I58" s="92" t="b">
        <v>0</v>
      </c>
      <c r="J58" s="92" t="b">
        <v>0</v>
      </c>
      <c r="K58" s="92" t="b">
        <v>0</v>
      </c>
      <c r="L58" s="92" t="b">
        <v>0</v>
      </c>
    </row>
    <row r="59" spans="1:12" ht="15">
      <c r="A59" s="92" t="s">
        <v>499</v>
      </c>
      <c r="B59" s="92" t="s">
        <v>498</v>
      </c>
      <c r="C59" s="92">
        <v>7</v>
      </c>
      <c r="D59" s="128">
        <v>0</v>
      </c>
      <c r="E59" s="128">
        <v>1.1139433523068367</v>
      </c>
      <c r="F59" s="92" t="s">
        <v>452</v>
      </c>
      <c r="G59" s="92" t="b">
        <v>0</v>
      </c>
      <c r="H59" s="92" t="b">
        <v>0</v>
      </c>
      <c r="I59" s="92" t="b">
        <v>0</v>
      </c>
      <c r="J59" s="92" t="b">
        <v>0</v>
      </c>
      <c r="K59" s="92" t="b">
        <v>0</v>
      </c>
      <c r="L59" s="92" t="b">
        <v>0</v>
      </c>
    </row>
    <row r="60" spans="1:12" ht="15">
      <c r="A60" s="92" t="s">
        <v>498</v>
      </c>
      <c r="B60" s="92" t="s">
        <v>495</v>
      </c>
      <c r="C60" s="92">
        <v>7</v>
      </c>
      <c r="D60" s="128">
        <v>0</v>
      </c>
      <c r="E60" s="128">
        <v>1.1139433523068367</v>
      </c>
      <c r="F60" s="92" t="s">
        <v>452</v>
      </c>
      <c r="G60" s="92" t="b">
        <v>0</v>
      </c>
      <c r="H60" s="92" t="b">
        <v>0</v>
      </c>
      <c r="I60" s="92" t="b">
        <v>0</v>
      </c>
      <c r="J60" s="92" t="b">
        <v>0</v>
      </c>
      <c r="K60" s="92" t="b">
        <v>0</v>
      </c>
      <c r="L60" s="92" t="b">
        <v>0</v>
      </c>
    </row>
    <row r="61" spans="1:12" ht="15">
      <c r="A61" s="92" t="s">
        <v>496</v>
      </c>
      <c r="B61" s="92" t="s">
        <v>593</v>
      </c>
      <c r="C61" s="92">
        <v>7</v>
      </c>
      <c r="D61" s="128">
        <v>0</v>
      </c>
      <c r="E61" s="128">
        <v>1.1139433523068367</v>
      </c>
      <c r="F61" s="92" t="s">
        <v>452</v>
      </c>
      <c r="G61" s="92" t="b">
        <v>0</v>
      </c>
      <c r="H61" s="92" t="b">
        <v>0</v>
      </c>
      <c r="I61" s="92" t="b">
        <v>0</v>
      </c>
      <c r="J61" s="92" t="b">
        <v>0</v>
      </c>
      <c r="K61" s="92" t="b">
        <v>0</v>
      </c>
      <c r="L61" s="92" t="b">
        <v>0</v>
      </c>
    </row>
    <row r="62" spans="1:12" ht="15">
      <c r="A62" s="92" t="s">
        <v>593</v>
      </c>
      <c r="B62" s="92" t="s">
        <v>498</v>
      </c>
      <c r="C62" s="92">
        <v>7</v>
      </c>
      <c r="D62" s="128">
        <v>0</v>
      </c>
      <c r="E62" s="128">
        <v>1.1139433523068367</v>
      </c>
      <c r="F62" s="92" t="s">
        <v>452</v>
      </c>
      <c r="G62" s="92" t="b">
        <v>0</v>
      </c>
      <c r="H62" s="92" t="b">
        <v>0</v>
      </c>
      <c r="I62" s="92" t="b">
        <v>0</v>
      </c>
      <c r="J62" s="92" t="b">
        <v>0</v>
      </c>
      <c r="K62" s="92" t="b">
        <v>0</v>
      </c>
      <c r="L62" s="92" t="b">
        <v>0</v>
      </c>
    </row>
    <row r="63" spans="1:12" ht="15">
      <c r="A63" s="92" t="s">
        <v>498</v>
      </c>
      <c r="B63" s="92" t="s">
        <v>497</v>
      </c>
      <c r="C63" s="92">
        <v>7</v>
      </c>
      <c r="D63" s="128">
        <v>0</v>
      </c>
      <c r="E63" s="128">
        <v>0.8129133566428556</v>
      </c>
      <c r="F63" s="92" t="s">
        <v>452</v>
      </c>
      <c r="G63" s="92" t="b">
        <v>0</v>
      </c>
      <c r="H63" s="92" t="b">
        <v>0</v>
      </c>
      <c r="I63" s="92" t="b">
        <v>0</v>
      </c>
      <c r="J63" s="92" t="b">
        <v>0</v>
      </c>
      <c r="K63" s="92" t="b">
        <v>0</v>
      </c>
      <c r="L63" s="92" t="b">
        <v>0</v>
      </c>
    </row>
    <row r="64" spans="1:12" ht="15">
      <c r="A64" s="92" t="s">
        <v>497</v>
      </c>
      <c r="B64" s="92" t="s">
        <v>594</v>
      </c>
      <c r="C64" s="92">
        <v>7</v>
      </c>
      <c r="D64" s="128">
        <v>0</v>
      </c>
      <c r="E64" s="128">
        <v>1.1139433523068367</v>
      </c>
      <c r="F64" s="92" t="s">
        <v>452</v>
      </c>
      <c r="G64" s="92" t="b">
        <v>0</v>
      </c>
      <c r="H64" s="92" t="b">
        <v>0</v>
      </c>
      <c r="I64" s="92" t="b">
        <v>0</v>
      </c>
      <c r="J64" s="92" t="b">
        <v>0</v>
      </c>
      <c r="K64" s="92" t="b">
        <v>0</v>
      </c>
      <c r="L64" s="92" t="b">
        <v>0</v>
      </c>
    </row>
    <row r="65" spans="1:12" ht="15">
      <c r="A65" s="92" t="s">
        <v>594</v>
      </c>
      <c r="B65" s="92" t="s">
        <v>595</v>
      </c>
      <c r="C65" s="92">
        <v>7</v>
      </c>
      <c r="D65" s="128">
        <v>0</v>
      </c>
      <c r="E65" s="128">
        <v>1.414973347970818</v>
      </c>
      <c r="F65" s="92" t="s">
        <v>452</v>
      </c>
      <c r="G65" s="92" t="b">
        <v>0</v>
      </c>
      <c r="H65" s="92" t="b">
        <v>0</v>
      </c>
      <c r="I65" s="92" t="b">
        <v>0</v>
      </c>
      <c r="J65" s="92" t="b">
        <v>0</v>
      </c>
      <c r="K65" s="92" t="b">
        <v>0</v>
      </c>
      <c r="L65" s="92" t="b">
        <v>0</v>
      </c>
    </row>
    <row r="66" spans="1:12" ht="15">
      <c r="A66" s="92" t="s">
        <v>595</v>
      </c>
      <c r="B66" s="92" t="s">
        <v>596</v>
      </c>
      <c r="C66" s="92">
        <v>7</v>
      </c>
      <c r="D66" s="128">
        <v>0</v>
      </c>
      <c r="E66" s="128">
        <v>1.414973347970818</v>
      </c>
      <c r="F66" s="92" t="s">
        <v>452</v>
      </c>
      <c r="G66" s="92" t="b">
        <v>0</v>
      </c>
      <c r="H66" s="92" t="b">
        <v>0</v>
      </c>
      <c r="I66" s="92" t="b">
        <v>0</v>
      </c>
      <c r="J66" s="92" t="b">
        <v>0</v>
      </c>
      <c r="K66" s="92" t="b">
        <v>0</v>
      </c>
      <c r="L66" s="92" t="b">
        <v>0</v>
      </c>
    </row>
    <row r="67" spans="1:12" ht="15">
      <c r="A67" s="92" t="s">
        <v>596</v>
      </c>
      <c r="B67" s="92" t="s">
        <v>597</v>
      </c>
      <c r="C67" s="92">
        <v>7</v>
      </c>
      <c r="D67" s="128">
        <v>0</v>
      </c>
      <c r="E67" s="128">
        <v>1.414973347970818</v>
      </c>
      <c r="F67" s="92" t="s">
        <v>452</v>
      </c>
      <c r="G67" s="92" t="b">
        <v>0</v>
      </c>
      <c r="H67" s="92" t="b">
        <v>0</v>
      </c>
      <c r="I67" s="92" t="b">
        <v>0</v>
      </c>
      <c r="J67" s="92" t="b">
        <v>0</v>
      </c>
      <c r="K67" s="92" t="b">
        <v>0</v>
      </c>
      <c r="L67" s="92" t="b">
        <v>0</v>
      </c>
    </row>
    <row r="68" spans="1:12" ht="15">
      <c r="A68" s="92" t="s">
        <v>597</v>
      </c>
      <c r="B68" s="92" t="s">
        <v>246</v>
      </c>
      <c r="C68" s="92">
        <v>7</v>
      </c>
      <c r="D68" s="128">
        <v>0</v>
      </c>
      <c r="E68" s="128">
        <v>1.414973347970818</v>
      </c>
      <c r="F68" s="92" t="s">
        <v>452</v>
      </c>
      <c r="G68" s="92" t="b">
        <v>0</v>
      </c>
      <c r="H68" s="92" t="b">
        <v>0</v>
      </c>
      <c r="I68" s="92" t="b">
        <v>0</v>
      </c>
      <c r="J68" s="92" t="b">
        <v>0</v>
      </c>
      <c r="K68" s="92" t="b">
        <v>0</v>
      </c>
      <c r="L68" s="92" t="b">
        <v>0</v>
      </c>
    </row>
    <row r="69" spans="1:12" ht="15">
      <c r="A69" s="92" t="s">
        <v>246</v>
      </c>
      <c r="B69" s="92" t="s">
        <v>598</v>
      </c>
      <c r="C69" s="92">
        <v>7</v>
      </c>
      <c r="D69" s="128">
        <v>0</v>
      </c>
      <c r="E69" s="128">
        <v>1.414973347970818</v>
      </c>
      <c r="F69" s="92" t="s">
        <v>452</v>
      </c>
      <c r="G69" s="92" t="b">
        <v>0</v>
      </c>
      <c r="H69" s="92" t="b">
        <v>0</v>
      </c>
      <c r="I69" s="92" t="b">
        <v>0</v>
      </c>
      <c r="J69" s="92" t="b">
        <v>1</v>
      </c>
      <c r="K69" s="92" t="b">
        <v>0</v>
      </c>
      <c r="L69" s="92" t="b">
        <v>0</v>
      </c>
    </row>
    <row r="70" spans="1:12" ht="15">
      <c r="A70" s="92" t="s">
        <v>598</v>
      </c>
      <c r="B70" s="92" t="s">
        <v>599</v>
      </c>
      <c r="C70" s="92">
        <v>7</v>
      </c>
      <c r="D70" s="128">
        <v>0</v>
      </c>
      <c r="E70" s="128">
        <v>1.414973347970818</v>
      </c>
      <c r="F70" s="92" t="s">
        <v>452</v>
      </c>
      <c r="G70" s="92" t="b">
        <v>1</v>
      </c>
      <c r="H70" s="92" t="b">
        <v>0</v>
      </c>
      <c r="I70" s="92" t="b">
        <v>0</v>
      </c>
      <c r="J70" s="92" t="b">
        <v>1</v>
      </c>
      <c r="K70" s="92" t="b">
        <v>0</v>
      </c>
      <c r="L70" s="92" t="b">
        <v>0</v>
      </c>
    </row>
    <row r="71" spans="1:12" ht="15">
      <c r="A71" s="92" t="s">
        <v>599</v>
      </c>
      <c r="B71" s="92" t="s">
        <v>600</v>
      </c>
      <c r="C71" s="92">
        <v>7</v>
      </c>
      <c r="D71" s="128">
        <v>0</v>
      </c>
      <c r="E71" s="128">
        <v>1.414973347970818</v>
      </c>
      <c r="F71" s="92" t="s">
        <v>452</v>
      </c>
      <c r="G71" s="92" t="b">
        <v>1</v>
      </c>
      <c r="H71" s="92" t="b">
        <v>0</v>
      </c>
      <c r="I71" s="92" t="b">
        <v>0</v>
      </c>
      <c r="J71" s="92" t="b">
        <v>0</v>
      </c>
      <c r="K71" s="92" t="b">
        <v>0</v>
      </c>
      <c r="L71" s="92" t="b">
        <v>0</v>
      </c>
    </row>
    <row r="72" spans="1:12" ht="15">
      <c r="A72" s="92" t="s">
        <v>600</v>
      </c>
      <c r="B72" s="92" t="s">
        <v>601</v>
      </c>
      <c r="C72" s="92">
        <v>7</v>
      </c>
      <c r="D72" s="128">
        <v>0</v>
      </c>
      <c r="E72" s="128">
        <v>1.414973347970818</v>
      </c>
      <c r="F72" s="92" t="s">
        <v>452</v>
      </c>
      <c r="G72" s="92" t="b">
        <v>0</v>
      </c>
      <c r="H72" s="92" t="b">
        <v>0</v>
      </c>
      <c r="I72" s="92" t="b">
        <v>0</v>
      </c>
      <c r="J72" s="92" t="b">
        <v>0</v>
      </c>
      <c r="K72" s="92" t="b">
        <v>0</v>
      </c>
      <c r="L72" s="92" t="b">
        <v>0</v>
      </c>
    </row>
    <row r="73" spans="1:12" ht="15">
      <c r="A73" s="92" t="s">
        <v>508</v>
      </c>
      <c r="B73" s="92" t="s">
        <v>509</v>
      </c>
      <c r="C73" s="92">
        <v>2</v>
      </c>
      <c r="D73" s="128">
        <v>0</v>
      </c>
      <c r="E73" s="128">
        <v>1.3222192947339193</v>
      </c>
      <c r="F73" s="92" t="s">
        <v>453</v>
      </c>
      <c r="G73" s="92" t="b">
        <v>0</v>
      </c>
      <c r="H73" s="92" t="b">
        <v>0</v>
      </c>
      <c r="I73" s="92" t="b">
        <v>0</v>
      </c>
      <c r="J73" s="92" t="b">
        <v>0</v>
      </c>
      <c r="K73" s="92" t="b">
        <v>0</v>
      </c>
      <c r="L73" s="92" t="b">
        <v>0</v>
      </c>
    </row>
    <row r="74" spans="1:12" ht="15">
      <c r="A74" s="92" t="s">
        <v>509</v>
      </c>
      <c r="B74" s="92" t="s">
        <v>495</v>
      </c>
      <c r="C74" s="92">
        <v>2</v>
      </c>
      <c r="D74" s="128">
        <v>0</v>
      </c>
      <c r="E74" s="128">
        <v>1.3222192947339193</v>
      </c>
      <c r="F74" s="92" t="s">
        <v>453</v>
      </c>
      <c r="G74" s="92" t="b">
        <v>0</v>
      </c>
      <c r="H74" s="92" t="b">
        <v>0</v>
      </c>
      <c r="I74" s="92" t="b">
        <v>0</v>
      </c>
      <c r="J74" s="92" t="b">
        <v>0</v>
      </c>
      <c r="K74" s="92" t="b">
        <v>0</v>
      </c>
      <c r="L74" s="92" t="b">
        <v>0</v>
      </c>
    </row>
    <row r="75" spans="1:12" ht="15">
      <c r="A75" s="92" t="s">
        <v>495</v>
      </c>
      <c r="B75" s="92" t="s">
        <v>496</v>
      </c>
      <c r="C75" s="92">
        <v>2</v>
      </c>
      <c r="D75" s="128">
        <v>0</v>
      </c>
      <c r="E75" s="128">
        <v>1.3222192947339193</v>
      </c>
      <c r="F75" s="92" t="s">
        <v>453</v>
      </c>
      <c r="G75" s="92" t="b">
        <v>0</v>
      </c>
      <c r="H75" s="92" t="b">
        <v>0</v>
      </c>
      <c r="I75" s="92" t="b">
        <v>0</v>
      </c>
      <c r="J75" s="92" t="b">
        <v>0</v>
      </c>
      <c r="K75" s="92" t="b">
        <v>0</v>
      </c>
      <c r="L75" s="92" t="b">
        <v>0</v>
      </c>
    </row>
    <row r="76" spans="1:12" ht="15">
      <c r="A76" s="92" t="s">
        <v>496</v>
      </c>
      <c r="B76" s="92" t="s">
        <v>501</v>
      </c>
      <c r="C76" s="92">
        <v>2</v>
      </c>
      <c r="D76" s="128">
        <v>0</v>
      </c>
      <c r="E76" s="128">
        <v>1.3222192947339193</v>
      </c>
      <c r="F76" s="92" t="s">
        <v>453</v>
      </c>
      <c r="G76" s="92" t="b">
        <v>0</v>
      </c>
      <c r="H76" s="92" t="b">
        <v>0</v>
      </c>
      <c r="I76" s="92" t="b">
        <v>0</v>
      </c>
      <c r="J76" s="92" t="b">
        <v>0</v>
      </c>
      <c r="K76" s="92" t="b">
        <v>0</v>
      </c>
      <c r="L76" s="92" t="b">
        <v>0</v>
      </c>
    </row>
    <row r="77" spans="1:12" ht="15">
      <c r="A77" s="92" t="s">
        <v>501</v>
      </c>
      <c r="B77" s="92" t="s">
        <v>510</v>
      </c>
      <c r="C77" s="92">
        <v>2</v>
      </c>
      <c r="D77" s="128">
        <v>0</v>
      </c>
      <c r="E77" s="128">
        <v>1.3222192947339193</v>
      </c>
      <c r="F77" s="92" t="s">
        <v>453</v>
      </c>
      <c r="G77" s="92" t="b">
        <v>0</v>
      </c>
      <c r="H77" s="92" t="b">
        <v>0</v>
      </c>
      <c r="I77" s="92" t="b">
        <v>0</v>
      </c>
      <c r="J77" s="92" t="b">
        <v>0</v>
      </c>
      <c r="K77" s="92" t="b">
        <v>0</v>
      </c>
      <c r="L77" s="92" t="b">
        <v>0</v>
      </c>
    </row>
    <row r="78" spans="1:12" ht="15">
      <c r="A78" s="92" t="s">
        <v>510</v>
      </c>
      <c r="B78" s="92" t="s">
        <v>511</v>
      </c>
      <c r="C78" s="92">
        <v>2</v>
      </c>
      <c r="D78" s="128">
        <v>0</v>
      </c>
      <c r="E78" s="128">
        <v>1.3222192947339193</v>
      </c>
      <c r="F78" s="92" t="s">
        <v>453</v>
      </c>
      <c r="G78" s="92" t="b">
        <v>0</v>
      </c>
      <c r="H78" s="92" t="b">
        <v>0</v>
      </c>
      <c r="I78" s="92" t="b">
        <v>0</v>
      </c>
      <c r="J78" s="92" t="b">
        <v>0</v>
      </c>
      <c r="K78" s="92" t="b">
        <v>0</v>
      </c>
      <c r="L78" s="92" t="b">
        <v>0</v>
      </c>
    </row>
    <row r="79" spans="1:12" ht="15">
      <c r="A79" s="92" t="s">
        <v>511</v>
      </c>
      <c r="B79" s="92" t="s">
        <v>512</v>
      </c>
      <c r="C79" s="92">
        <v>2</v>
      </c>
      <c r="D79" s="128">
        <v>0</v>
      </c>
      <c r="E79" s="128">
        <v>1.3222192947339193</v>
      </c>
      <c r="F79" s="92" t="s">
        <v>453</v>
      </c>
      <c r="G79" s="92" t="b">
        <v>0</v>
      </c>
      <c r="H79" s="92" t="b">
        <v>0</v>
      </c>
      <c r="I79" s="92" t="b">
        <v>0</v>
      </c>
      <c r="J79" s="92" t="b">
        <v>0</v>
      </c>
      <c r="K79" s="92" t="b">
        <v>0</v>
      </c>
      <c r="L79" s="92" t="b">
        <v>0</v>
      </c>
    </row>
    <row r="80" spans="1:12" ht="15">
      <c r="A80" s="92" t="s">
        <v>512</v>
      </c>
      <c r="B80" s="92" t="s">
        <v>513</v>
      </c>
      <c r="C80" s="92">
        <v>2</v>
      </c>
      <c r="D80" s="128">
        <v>0</v>
      </c>
      <c r="E80" s="128">
        <v>1.3222192947339193</v>
      </c>
      <c r="F80" s="92" t="s">
        <v>453</v>
      </c>
      <c r="G80" s="92" t="b">
        <v>0</v>
      </c>
      <c r="H80" s="92" t="b">
        <v>0</v>
      </c>
      <c r="I80" s="92" t="b">
        <v>0</v>
      </c>
      <c r="J80" s="92" t="b">
        <v>0</v>
      </c>
      <c r="K80" s="92" t="b">
        <v>0</v>
      </c>
      <c r="L80" s="92" t="b">
        <v>0</v>
      </c>
    </row>
    <row r="81" spans="1:12" ht="15">
      <c r="A81" s="92" t="s">
        <v>513</v>
      </c>
      <c r="B81" s="92" t="s">
        <v>514</v>
      </c>
      <c r="C81" s="92">
        <v>2</v>
      </c>
      <c r="D81" s="128">
        <v>0</v>
      </c>
      <c r="E81" s="128">
        <v>1.3222192947339193</v>
      </c>
      <c r="F81" s="92" t="s">
        <v>453</v>
      </c>
      <c r="G81" s="92" t="b">
        <v>0</v>
      </c>
      <c r="H81" s="92" t="b">
        <v>0</v>
      </c>
      <c r="I81" s="92" t="b">
        <v>0</v>
      </c>
      <c r="J81" s="92" t="b">
        <v>0</v>
      </c>
      <c r="K81" s="92" t="b">
        <v>0</v>
      </c>
      <c r="L81" s="92" t="b">
        <v>0</v>
      </c>
    </row>
    <row r="82" spans="1:12" ht="15">
      <c r="A82" s="92" t="s">
        <v>514</v>
      </c>
      <c r="B82" s="92" t="s">
        <v>602</v>
      </c>
      <c r="C82" s="92">
        <v>2</v>
      </c>
      <c r="D82" s="128">
        <v>0</v>
      </c>
      <c r="E82" s="128">
        <v>1.3222192947339193</v>
      </c>
      <c r="F82" s="92" t="s">
        <v>453</v>
      </c>
      <c r="G82" s="92" t="b">
        <v>0</v>
      </c>
      <c r="H82" s="92" t="b">
        <v>0</v>
      </c>
      <c r="I82" s="92" t="b">
        <v>0</v>
      </c>
      <c r="J82" s="92" t="b">
        <v>0</v>
      </c>
      <c r="K82" s="92" t="b">
        <v>0</v>
      </c>
      <c r="L82" s="92" t="b">
        <v>0</v>
      </c>
    </row>
    <row r="83" spans="1:12" ht="15">
      <c r="A83" s="92" t="s">
        <v>602</v>
      </c>
      <c r="B83" s="92" t="s">
        <v>603</v>
      </c>
      <c r="C83" s="92">
        <v>2</v>
      </c>
      <c r="D83" s="128">
        <v>0</v>
      </c>
      <c r="E83" s="128">
        <v>1.3222192947339193</v>
      </c>
      <c r="F83" s="92" t="s">
        <v>453</v>
      </c>
      <c r="G83" s="92" t="b">
        <v>0</v>
      </c>
      <c r="H83" s="92" t="b">
        <v>0</v>
      </c>
      <c r="I83" s="92" t="b">
        <v>0</v>
      </c>
      <c r="J83" s="92" t="b">
        <v>0</v>
      </c>
      <c r="K83" s="92" t="b">
        <v>0</v>
      </c>
      <c r="L83" s="92" t="b">
        <v>0</v>
      </c>
    </row>
    <row r="84" spans="1:12" ht="15">
      <c r="A84" s="92" t="s">
        <v>603</v>
      </c>
      <c r="B84" s="92" t="s">
        <v>604</v>
      </c>
      <c r="C84" s="92">
        <v>2</v>
      </c>
      <c r="D84" s="128">
        <v>0</v>
      </c>
      <c r="E84" s="128">
        <v>1.3222192947339193</v>
      </c>
      <c r="F84" s="92" t="s">
        <v>453</v>
      </c>
      <c r="G84" s="92" t="b">
        <v>0</v>
      </c>
      <c r="H84" s="92" t="b">
        <v>0</v>
      </c>
      <c r="I84" s="92" t="b">
        <v>0</v>
      </c>
      <c r="J84" s="92" t="b">
        <v>0</v>
      </c>
      <c r="K84" s="92" t="b">
        <v>0</v>
      </c>
      <c r="L84" s="92" t="b">
        <v>0</v>
      </c>
    </row>
    <row r="85" spans="1:12" ht="15">
      <c r="A85" s="92" t="s">
        <v>604</v>
      </c>
      <c r="B85" s="92" t="s">
        <v>605</v>
      </c>
      <c r="C85" s="92">
        <v>2</v>
      </c>
      <c r="D85" s="128">
        <v>0</v>
      </c>
      <c r="E85" s="128">
        <v>1.3222192947339193</v>
      </c>
      <c r="F85" s="92" t="s">
        <v>453</v>
      </c>
      <c r="G85" s="92" t="b">
        <v>0</v>
      </c>
      <c r="H85" s="92" t="b">
        <v>0</v>
      </c>
      <c r="I85" s="92" t="b">
        <v>0</v>
      </c>
      <c r="J85" s="92" t="b">
        <v>0</v>
      </c>
      <c r="K85" s="92" t="b">
        <v>0</v>
      </c>
      <c r="L85" s="92" t="b">
        <v>0</v>
      </c>
    </row>
    <row r="86" spans="1:12" ht="15">
      <c r="A86" s="92" t="s">
        <v>605</v>
      </c>
      <c r="B86" s="92" t="s">
        <v>606</v>
      </c>
      <c r="C86" s="92">
        <v>2</v>
      </c>
      <c r="D86" s="128">
        <v>0</v>
      </c>
      <c r="E86" s="128">
        <v>1.3222192947339193</v>
      </c>
      <c r="F86" s="92" t="s">
        <v>453</v>
      </c>
      <c r="G86" s="92" t="b">
        <v>0</v>
      </c>
      <c r="H86" s="92" t="b">
        <v>0</v>
      </c>
      <c r="I86" s="92" t="b">
        <v>0</v>
      </c>
      <c r="J86" s="92" t="b">
        <v>0</v>
      </c>
      <c r="K86" s="92" t="b">
        <v>0</v>
      </c>
      <c r="L86" s="92" t="b">
        <v>0</v>
      </c>
    </row>
    <row r="87" spans="1:12" ht="15">
      <c r="A87" s="92" t="s">
        <v>606</v>
      </c>
      <c r="B87" s="92" t="s">
        <v>607</v>
      </c>
      <c r="C87" s="92">
        <v>2</v>
      </c>
      <c r="D87" s="128">
        <v>0</v>
      </c>
      <c r="E87" s="128">
        <v>1.3222192947339193</v>
      </c>
      <c r="F87" s="92" t="s">
        <v>453</v>
      </c>
      <c r="G87" s="92" t="b">
        <v>0</v>
      </c>
      <c r="H87" s="92" t="b">
        <v>0</v>
      </c>
      <c r="I87" s="92" t="b">
        <v>0</v>
      </c>
      <c r="J87" s="92" t="b">
        <v>0</v>
      </c>
      <c r="K87" s="92" t="b">
        <v>0</v>
      </c>
      <c r="L87" s="92" t="b">
        <v>0</v>
      </c>
    </row>
    <row r="88" spans="1:12" ht="15">
      <c r="A88" s="92" t="s">
        <v>607</v>
      </c>
      <c r="B88" s="92" t="s">
        <v>499</v>
      </c>
      <c r="C88" s="92">
        <v>2</v>
      </c>
      <c r="D88" s="128">
        <v>0</v>
      </c>
      <c r="E88" s="128">
        <v>1.3222192947339193</v>
      </c>
      <c r="F88" s="92" t="s">
        <v>453</v>
      </c>
      <c r="G88" s="92" t="b">
        <v>0</v>
      </c>
      <c r="H88" s="92" t="b">
        <v>0</v>
      </c>
      <c r="I88" s="92" t="b">
        <v>0</v>
      </c>
      <c r="J88" s="92" t="b">
        <v>0</v>
      </c>
      <c r="K88" s="92" t="b">
        <v>0</v>
      </c>
      <c r="L88" s="92" t="b">
        <v>0</v>
      </c>
    </row>
    <row r="89" spans="1:12" ht="15">
      <c r="A89" s="92" t="s">
        <v>499</v>
      </c>
      <c r="B89" s="92" t="s">
        <v>608</v>
      </c>
      <c r="C89" s="92">
        <v>2</v>
      </c>
      <c r="D89" s="128">
        <v>0</v>
      </c>
      <c r="E89" s="128">
        <v>1.3222192947339193</v>
      </c>
      <c r="F89" s="92" t="s">
        <v>453</v>
      </c>
      <c r="G89" s="92" t="b">
        <v>0</v>
      </c>
      <c r="H89" s="92" t="b">
        <v>0</v>
      </c>
      <c r="I89" s="92" t="b">
        <v>0</v>
      </c>
      <c r="J89" s="92" t="b">
        <v>0</v>
      </c>
      <c r="K89" s="92" t="b">
        <v>0</v>
      </c>
      <c r="L89" s="92" t="b">
        <v>0</v>
      </c>
    </row>
    <row r="90" spans="1:12" ht="15">
      <c r="A90" s="92" t="s">
        <v>608</v>
      </c>
      <c r="B90" s="92" t="s">
        <v>609</v>
      </c>
      <c r="C90" s="92">
        <v>2</v>
      </c>
      <c r="D90" s="128">
        <v>0</v>
      </c>
      <c r="E90" s="128">
        <v>1.3222192947339193</v>
      </c>
      <c r="F90" s="92" t="s">
        <v>453</v>
      </c>
      <c r="G90" s="92" t="b">
        <v>0</v>
      </c>
      <c r="H90" s="92" t="b">
        <v>0</v>
      </c>
      <c r="I90" s="92" t="b">
        <v>0</v>
      </c>
      <c r="J90" s="92" t="b">
        <v>0</v>
      </c>
      <c r="K90" s="92" t="b">
        <v>0</v>
      </c>
      <c r="L90" s="92" t="b">
        <v>0</v>
      </c>
    </row>
    <row r="91" spans="1:12" ht="15">
      <c r="A91" s="92" t="s">
        <v>609</v>
      </c>
      <c r="B91" s="92" t="s">
        <v>248</v>
      </c>
      <c r="C91" s="92">
        <v>2</v>
      </c>
      <c r="D91" s="128">
        <v>0</v>
      </c>
      <c r="E91" s="128">
        <v>1.3222192947339193</v>
      </c>
      <c r="F91" s="92" t="s">
        <v>453</v>
      </c>
      <c r="G91" s="92" t="b">
        <v>0</v>
      </c>
      <c r="H91" s="92" t="b">
        <v>0</v>
      </c>
      <c r="I91" s="92" t="b">
        <v>0</v>
      </c>
      <c r="J91" s="92" t="b">
        <v>0</v>
      </c>
      <c r="K91" s="92" t="b">
        <v>0</v>
      </c>
      <c r="L91" s="92" t="b">
        <v>0</v>
      </c>
    </row>
    <row r="92" spans="1:12" ht="15">
      <c r="A92" s="92" t="s">
        <v>248</v>
      </c>
      <c r="B92" s="92" t="s">
        <v>247</v>
      </c>
      <c r="C92" s="92">
        <v>2</v>
      </c>
      <c r="D92" s="128">
        <v>0</v>
      </c>
      <c r="E92" s="128">
        <v>1.3222192947339193</v>
      </c>
      <c r="F92" s="92" t="s">
        <v>453</v>
      </c>
      <c r="G92" s="92" t="b">
        <v>0</v>
      </c>
      <c r="H92" s="92" t="b">
        <v>0</v>
      </c>
      <c r="I92" s="92" t="b">
        <v>0</v>
      </c>
      <c r="J92" s="92" t="b">
        <v>0</v>
      </c>
      <c r="K92" s="92" t="b">
        <v>0</v>
      </c>
      <c r="L92" s="92" t="b">
        <v>0</v>
      </c>
    </row>
    <row r="93" spans="1:12" ht="15">
      <c r="A93" s="92" t="s">
        <v>247</v>
      </c>
      <c r="B93" s="92" t="s">
        <v>244</v>
      </c>
      <c r="C93" s="92">
        <v>2</v>
      </c>
      <c r="D93" s="128">
        <v>0</v>
      </c>
      <c r="E93" s="128">
        <v>1.3222192947339193</v>
      </c>
      <c r="F93" s="92" t="s">
        <v>453</v>
      </c>
      <c r="G93" s="92" t="b">
        <v>0</v>
      </c>
      <c r="H93" s="92" t="b">
        <v>0</v>
      </c>
      <c r="I93" s="92" t="b">
        <v>0</v>
      </c>
      <c r="J93" s="92" t="b">
        <v>0</v>
      </c>
      <c r="K93" s="92" t="b">
        <v>0</v>
      </c>
      <c r="L93" s="92" t="b">
        <v>0</v>
      </c>
    </row>
    <row r="94" spans="1:12" ht="15">
      <c r="A94" s="92" t="s">
        <v>495</v>
      </c>
      <c r="B94" s="92" t="s">
        <v>516</v>
      </c>
      <c r="C94" s="92">
        <v>2</v>
      </c>
      <c r="D94" s="128">
        <v>0.005031178830162321</v>
      </c>
      <c r="E94" s="128">
        <v>1.1728622889254827</v>
      </c>
      <c r="F94" s="92" t="s">
        <v>454</v>
      </c>
      <c r="G94" s="92" t="b">
        <v>0</v>
      </c>
      <c r="H94" s="92" t="b">
        <v>0</v>
      </c>
      <c r="I94" s="92" t="b">
        <v>0</v>
      </c>
      <c r="J94" s="92" t="b">
        <v>0</v>
      </c>
      <c r="K94" s="92" t="b">
        <v>0</v>
      </c>
      <c r="L94" s="92" t="b">
        <v>0</v>
      </c>
    </row>
    <row r="95" spans="1:12" ht="15">
      <c r="A95" s="92" t="s">
        <v>519</v>
      </c>
      <c r="B95" s="92" t="s">
        <v>520</v>
      </c>
      <c r="C95" s="92">
        <v>2</v>
      </c>
      <c r="D95" s="128">
        <v>0.013632035849133212</v>
      </c>
      <c r="E95" s="128">
        <v>1.5250448070368452</v>
      </c>
      <c r="F95" s="92" t="s">
        <v>454</v>
      </c>
      <c r="G95" s="92" t="b">
        <v>0</v>
      </c>
      <c r="H95" s="92" t="b">
        <v>0</v>
      </c>
      <c r="I95" s="92" t="b">
        <v>0</v>
      </c>
      <c r="J95" s="92" t="b">
        <v>1</v>
      </c>
      <c r="K95" s="92" t="b">
        <v>0</v>
      </c>
      <c r="L9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A6D6-8318-4090-84E4-53C78475F4F0}">
  <dimension ref="A1:C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636</v>
      </c>
      <c r="B2" s="131" t="s">
        <v>637</v>
      </c>
      <c r="C2" s="67" t="s">
        <v>638</v>
      </c>
    </row>
    <row r="3" spans="1:3" ht="15">
      <c r="A3" s="130" t="s">
        <v>452</v>
      </c>
      <c r="B3" s="130" t="s">
        <v>452</v>
      </c>
      <c r="C3" s="36">
        <v>7</v>
      </c>
    </row>
    <row r="4" spans="1:3" ht="15">
      <c r="A4" s="130" t="s">
        <v>453</v>
      </c>
      <c r="B4" s="130" t="s">
        <v>453</v>
      </c>
      <c r="C4" s="36">
        <v>5</v>
      </c>
    </row>
    <row r="5" spans="1:3" ht="15">
      <c r="A5" s="130" t="s">
        <v>454</v>
      </c>
      <c r="B5" s="130" t="s">
        <v>454</v>
      </c>
      <c r="C5"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88106-DC57-4009-8540-69E48B4F6326}">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657</v>
      </c>
      <c r="B1" s="13" t="s">
        <v>17</v>
      </c>
    </row>
    <row r="2" spans="1:2" ht="15">
      <c r="A2" s="84" t="s">
        <v>658</v>
      </c>
      <c r="B2" s="84" t="s">
        <v>664</v>
      </c>
    </row>
    <row r="3" spans="1:2" ht="15">
      <c r="A3" s="84" t="s">
        <v>659</v>
      </c>
      <c r="B3" s="84" t="s">
        <v>665</v>
      </c>
    </row>
    <row r="4" spans="1:2" ht="15">
      <c r="A4" s="84" t="s">
        <v>660</v>
      </c>
      <c r="B4" s="84" t="s">
        <v>666</v>
      </c>
    </row>
    <row r="5" spans="1:2" ht="15">
      <c r="A5" s="84" t="s">
        <v>661</v>
      </c>
      <c r="B5" s="84" t="s">
        <v>667</v>
      </c>
    </row>
    <row r="6" spans="1:2" ht="15">
      <c r="A6" s="84" t="s">
        <v>662</v>
      </c>
      <c r="B6" s="84" t="s">
        <v>668</v>
      </c>
    </row>
    <row r="7" spans="1:2" ht="15">
      <c r="A7" s="84" t="s">
        <v>663</v>
      </c>
      <c r="B7" s="84"/>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B3A0-AC93-4E1F-8233-8D5BFC8F3643}">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451</v>
      </c>
      <c r="BD2" s="13" t="s">
        <v>459</v>
      </c>
      <c r="BE2" s="13" t="s">
        <v>460</v>
      </c>
      <c r="BF2" s="67" t="s">
        <v>625</v>
      </c>
      <c r="BG2" s="67" t="s">
        <v>626</v>
      </c>
      <c r="BH2" s="67" t="s">
        <v>627</v>
      </c>
      <c r="BI2" s="67" t="s">
        <v>628</v>
      </c>
      <c r="BJ2" s="67" t="s">
        <v>629</v>
      </c>
      <c r="BK2" s="67" t="s">
        <v>630</v>
      </c>
      <c r="BL2" s="67" t="s">
        <v>631</v>
      </c>
      <c r="BM2" s="67" t="s">
        <v>632</v>
      </c>
      <c r="BN2" s="67" t="s">
        <v>633</v>
      </c>
    </row>
    <row r="3" spans="1:66" ht="15" customHeight="1">
      <c r="A3" s="83" t="s">
        <v>234</v>
      </c>
      <c r="B3" s="83" t="s">
        <v>234</v>
      </c>
      <c r="C3" s="53"/>
      <c r="D3" s="54"/>
      <c r="E3" s="65"/>
      <c r="F3" s="55"/>
      <c r="G3" s="53"/>
      <c r="H3" s="57"/>
      <c r="I3" s="56"/>
      <c r="J3" s="56"/>
      <c r="K3" s="36" t="s">
        <v>65</v>
      </c>
      <c r="L3" s="62">
        <v>3</v>
      </c>
      <c r="M3" s="62"/>
      <c r="N3" s="63"/>
      <c r="O3" s="84" t="s">
        <v>196</v>
      </c>
      <c r="P3" s="86">
        <v>43829.57732638889</v>
      </c>
      <c r="Q3" s="84" t="s">
        <v>251</v>
      </c>
      <c r="R3" s="88" t="s">
        <v>256</v>
      </c>
      <c r="S3" s="84" t="s">
        <v>258</v>
      </c>
      <c r="T3" s="84"/>
      <c r="U3" s="84"/>
      <c r="V3" s="88" t="s">
        <v>266</v>
      </c>
      <c r="W3" s="86">
        <v>43829.57732638889</v>
      </c>
      <c r="X3" s="90">
        <v>43829</v>
      </c>
      <c r="Y3" s="92" t="s">
        <v>276</v>
      </c>
      <c r="Z3" s="88" t="s">
        <v>288</v>
      </c>
      <c r="AA3" s="84"/>
      <c r="AB3" s="84"/>
      <c r="AC3" s="92" t="s">
        <v>300</v>
      </c>
      <c r="AD3" s="92" t="s">
        <v>312</v>
      </c>
      <c r="AE3" s="84" t="b">
        <v>0</v>
      </c>
      <c r="AF3" s="84">
        <v>1</v>
      </c>
      <c r="AG3" s="92" t="s">
        <v>314</v>
      </c>
      <c r="AH3" s="84" t="b">
        <v>0</v>
      </c>
      <c r="AI3" s="84" t="s">
        <v>317</v>
      </c>
      <c r="AJ3" s="84"/>
      <c r="AK3" s="92" t="s">
        <v>316</v>
      </c>
      <c r="AL3" s="84" t="b">
        <v>0</v>
      </c>
      <c r="AM3" s="84">
        <v>0</v>
      </c>
      <c r="AN3" s="92" t="s">
        <v>316</v>
      </c>
      <c r="AO3" s="84" t="s">
        <v>319</v>
      </c>
      <c r="AP3" s="84" t="b">
        <v>0</v>
      </c>
      <c r="AQ3" s="92" t="s">
        <v>312</v>
      </c>
      <c r="AR3" s="84" t="s">
        <v>196</v>
      </c>
      <c r="AS3" s="84">
        <v>0</v>
      </c>
      <c r="AT3" s="84">
        <v>0</v>
      </c>
      <c r="AU3" s="84"/>
      <c r="AV3" s="84"/>
      <c r="AW3" s="84"/>
      <c r="AX3" s="84"/>
      <c r="AY3" s="84"/>
      <c r="AZ3" s="84"/>
      <c r="BA3" s="84"/>
      <c r="BB3" s="84"/>
      <c r="BC3">
        <v>1</v>
      </c>
      <c r="BD3" s="84" t="str">
        <f>REPLACE(INDEX(GroupVertices[Group],MATCH(Edges25[[#This Row],[Vertex 1]],GroupVertices[Vertex],0)),1,1,"")</f>
        <v>3</v>
      </c>
      <c r="BE3" s="84" t="str">
        <f>REPLACE(INDEX(GroupVertices[Group],MATCH(Edges25[[#This Row],[Vertex 2]],GroupVertices[Vertex],0)),1,1,"")</f>
        <v>3</v>
      </c>
      <c r="BF3" s="51">
        <v>0</v>
      </c>
      <c r="BG3" s="52">
        <v>0</v>
      </c>
      <c r="BH3" s="51">
        <v>0</v>
      </c>
      <c r="BI3" s="52">
        <v>0</v>
      </c>
      <c r="BJ3" s="51">
        <v>0</v>
      </c>
      <c r="BK3" s="52">
        <v>0</v>
      </c>
      <c r="BL3" s="51">
        <v>29</v>
      </c>
      <c r="BM3" s="52">
        <v>100</v>
      </c>
      <c r="BN3" s="51">
        <v>29</v>
      </c>
    </row>
    <row r="4" spans="1:66" ht="15" customHeight="1">
      <c r="A4" s="83" t="s">
        <v>235</v>
      </c>
      <c r="B4" s="83" t="s">
        <v>246</v>
      </c>
      <c r="C4" s="53"/>
      <c r="D4" s="54"/>
      <c r="E4" s="53"/>
      <c r="F4" s="55"/>
      <c r="G4" s="53"/>
      <c r="H4" s="57"/>
      <c r="I4" s="56"/>
      <c r="J4" s="56"/>
      <c r="K4" s="36" t="s">
        <v>65</v>
      </c>
      <c r="L4" s="62">
        <v>4</v>
      </c>
      <c r="M4" s="62"/>
      <c r="N4" s="63"/>
      <c r="O4" s="85" t="s">
        <v>249</v>
      </c>
      <c r="P4" s="87">
        <v>43829.98998842593</v>
      </c>
      <c r="Q4" s="85" t="s">
        <v>252</v>
      </c>
      <c r="R4" s="85"/>
      <c r="S4" s="85"/>
      <c r="T4" s="85" t="s">
        <v>260</v>
      </c>
      <c r="U4" s="89" t="s">
        <v>264</v>
      </c>
      <c r="V4" s="89" t="s">
        <v>264</v>
      </c>
      <c r="W4" s="87">
        <v>43829.98998842593</v>
      </c>
      <c r="X4" s="91">
        <v>43829</v>
      </c>
      <c r="Y4" s="93" t="s">
        <v>277</v>
      </c>
      <c r="Z4" s="89" t="s">
        <v>289</v>
      </c>
      <c r="AA4" s="85"/>
      <c r="AB4" s="85"/>
      <c r="AC4" s="93" t="s">
        <v>301</v>
      </c>
      <c r="AD4" s="93" t="s">
        <v>313</v>
      </c>
      <c r="AE4" s="85" t="b">
        <v>0</v>
      </c>
      <c r="AF4" s="85">
        <v>19</v>
      </c>
      <c r="AG4" s="93" t="s">
        <v>315</v>
      </c>
      <c r="AH4" s="85" t="b">
        <v>0</v>
      </c>
      <c r="AI4" s="85" t="s">
        <v>317</v>
      </c>
      <c r="AJ4" s="85"/>
      <c r="AK4" s="93" t="s">
        <v>316</v>
      </c>
      <c r="AL4" s="85" t="b">
        <v>0</v>
      </c>
      <c r="AM4" s="85">
        <v>6</v>
      </c>
      <c r="AN4" s="93" t="s">
        <v>316</v>
      </c>
      <c r="AO4" s="85" t="s">
        <v>319</v>
      </c>
      <c r="AP4" s="85" t="b">
        <v>0</v>
      </c>
      <c r="AQ4" s="93" t="s">
        <v>313</v>
      </c>
      <c r="AR4" s="85" t="s">
        <v>196</v>
      </c>
      <c r="AS4" s="85">
        <v>0</v>
      </c>
      <c r="AT4" s="85">
        <v>0</v>
      </c>
      <c r="AU4" s="85"/>
      <c r="AV4" s="85"/>
      <c r="AW4" s="85"/>
      <c r="AX4" s="85"/>
      <c r="AY4" s="85"/>
      <c r="AZ4" s="85"/>
      <c r="BA4" s="85"/>
      <c r="BB4" s="85"/>
      <c r="BC4">
        <v>1</v>
      </c>
      <c r="BD4" s="84" t="str">
        <f>REPLACE(INDEX(GroupVertices[Group],MATCH(Edges25[[#This Row],[Vertex 1]],GroupVertices[Vertex],0)),1,1,"")</f>
        <v>1</v>
      </c>
      <c r="BE4" s="84" t="str">
        <f>REPLACE(INDEX(GroupVertices[Group],MATCH(Edges25[[#This Row],[Vertex 2]],GroupVertices[Vertex],0)),1,1,"")</f>
        <v>1</v>
      </c>
      <c r="BF4" s="51">
        <v>2</v>
      </c>
      <c r="BG4" s="52">
        <v>5</v>
      </c>
      <c r="BH4" s="51">
        <v>0</v>
      </c>
      <c r="BI4" s="52">
        <v>0</v>
      </c>
      <c r="BJ4" s="51">
        <v>0</v>
      </c>
      <c r="BK4" s="52">
        <v>0</v>
      </c>
      <c r="BL4" s="51">
        <v>38</v>
      </c>
      <c r="BM4" s="52">
        <v>95</v>
      </c>
      <c r="BN4" s="51">
        <v>40</v>
      </c>
    </row>
    <row r="5" spans="1:66" ht="15">
      <c r="A5" s="83" t="s">
        <v>236</v>
      </c>
      <c r="B5" s="83" t="s">
        <v>246</v>
      </c>
      <c r="C5" s="53"/>
      <c r="D5" s="54"/>
      <c r="E5" s="53"/>
      <c r="F5" s="55"/>
      <c r="G5" s="53"/>
      <c r="H5" s="57"/>
      <c r="I5" s="56"/>
      <c r="J5" s="56"/>
      <c r="K5" s="36" t="s">
        <v>65</v>
      </c>
      <c r="L5" s="62">
        <v>5</v>
      </c>
      <c r="M5" s="62"/>
      <c r="N5" s="63"/>
      <c r="O5" s="85" t="s">
        <v>250</v>
      </c>
      <c r="P5" s="87">
        <v>43830.007106481484</v>
      </c>
      <c r="Q5" s="85" t="s">
        <v>252</v>
      </c>
      <c r="R5" s="85"/>
      <c r="S5" s="85"/>
      <c r="T5" s="85"/>
      <c r="U5" s="85"/>
      <c r="V5" s="89" t="s">
        <v>267</v>
      </c>
      <c r="W5" s="87">
        <v>43830.007106481484</v>
      </c>
      <c r="X5" s="91">
        <v>43830</v>
      </c>
      <c r="Y5" s="93" t="s">
        <v>278</v>
      </c>
      <c r="Z5" s="89" t="s">
        <v>290</v>
      </c>
      <c r="AA5" s="85"/>
      <c r="AB5" s="85"/>
      <c r="AC5" s="93" t="s">
        <v>302</v>
      </c>
      <c r="AD5" s="85"/>
      <c r="AE5" s="85" t="b">
        <v>0</v>
      </c>
      <c r="AF5" s="85">
        <v>0</v>
      </c>
      <c r="AG5" s="93" t="s">
        <v>316</v>
      </c>
      <c r="AH5" s="85" t="b">
        <v>0</v>
      </c>
      <c r="AI5" s="85" t="s">
        <v>317</v>
      </c>
      <c r="AJ5" s="85"/>
      <c r="AK5" s="93" t="s">
        <v>316</v>
      </c>
      <c r="AL5" s="85" t="b">
        <v>0</v>
      </c>
      <c r="AM5" s="85">
        <v>6</v>
      </c>
      <c r="AN5" s="93" t="s">
        <v>301</v>
      </c>
      <c r="AO5" s="85" t="s">
        <v>319</v>
      </c>
      <c r="AP5" s="85" t="b">
        <v>0</v>
      </c>
      <c r="AQ5" s="93" t="s">
        <v>301</v>
      </c>
      <c r="AR5" s="85" t="s">
        <v>196</v>
      </c>
      <c r="AS5" s="85">
        <v>0</v>
      </c>
      <c r="AT5" s="85">
        <v>0</v>
      </c>
      <c r="AU5" s="85"/>
      <c r="AV5" s="85"/>
      <c r="AW5" s="85"/>
      <c r="AX5" s="85"/>
      <c r="AY5" s="85"/>
      <c r="AZ5" s="85"/>
      <c r="BA5" s="85"/>
      <c r="BB5" s="85"/>
      <c r="BC5">
        <v>1</v>
      </c>
      <c r="BD5" s="84" t="str">
        <f>REPLACE(INDEX(GroupVertices[Group],MATCH(Edges25[[#This Row],[Vertex 1]],GroupVertices[Vertex],0)),1,1,"")</f>
        <v>1</v>
      </c>
      <c r="BE5" s="84" t="str">
        <f>REPLACE(INDEX(GroupVertices[Group],MATCH(Edges25[[#This Row],[Vertex 2]],GroupVertices[Vertex],0)),1,1,"")</f>
        <v>1</v>
      </c>
      <c r="BF5" s="51">
        <v>2</v>
      </c>
      <c r="BG5" s="52">
        <v>5</v>
      </c>
      <c r="BH5" s="51">
        <v>0</v>
      </c>
      <c r="BI5" s="52">
        <v>0</v>
      </c>
      <c r="BJ5" s="51">
        <v>0</v>
      </c>
      <c r="BK5" s="52">
        <v>0</v>
      </c>
      <c r="BL5" s="51">
        <v>38</v>
      </c>
      <c r="BM5" s="52">
        <v>95</v>
      </c>
      <c r="BN5" s="51">
        <v>40</v>
      </c>
    </row>
    <row r="6" spans="1:66" ht="15">
      <c r="A6" s="83" t="s">
        <v>237</v>
      </c>
      <c r="B6" s="83" t="s">
        <v>246</v>
      </c>
      <c r="C6" s="53"/>
      <c r="D6" s="54"/>
      <c r="E6" s="53"/>
      <c r="F6" s="55"/>
      <c r="G6" s="53"/>
      <c r="H6" s="57"/>
      <c r="I6" s="56"/>
      <c r="J6" s="56"/>
      <c r="K6" s="36" t="s">
        <v>65</v>
      </c>
      <c r="L6" s="62">
        <v>6</v>
      </c>
      <c r="M6" s="62"/>
      <c r="N6" s="63"/>
      <c r="O6" s="85" t="s">
        <v>250</v>
      </c>
      <c r="P6" s="87">
        <v>43830.30438657408</v>
      </c>
      <c r="Q6" s="85" t="s">
        <v>252</v>
      </c>
      <c r="R6" s="85"/>
      <c r="S6" s="85"/>
      <c r="T6" s="85"/>
      <c r="U6" s="85"/>
      <c r="V6" s="89" t="s">
        <v>268</v>
      </c>
      <c r="W6" s="87">
        <v>43830.30438657408</v>
      </c>
      <c r="X6" s="91">
        <v>43830</v>
      </c>
      <c r="Y6" s="93" t="s">
        <v>279</v>
      </c>
      <c r="Z6" s="89" t="s">
        <v>291</v>
      </c>
      <c r="AA6" s="85"/>
      <c r="AB6" s="85"/>
      <c r="AC6" s="93" t="s">
        <v>303</v>
      </c>
      <c r="AD6" s="85"/>
      <c r="AE6" s="85" t="b">
        <v>0</v>
      </c>
      <c r="AF6" s="85">
        <v>0</v>
      </c>
      <c r="AG6" s="93" t="s">
        <v>316</v>
      </c>
      <c r="AH6" s="85" t="b">
        <v>0</v>
      </c>
      <c r="AI6" s="85" t="s">
        <v>317</v>
      </c>
      <c r="AJ6" s="85"/>
      <c r="AK6" s="93" t="s">
        <v>316</v>
      </c>
      <c r="AL6" s="85" t="b">
        <v>0</v>
      </c>
      <c r="AM6" s="85">
        <v>6</v>
      </c>
      <c r="AN6" s="93" t="s">
        <v>301</v>
      </c>
      <c r="AO6" s="85" t="s">
        <v>320</v>
      </c>
      <c r="AP6" s="85" t="b">
        <v>0</v>
      </c>
      <c r="AQ6" s="93" t="s">
        <v>301</v>
      </c>
      <c r="AR6" s="85" t="s">
        <v>196</v>
      </c>
      <c r="AS6" s="85">
        <v>0</v>
      </c>
      <c r="AT6" s="85">
        <v>0</v>
      </c>
      <c r="AU6" s="85"/>
      <c r="AV6" s="85"/>
      <c r="AW6" s="85"/>
      <c r="AX6" s="85"/>
      <c r="AY6" s="85"/>
      <c r="AZ6" s="85"/>
      <c r="BA6" s="85"/>
      <c r="BB6" s="85"/>
      <c r="BC6">
        <v>1</v>
      </c>
      <c r="BD6" s="84" t="str">
        <f>REPLACE(INDEX(GroupVertices[Group],MATCH(Edges25[[#This Row],[Vertex 1]],GroupVertices[Vertex],0)),1,1,"")</f>
        <v>1</v>
      </c>
      <c r="BE6" s="84" t="str">
        <f>REPLACE(INDEX(GroupVertices[Group],MATCH(Edges25[[#This Row],[Vertex 2]],GroupVertices[Vertex],0)),1,1,"")</f>
        <v>1</v>
      </c>
      <c r="BF6" s="51">
        <v>2</v>
      </c>
      <c r="BG6" s="52">
        <v>5</v>
      </c>
      <c r="BH6" s="51">
        <v>0</v>
      </c>
      <c r="BI6" s="52">
        <v>0</v>
      </c>
      <c r="BJ6" s="51">
        <v>0</v>
      </c>
      <c r="BK6" s="52">
        <v>0</v>
      </c>
      <c r="BL6" s="51">
        <v>38</v>
      </c>
      <c r="BM6" s="52">
        <v>95</v>
      </c>
      <c r="BN6" s="51">
        <v>40</v>
      </c>
    </row>
    <row r="7" spans="1:66" ht="15">
      <c r="A7" s="83" t="s">
        <v>238</v>
      </c>
      <c r="B7" s="83" t="s">
        <v>246</v>
      </c>
      <c r="C7" s="53"/>
      <c r="D7" s="54"/>
      <c r="E7" s="53"/>
      <c r="F7" s="55"/>
      <c r="G7" s="53"/>
      <c r="H7" s="57"/>
      <c r="I7" s="56"/>
      <c r="J7" s="56"/>
      <c r="K7" s="36" t="s">
        <v>65</v>
      </c>
      <c r="L7" s="62">
        <v>7</v>
      </c>
      <c r="M7" s="62"/>
      <c r="N7" s="63"/>
      <c r="O7" s="85" t="s">
        <v>250</v>
      </c>
      <c r="P7" s="87">
        <v>43830.78582175926</v>
      </c>
      <c r="Q7" s="85" t="s">
        <v>252</v>
      </c>
      <c r="R7" s="85"/>
      <c r="S7" s="85"/>
      <c r="T7" s="85"/>
      <c r="U7" s="85"/>
      <c r="V7" s="89" t="s">
        <v>269</v>
      </c>
      <c r="W7" s="87">
        <v>43830.78582175926</v>
      </c>
      <c r="X7" s="91">
        <v>43830</v>
      </c>
      <c r="Y7" s="93" t="s">
        <v>280</v>
      </c>
      <c r="Z7" s="89" t="s">
        <v>292</v>
      </c>
      <c r="AA7" s="85"/>
      <c r="AB7" s="85"/>
      <c r="AC7" s="93" t="s">
        <v>304</v>
      </c>
      <c r="AD7" s="85"/>
      <c r="AE7" s="85" t="b">
        <v>0</v>
      </c>
      <c r="AF7" s="85">
        <v>0</v>
      </c>
      <c r="AG7" s="93" t="s">
        <v>316</v>
      </c>
      <c r="AH7" s="85" t="b">
        <v>0</v>
      </c>
      <c r="AI7" s="85" t="s">
        <v>317</v>
      </c>
      <c r="AJ7" s="85"/>
      <c r="AK7" s="93" t="s">
        <v>316</v>
      </c>
      <c r="AL7" s="85" t="b">
        <v>0</v>
      </c>
      <c r="AM7" s="85">
        <v>6</v>
      </c>
      <c r="AN7" s="93" t="s">
        <v>301</v>
      </c>
      <c r="AO7" s="85" t="s">
        <v>321</v>
      </c>
      <c r="AP7" s="85" t="b">
        <v>0</v>
      </c>
      <c r="AQ7" s="93" t="s">
        <v>301</v>
      </c>
      <c r="AR7" s="85" t="s">
        <v>196</v>
      </c>
      <c r="AS7" s="85">
        <v>0</v>
      </c>
      <c r="AT7" s="85">
        <v>0</v>
      </c>
      <c r="AU7" s="85"/>
      <c r="AV7" s="85"/>
      <c r="AW7" s="85"/>
      <c r="AX7" s="85"/>
      <c r="AY7" s="85"/>
      <c r="AZ7" s="85"/>
      <c r="BA7" s="85"/>
      <c r="BB7" s="85"/>
      <c r="BC7">
        <v>1</v>
      </c>
      <c r="BD7" s="84" t="str">
        <f>REPLACE(INDEX(GroupVertices[Group],MATCH(Edges25[[#This Row],[Vertex 1]],GroupVertices[Vertex],0)),1,1,"")</f>
        <v>1</v>
      </c>
      <c r="BE7" s="84" t="str">
        <f>REPLACE(INDEX(GroupVertices[Group],MATCH(Edges25[[#This Row],[Vertex 2]],GroupVertices[Vertex],0)),1,1,"")</f>
        <v>1</v>
      </c>
      <c r="BF7" s="51">
        <v>2</v>
      </c>
      <c r="BG7" s="52">
        <v>5</v>
      </c>
      <c r="BH7" s="51">
        <v>0</v>
      </c>
      <c r="BI7" s="52">
        <v>0</v>
      </c>
      <c r="BJ7" s="51">
        <v>0</v>
      </c>
      <c r="BK7" s="52">
        <v>0</v>
      </c>
      <c r="BL7" s="51">
        <v>38</v>
      </c>
      <c r="BM7" s="52">
        <v>95</v>
      </c>
      <c r="BN7" s="51">
        <v>40</v>
      </c>
    </row>
    <row r="8" spans="1:66" ht="15">
      <c r="A8" s="83" t="s">
        <v>239</v>
      </c>
      <c r="B8" s="83" t="s">
        <v>246</v>
      </c>
      <c r="C8" s="53"/>
      <c r="D8" s="54"/>
      <c r="E8" s="53"/>
      <c r="F8" s="55"/>
      <c r="G8" s="53"/>
      <c r="H8" s="57"/>
      <c r="I8" s="56"/>
      <c r="J8" s="56"/>
      <c r="K8" s="36" t="s">
        <v>65</v>
      </c>
      <c r="L8" s="62">
        <v>8</v>
      </c>
      <c r="M8" s="62"/>
      <c r="N8" s="63"/>
      <c r="O8" s="85" t="s">
        <v>250</v>
      </c>
      <c r="P8" s="87">
        <v>43830.822291666664</v>
      </c>
      <c r="Q8" s="85" t="s">
        <v>252</v>
      </c>
      <c r="R8" s="85"/>
      <c r="S8" s="85"/>
      <c r="T8" s="85"/>
      <c r="U8" s="85"/>
      <c r="V8" s="89" t="s">
        <v>270</v>
      </c>
      <c r="W8" s="87">
        <v>43830.822291666664</v>
      </c>
      <c r="X8" s="91">
        <v>43830</v>
      </c>
      <c r="Y8" s="93" t="s">
        <v>281</v>
      </c>
      <c r="Z8" s="89" t="s">
        <v>293</v>
      </c>
      <c r="AA8" s="85"/>
      <c r="AB8" s="85"/>
      <c r="AC8" s="93" t="s">
        <v>305</v>
      </c>
      <c r="AD8" s="85"/>
      <c r="AE8" s="85" t="b">
        <v>0</v>
      </c>
      <c r="AF8" s="85">
        <v>0</v>
      </c>
      <c r="AG8" s="93" t="s">
        <v>316</v>
      </c>
      <c r="AH8" s="85" t="b">
        <v>0</v>
      </c>
      <c r="AI8" s="85" t="s">
        <v>317</v>
      </c>
      <c r="AJ8" s="85"/>
      <c r="AK8" s="93" t="s">
        <v>316</v>
      </c>
      <c r="AL8" s="85" t="b">
        <v>0</v>
      </c>
      <c r="AM8" s="85">
        <v>6</v>
      </c>
      <c r="AN8" s="93" t="s">
        <v>301</v>
      </c>
      <c r="AO8" s="85" t="s">
        <v>319</v>
      </c>
      <c r="AP8" s="85" t="b">
        <v>0</v>
      </c>
      <c r="AQ8" s="93" t="s">
        <v>301</v>
      </c>
      <c r="AR8" s="85" t="s">
        <v>196</v>
      </c>
      <c r="AS8" s="85">
        <v>0</v>
      </c>
      <c r="AT8" s="85">
        <v>0</v>
      </c>
      <c r="AU8" s="85"/>
      <c r="AV8" s="85"/>
      <c r="AW8" s="85"/>
      <c r="AX8" s="85"/>
      <c r="AY8" s="85"/>
      <c r="AZ8" s="85"/>
      <c r="BA8" s="85"/>
      <c r="BB8" s="85"/>
      <c r="BC8">
        <v>1</v>
      </c>
      <c r="BD8" s="84" t="str">
        <f>REPLACE(INDEX(GroupVertices[Group],MATCH(Edges25[[#This Row],[Vertex 1]],GroupVertices[Vertex],0)),1,1,"")</f>
        <v>1</v>
      </c>
      <c r="BE8" s="84" t="str">
        <f>REPLACE(INDEX(GroupVertices[Group],MATCH(Edges25[[#This Row],[Vertex 2]],GroupVertices[Vertex],0)),1,1,"")</f>
        <v>1</v>
      </c>
      <c r="BF8" s="51">
        <v>2</v>
      </c>
      <c r="BG8" s="52">
        <v>5</v>
      </c>
      <c r="BH8" s="51">
        <v>0</v>
      </c>
      <c r="BI8" s="52">
        <v>0</v>
      </c>
      <c r="BJ8" s="51">
        <v>0</v>
      </c>
      <c r="BK8" s="52">
        <v>0</v>
      </c>
      <c r="BL8" s="51">
        <v>38</v>
      </c>
      <c r="BM8" s="52">
        <v>95</v>
      </c>
      <c r="BN8" s="51">
        <v>40</v>
      </c>
    </row>
    <row r="9" spans="1:66" ht="15">
      <c r="A9" s="83" t="s">
        <v>240</v>
      </c>
      <c r="B9" s="83" t="s">
        <v>240</v>
      </c>
      <c r="C9" s="53"/>
      <c r="D9" s="54"/>
      <c r="E9" s="53"/>
      <c r="F9" s="55"/>
      <c r="G9" s="53"/>
      <c r="H9" s="57"/>
      <c r="I9" s="56"/>
      <c r="J9" s="56"/>
      <c r="K9" s="36" t="s">
        <v>65</v>
      </c>
      <c r="L9" s="62">
        <v>9</v>
      </c>
      <c r="M9" s="62"/>
      <c r="N9" s="63"/>
      <c r="O9" s="85" t="s">
        <v>196</v>
      </c>
      <c r="P9" s="87">
        <v>43831.72857638889</v>
      </c>
      <c r="Q9" s="85" t="s">
        <v>253</v>
      </c>
      <c r="R9" s="89" t="s">
        <v>257</v>
      </c>
      <c r="S9" s="85" t="s">
        <v>259</v>
      </c>
      <c r="T9" s="85"/>
      <c r="U9" s="85"/>
      <c r="V9" s="89" t="s">
        <v>271</v>
      </c>
      <c r="W9" s="87">
        <v>43831.72857638889</v>
      </c>
      <c r="X9" s="91">
        <v>43831</v>
      </c>
      <c r="Y9" s="93" t="s">
        <v>282</v>
      </c>
      <c r="Z9" s="89" t="s">
        <v>294</v>
      </c>
      <c r="AA9" s="85"/>
      <c r="AB9" s="85"/>
      <c r="AC9" s="93" t="s">
        <v>306</v>
      </c>
      <c r="AD9" s="85"/>
      <c r="AE9" s="85" t="b">
        <v>0</v>
      </c>
      <c r="AF9" s="85">
        <v>1</v>
      </c>
      <c r="AG9" s="93" t="s">
        <v>316</v>
      </c>
      <c r="AH9" s="85" t="b">
        <v>1</v>
      </c>
      <c r="AI9" s="85" t="s">
        <v>317</v>
      </c>
      <c r="AJ9" s="85"/>
      <c r="AK9" s="93" t="s">
        <v>318</v>
      </c>
      <c r="AL9" s="85" t="b">
        <v>0</v>
      </c>
      <c r="AM9" s="85">
        <v>0</v>
      </c>
      <c r="AN9" s="93" t="s">
        <v>316</v>
      </c>
      <c r="AO9" s="85" t="s">
        <v>321</v>
      </c>
      <c r="AP9" s="85" t="b">
        <v>0</v>
      </c>
      <c r="AQ9" s="93" t="s">
        <v>306</v>
      </c>
      <c r="AR9" s="85" t="s">
        <v>196</v>
      </c>
      <c r="AS9" s="85">
        <v>0</v>
      </c>
      <c r="AT9" s="85">
        <v>0</v>
      </c>
      <c r="AU9" s="85" t="s">
        <v>323</v>
      </c>
      <c r="AV9" s="85" t="s">
        <v>324</v>
      </c>
      <c r="AW9" s="85" t="s">
        <v>325</v>
      </c>
      <c r="AX9" s="85" t="s">
        <v>326</v>
      </c>
      <c r="AY9" s="85" t="s">
        <v>327</v>
      </c>
      <c r="AZ9" s="85" t="s">
        <v>328</v>
      </c>
      <c r="BA9" s="85" t="s">
        <v>329</v>
      </c>
      <c r="BB9" s="89" t="s">
        <v>330</v>
      </c>
      <c r="BC9">
        <v>1</v>
      </c>
      <c r="BD9" s="84" t="str">
        <f>REPLACE(INDEX(GroupVertices[Group],MATCH(Edges25[[#This Row],[Vertex 1]],GroupVertices[Vertex],0)),1,1,"")</f>
        <v>3</v>
      </c>
      <c r="BE9" s="84" t="str">
        <f>REPLACE(INDEX(GroupVertices[Group],MATCH(Edges25[[#This Row],[Vertex 2]],GroupVertices[Vertex],0)),1,1,"")</f>
        <v>3</v>
      </c>
      <c r="BF9" s="51">
        <v>0</v>
      </c>
      <c r="BG9" s="52">
        <v>0</v>
      </c>
      <c r="BH9" s="51">
        <v>0</v>
      </c>
      <c r="BI9" s="52">
        <v>0</v>
      </c>
      <c r="BJ9" s="51">
        <v>0</v>
      </c>
      <c r="BK9" s="52">
        <v>0</v>
      </c>
      <c r="BL9" s="51">
        <v>42</v>
      </c>
      <c r="BM9" s="52">
        <v>100</v>
      </c>
      <c r="BN9" s="51">
        <v>42</v>
      </c>
    </row>
    <row r="10" spans="1:66" ht="15">
      <c r="A10" s="83" t="s">
        <v>241</v>
      </c>
      <c r="B10" s="83" t="s">
        <v>246</v>
      </c>
      <c r="C10" s="53"/>
      <c r="D10" s="54"/>
      <c r="E10" s="53"/>
      <c r="F10" s="55"/>
      <c r="G10" s="53"/>
      <c r="H10" s="57"/>
      <c r="I10" s="56"/>
      <c r="J10" s="56"/>
      <c r="K10" s="36" t="s">
        <v>65</v>
      </c>
      <c r="L10" s="62">
        <v>10</v>
      </c>
      <c r="M10" s="62"/>
      <c r="N10" s="63"/>
      <c r="O10" s="85" t="s">
        <v>250</v>
      </c>
      <c r="P10" s="87">
        <v>43831.78821759259</v>
      </c>
      <c r="Q10" s="85" t="s">
        <v>252</v>
      </c>
      <c r="R10" s="85"/>
      <c r="S10" s="85"/>
      <c r="T10" s="85"/>
      <c r="U10" s="85"/>
      <c r="V10" s="89" t="s">
        <v>272</v>
      </c>
      <c r="W10" s="87">
        <v>43831.78821759259</v>
      </c>
      <c r="X10" s="91">
        <v>43831</v>
      </c>
      <c r="Y10" s="93" t="s">
        <v>283</v>
      </c>
      <c r="Z10" s="89" t="s">
        <v>295</v>
      </c>
      <c r="AA10" s="85"/>
      <c r="AB10" s="85"/>
      <c r="AC10" s="93" t="s">
        <v>307</v>
      </c>
      <c r="AD10" s="85"/>
      <c r="AE10" s="85" t="b">
        <v>0</v>
      </c>
      <c r="AF10" s="85">
        <v>0</v>
      </c>
      <c r="AG10" s="93" t="s">
        <v>316</v>
      </c>
      <c r="AH10" s="85" t="b">
        <v>0</v>
      </c>
      <c r="AI10" s="85" t="s">
        <v>317</v>
      </c>
      <c r="AJ10" s="85"/>
      <c r="AK10" s="93" t="s">
        <v>316</v>
      </c>
      <c r="AL10" s="85" t="b">
        <v>0</v>
      </c>
      <c r="AM10" s="85">
        <v>6</v>
      </c>
      <c r="AN10" s="93" t="s">
        <v>301</v>
      </c>
      <c r="AO10" s="85" t="s">
        <v>320</v>
      </c>
      <c r="AP10" s="85" t="b">
        <v>0</v>
      </c>
      <c r="AQ10" s="93" t="s">
        <v>301</v>
      </c>
      <c r="AR10" s="85" t="s">
        <v>196</v>
      </c>
      <c r="AS10" s="85">
        <v>0</v>
      </c>
      <c r="AT10" s="85">
        <v>0</v>
      </c>
      <c r="AU10" s="85"/>
      <c r="AV10" s="85"/>
      <c r="AW10" s="85"/>
      <c r="AX10" s="85"/>
      <c r="AY10" s="85"/>
      <c r="AZ10" s="85"/>
      <c r="BA10" s="85"/>
      <c r="BB10" s="85"/>
      <c r="BC10">
        <v>1</v>
      </c>
      <c r="BD10" s="84" t="str">
        <f>REPLACE(INDEX(GroupVertices[Group],MATCH(Edges25[[#This Row],[Vertex 1]],GroupVertices[Vertex],0)),1,1,"")</f>
        <v>1</v>
      </c>
      <c r="BE10" s="84" t="str">
        <f>REPLACE(INDEX(GroupVertices[Group],MATCH(Edges25[[#This Row],[Vertex 2]],GroupVertices[Vertex],0)),1,1,"")</f>
        <v>1</v>
      </c>
      <c r="BF10" s="51">
        <v>2</v>
      </c>
      <c r="BG10" s="52">
        <v>5</v>
      </c>
      <c r="BH10" s="51">
        <v>0</v>
      </c>
      <c r="BI10" s="52">
        <v>0</v>
      </c>
      <c r="BJ10" s="51">
        <v>0</v>
      </c>
      <c r="BK10" s="52">
        <v>0</v>
      </c>
      <c r="BL10" s="51">
        <v>38</v>
      </c>
      <c r="BM10" s="52">
        <v>95</v>
      </c>
      <c r="BN10" s="51">
        <v>40</v>
      </c>
    </row>
    <row r="11" spans="1:66" ht="15">
      <c r="A11" s="83" t="s">
        <v>242</v>
      </c>
      <c r="B11" s="83" t="s">
        <v>246</v>
      </c>
      <c r="C11" s="53"/>
      <c r="D11" s="54"/>
      <c r="E11" s="53"/>
      <c r="F11" s="55"/>
      <c r="G11" s="53"/>
      <c r="H11" s="57"/>
      <c r="I11" s="56"/>
      <c r="J11" s="56"/>
      <c r="K11" s="36" t="s">
        <v>65</v>
      </c>
      <c r="L11" s="62">
        <v>11</v>
      </c>
      <c r="M11" s="62"/>
      <c r="N11" s="63"/>
      <c r="O11" s="85" t="s">
        <v>250</v>
      </c>
      <c r="P11" s="87">
        <v>43831.82724537037</v>
      </c>
      <c r="Q11" s="85" t="s">
        <v>252</v>
      </c>
      <c r="R11" s="85"/>
      <c r="S11" s="85"/>
      <c r="T11" s="85"/>
      <c r="U11" s="85"/>
      <c r="V11" s="89" t="s">
        <v>273</v>
      </c>
      <c r="W11" s="87">
        <v>43831.82724537037</v>
      </c>
      <c r="X11" s="91">
        <v>43831</v>
      </c>
      <c r="Y11" s="93" t="s">
        <v>284</v>
      </c>
      <c r="Z11" s="89" t="s">
        <v>296</v>
      </c>
      <c r="AA11" s="85"/>
      <c r="AB11" s="85"/>
      <c r="AC11" s="93" t="s">
        <v>308</v>
      </c>
      <c r="AD11" s="85"/>
      <c r="AE11" s="85" t="b">
        <v>0</v>
      </c>
      <c r="AF11" s="85">
        <v>0</v>
      </c>
      <c r="AG11" s="93" t="s">
        <v>316</v>
      </c>
      <c r="AH11" s="85" t="b">
        <v>0</v>
      </c>
      <c r="AI11" s="85" t="s">
        <v>317</v>
      </c>
      <c r="AJ11" s="85"/>
      <c r="AK11" s="93" t="s">
        <v>316</v>
      </c>
      <c r="AL11" s="85" t="b">
        <v>0</v>
      </c>
      <c r="AM11" s="85">
        <v>6</v>
      </c>
      <c r="AN11" s="93" t="s">
        <v>301</v>
      </c>
      <c r="AO11" s="85" t="s">
        <v>320</v>
      </c>
      <c r="AP11" s="85" t="b">
        <v>0</v>
      </c>
      <c r="AQ11" s="93" t="s">
        <v>301</v>
      </c>
      <c r="AR11" s="85" t="s">
        <v>196</v>
      </c>
      <c r="AS11" s="85">
        <v>0</v>
      </c>
      <c r="AT11" s="85">
        <v>0</v>
      </c>
      <c r="AU11" s="85"/>
      <c r="AV11" s="85"/>
      <c r="AW11" s="85"/>
      <c r="AX11" s="85"/>
      <c r="AY11" s="85"/>
      <c r="AZ11" s="85"/>
      <c r="BA11" s="85"/>
      <c r="BB11" s="85"/>
      <c r="BC11">
        <v>1</v>
      </c>
      <c r="BD11" s="84" t="str">
        <f>REPLACE(INDEX(GroupVertices[Group],MATCH(Edges25[[#This Row],[Vertex 1]],GroupVertices[Vertex],0)),1,1,"")</f>
        <v>1</v>
      </c>
      <c r="BE11" s="84" t="str">
        <f>REPLACE(INDEX(GroupVertices[Group],MATCH(Edges25[[#This Row],[Vertex 2]],GroupVertices[Vertex],0)),1,1,"")</f>
        <v>1</v>
      </c>
      <c r="BF11" s="51">
        <v>2</v>
      </c>
      <c r="BG11" s="52">
        <v>5</v>
      </c>
      <c r="BH11" s="51">
        <v>0</v>
      </c>
      <c r="BI11" s="52">
        <v>0</v>
      </c>
      <c r="BJ11" s="51">
        <v>0</v>
      </c>
      <c r="BK11" s="52">
        <v>0</v>
      </c>
      <c r="BL11" s="51">
        <v>38</v>
      </c>
      <c r="BM11" s="52">
        <v>95</v>
      </c>
      <c r="BN11" s="51">
        <v>40</v>
      </c>
    </row>
    <row r="12" spans="1:66" ht="15">
      <c r="A12" s="83" t="s">
        <v>243</v>
      </c>
      <c r="B12" s="83" t="s">
        <v>244</v>
      </c>
      <c r="C12" s="53"/>
      <c r="D12" s="54"/>
      <c r="E12" s="53"/>
      <c r="F12" s="55"/>
      <c r="G12" s="53"/>
      <c r="H12" s="57"/>
      <c r="I12" s="56"/>
      <c r="J12" s="56"/>
      <c r="K12" s="36" t="s">
        <v>65</v>
      </c>
      <c r="L12" s="62">
        <v>12</v>
      </c>
      <c r="M12" s="62"/>
      <c r="N12" s="63"/>
      <c r="O12" s="85" t="s">
        <v>249</v>
      </c>
      <c r="P12" s="87">
        <v>43832.6249537037</v>
      </c>
      <c r="Q12" s="85" t="s">
        <v>254</v>
      </c>
      <c r="R12" s="85"/>
      <c r="S12" s="85"/>
      <c r="T12" s="85" t="s">
        <v>261</v>
      </c>
      <c r="U12" s="85"/>
      <c r="V12" s="89" t="s">
        <v>274</v>
      </c>
      <c r="W12" s="87">
        <v>43832.6249537037</v>
      </c>
      <c r="X12" s="91">
        <v>43832</v>
      </c>
      <c r="Y12" s="93" t="s">
        <v>285</v>
      </c>
      <c r="Z12" s="89" t="s">
        <v>297</v>
      </c>
      <c r="AA12" s="85"/>
      <c r="AB12" s="85"/>
      <c r="AC12" s="93" t="s">
        <v>309</v>
      </c>
      <c r="AD12" s="85"/>
      <c r="AE12" s="85" t="b">
        <v>0</v>
      </c>
      <c r="AF12" s="85">
        <v>4</v>
      </c>
      <c r="AG12" s="93" t="s">
        <v>316</v>
      </c>
      <c r="AH12" s="85" t="b">
        <v>0</v>
      </c>
      <c r="AI12" s="85" t="s">
        <v>317</v>
      </c>
      <c r="AJ12" s="85"/>
      <c r="AK12" s="93" t="s">
        <v>316</v>
      </c>
      <c r="AL12" s="85" t="b">
        <v>0</v>
      </c>
      <c r="AM12" s="85">
        <v>1</v>
      </c>
      <c r="AN12" s="93" t="s">
        <v>316</v>
      </c>
      <c r="AO12" s="85" t="s">
        <v>321</v>
      </c>
      <c r="AP12" s="85" t="b">
        <v>0</v>
      </c>
      <c r="AQ12" s="93" t="s">
        <v>309</v>
      </c>
      <c r="AR12" s="85" t="s">
        <v>196</v>
      </c>
      <c r="AS12" s="85">
        <v>0</v>
      </c>
      <c r="AT12" s="85">
        <v>0</v>
      </c>
      <c r="AU12" s="85"/>
      <c r="AV12" s="85"/>
      <c r="AW12" s="85"/>
      <c r="AX12" s="85"/>
      <c r="AY12" s="85"/>
      <c r="AZ12" s="85"/>
      <c r="BA12" s="85"/>
      <c r="BB12" s="85"/>
      <c r="BC12">
        <v>1</v>
      </c>
      <c r="BD12" s="84" t="str">
        <f>REPLACE(INDEX(GroupVertices[Group],MATCH(Edges25[[#This Row],[Vertex 1]],GroupVertices[Vertex],0)),1,1,"")</f>
        <v>2</v>
      </c>
      <c r="BE12" s="84" t="str">
        <f>REPLACE(INDEX(GroupVertices[Group],MATCH(Edges25[[#This Row],[Vertex 2]],GroupVertices[Vertex],0)),1,1,"")</f>
        <v>2</v>
      </c>
      <c r="BF12" s="51"/>
      <c r="BG12" s="52"/>
      <c r="BH12" s="51"/>
      <c r="BI12" s="52"/>
      <c r="BJ12" s="51"/>
      <c r="BK12" s="52"/>
      <c r="BL12" s="51"/>
      <c r="BM12" s="52"/>
      <c r="BN12" s="51"/>
    </row>
    <row r="13" spans="1:66" ht="15">
      <c r="A13" s="83" t="s">
        <v>243</v>
      </c>
      <c r="B13" s="83" t="s">
        <v>247</v>
      </c>
      <c r="C13" s="53"/>
      <c r="D13" s="54"/>
      <c r="E13" s="53"/>
      <c r="F13" s="55"/>
      <c r="G13" s="53"/>
      <c r="H13" s="57"/>
      <c r="I13" s="56"/>
      <c r="J13" s="56"/>
      <c r="K13" s="36" t="s">
        <v>65</v>
      </c>
      <c r="L13" s="62">
        <v>13</v>
      </c>
      <c r="M13" s="62"/>
      <c r="N13" s="63"/>
      <c r="O13" s="85" t="s">
        <v>249</v>
      </c>
      <c r="P13" s="87">
        <v>43832.6249537037</v>
      </c>
      <c r="Q13" s="85" t="s">
        <v>254</v>
      </c>
      <c r="R13" s="85"/>
      <c r="S13" s="85"/>
      <c r="T13" s="85" t="s">
        <v>261</v>
      </c>
      <c r="U13" s="85"/>
      <c r="V13" s="89" t="s">
        <v>274</v>
      </c>
      <c r="W13" s="87">
        <v>43832.6249537037</v>
      </c>
      <c r="X13" s="91">
        <v>43832</v>
      </c>
      <c r="Y13" s="93" t="s">
        <v>285</v>
      </c>
      <c r="Z13" s="89" t="s">
        <v>297</v>
      </c>
      <c r="AA13" s="85"/>
      <c r="AB13" s="85"/>
      <c r="AC13" s="93" t="s">
        <v>309</v>
      </c>
      <c r="AD13" s="85"/>
      <c r="AE13" s="85" t="b">
        <v>0</v>
      </c>
      <c r="AF13" s="85">
        <v>4</v>
      </c>
      <c r="AG13" s="93" t="s">
        <v>316</v>
      </c>
      <c r="AH13" s="85" t="b">
        <v>0</v>
      </c>
      <c r="AI13" s="85" t="s">
        <v>317</v>
      </c>
      <c r="AJ13" s="85"/>
      <c r="AK13" s="93" t="s">
        <v>316</v>
      </c>
      <c r="AL13" s="85" t="b">
        <v>0</v>
      </c>
      <c r="AM13" s="85">
        <v>1</v>
      </c>
      <c r="AN13" s="93" t="s">
        <v>316</v>
      </c>
      <c r="AO13" s="85" t="s">
        <v>321</v>
      </c>
      <c r="AP13" s="85" t="b">
        <v>0</v>
      </c>
      <c r="AQ13" s="93" t="s">
        <v>309</v>
      </c>
      <c r="AR13" s="85" t="s">
        <v>196</v>
      </c>
      <c r="AS13" s="85">
        <v>0</v>
      </c>
      <c r="AT13" s="85">
        <v>0</v>
      </c>
      <c r="AU13" s="85"/>
      <c r="AV13" s="85"/>
      <c r="AW13" s="85"/>
      <c r="AX13" s="85"/>
      <c r="AY13" s="85"/>
      <c r="AZ13" s="85"/>
      <c r="BA13" s="85"/>
      <c r="BB13" s="85"/>
      <c r="BC13">
        <v>1</v>
      </c>
      <c r="BD13" s="84" t="str">
        <f>REPLACE(INDEX(GroupVertices[Group],MATCH(Edges25[[#This Row],[Vertex 1]],GroupVertices[Vertex],0)),1,1,"")</f>
        <v>2</v>
      </c>
      <c r="BE13" s="84" t="str">
        <f>REPLACE(INDEX(GroupVertices[Group],MATCH(Edges25[[#This Row],[Vertex 2]],GroupVertices[Vertex],0)),1,1,"")</f>
        <v>2</v>
      </c>
      <c r="BF13" s="51"/>
      <c r="BG13" s="52"/>
      <c r="BH13" s="51"/>
      <c r="BI13" s="52"/>
      <c r="BJ13" s="51"/>
      <c r="BK13" s="52"/>
      <c r="BL13" s="51"/>
      <c r="BM13" s="52"/>
      <c r="BN13" s="51"/>
    </row>
    <row r="14" spans="1:66" ht="15">
      <c r="A14" s="83" t="s">
        <v>243</v>
      </c>
      <c r="B14" s="83" t="s">
        <v>248</v>
      </c>
      <c r="C14" s="53"/>
      <c r="D14" s="54"/>
      <c r="E14" s="53"/>
      <c r="F14" s="55"/>
      <c r="G14" s="53"/>
      <c r="H14" s="57"/>
      <c r="I14" s="56"/>
      <c r="J14" s="56"/>
      <c r="K14" s="36" t="s">
        <v>65</v>
      </c>
      <c r="L14" s="62">
        <v>14</v>
      </c>
      <c r="M14" s="62"/>
      <c r="N14" s="63"/>
      <c r="O14" s="85" t="s">
        <v>249</v>
      </c>
      <c r="P14" s="87">
        <v>43832.6249537037</v>
      </c>
      <c r="Q14" s="85" t="s">
        <v>254</v>
      </c>
      <c r="R14" s="85"/>
      <c r="S14" s="85"/>
      <c r="T14" s="85" t="s">
        <v>261</v>
      </c>
      <c r="U14" s="85"/>
      <c r="V14" s="89" t="s">
        <v>274</v>
      </c>
      <c r="W14" s="87">
        <v>43832.6249537037</v>
      </c>
      <c r="X14" s="91">
        <v>43832</v>
      </c>
      <c r="Y14" s="93" t="s">
        <v>285</v>
      </c>
      <c r="Z14" s="89" t="s">
        <v>297</v>
      </c>
      <c r="AA14" s="85"/>
      <c r="AB14" s="85"/>
      <c r="AC14" s="93" t="s">
        <v>309</v>
      </c>
      <c r="AD14" s="85"/>
      <c r="AE14" s="85" t="b">
        <v>0</v>
      </c>
      <c r="AF14" s="85">
        <v>4</v>
      </c>
      <c r="AG14" s="93" t="s">
        <v>316</v>
      </c>
      <c r="AH14" s="85" t="b">
        <v>0</v>
      </c>
      <c r="AI14" s="85" t="s">
        <v>317</v>
      </c>
      <c r="AJ14" s="85"/>
      <c r="AK14" s="93" t="s">
        <v>316</v>
      </c>
      <c r="AL14" s="85" t="b">
        <v>0</v>
      </c>
      <c r="AM14" s="85">
        <v>1</v>
      </c>
      <c r="AN14" s="93" t="s">
        <v>316</v>
      </c>
      <c r="AO14" s="85" t="s">
        <v>321</v>
      </c>
      <c r="AP14" s="85" t="b">
        <v>0</v>
      </c>
      <c r="AQ14" s="93" t="s">
        <v>309</v>
      </c>
      <c r="AR14" s="85" t="s">
        <v>196</v>
      </c>
      <c r="AS14" s="85">
        <v>0</v>
      </c>
      <c r="AT14" s="85">
        <v>0</v>
      </c>
      <c r="AU14" s="85"/>
      <c r="AV14" s="85"/>
      <c r="AW14" s="85"/>
      <c r="AX14" s="85"/>
      <c r="AY14" s="85"/>
      <c r="AZ14" s="85"/>
      <c r="BA14" s="85"/>
      <c r="BB14" s="85"/>
      <c r="BC14">
        <v>1</v>
      </c>
      <c r="BD14" s="84" t="str">
        <f>REPLACE(INDEX(GroupVertices[Group],MATCH(Edges25[[#This Row],[Vertex 1]],GroupVertices[Vertex],0)),1,1,"")</f>
        <v>2</v>
      </c>
      <c r="BE14" s="84" t="str">
        <f>REPLACE(INDEX(GroupVertices[Group],MATCH(Edges25[[#This Row],[Vertex 2]],GroupVertices[Vertex],0)),1,1,"")</f>
        <v>2</v>
      </c>
      <c r="BF14" s="51">
        <v>0</v>
      </c>
      <c r="BG14" s="52">
        <v>0</v>
      </c>
      <c r="BH14" s="51">
        <v>0</v>
      </c>
      <c r="BI14" s="52">
        <v>0</v>
      </c>
      <c r="BJ14" s="51">
        <v>0</v>
      </c>
      <c r="BK14" s="52">
        <v>0</v>
      </c>
      <c r="BL14" s="51">
        <v>22</v>
      </c>
      <c r="BM14" s="52">
        <v>100</v>
      </c>
      <c r="BN14" s="51">
        <v>22</v>
      </c>
    </row>
    <row r="15" spans="1:66" ht="15">
      <c r="A15" s="83" t="s">
        <v>244</v>
      </c>
      <c r="B15" s="83" t="s">
        <v>247</v>
      </c>
      <c r="C15" s="53"/>
      <c r="D15" s="54"/>
      <c r="E15" s="53"/>
      <c r="F15" s="55"/>
      <c r="G15" s="53"/>
      <c r="H15" s="57"/>
      <c r="I15" s="56"/>
      <c r="J15" s="56"/>
      <c r="K15" s="36" t="s">
        <v>65</v>
      </c>
      <c r="L15" s="62">
        <v>15</v>
      </c>
      <c r="M15" s="62"/>
      <c r="N15" s="63"/>
      <c r="O15" s="85" t="s">
        <v>250</v>
      </c>
      <c r="P15" s="87">
        <v>43832.782476851855</v>
      </c>
      <c r="Q15" s="85" t="s">
        <v>254</v>
      </c>
      <c r="R15" s="85"/>
      <c r="S15" s="85"/>
      <c r="T15" s="85" t="s">
        <v>262</v>
      </c>
      <c r="U15" s="85"/>
      <c r="V15" s="89" t="s">
        <v>275</v>
      </c>
      <c r="W15" s="87">
        <v>43832.782476851855</v>
      </c>
      <c r="X15" s="91">
        <v>43832</v>
      </c>
      <c r="Y15" s="93" t="s">
        <v>286</v>
      </c>
      <c r="Z15" s="89" t="s">
        <v>298</v>
      </c>
      <c r="AA15" s="85"/>
      <c r="AB15" s="85"/>
      <c r="AC15" s="93" t="s">
        <v>310</v>
      </c>
      <c r="AD15" s="85"/>
      <c r="AE15" s="85" t="b">
        <v>0</v>
      </c>
      <c r="AF15" s="85">
        <v>0</v>
      </c>
      <c r="AG15" s="93" t="s">
        <v>316</v>
      </c>
      <c r="AH15" s="85" t="b">
        <v>0</v>
      </c>
      <c r="AI15" s="85" t="s">
        <v>317</v>
      </c>
      <c r="AJ15" s="85"/>
      <c r="AK15" s="93" t="s">
        <v>316</v>
      </c>
      <c r="AL15" s="85" t="b">
        <v>0</v>
      </c>
      <c r="AM15" s="85">
        <v>1</v>
      </c>
      <c r="AN15" s="93" t="s">
        <v>309</v>
      </c>
      <c r="AO15" s="85" t="s">
        <v>319</v>
      </c>
      <c r="AP15" s="85" t="b">
        <v>0</v>
      </c>
      <c r="AQ15" s="93" t="s">
        <v>309</v>
      </c>
      <c r="AR15" s="85" t="s">
        <v>196</v>
      </c>
      <c r="AS15" s="85">
        <v>0</v>
      </c>
      <c r="AT15" s="85">
        <v>0</v>
      </c>
      <c r="AU15" s="85"/>
      <c r="AV15" s="85"/>
      <c r="AW15" s="85"/>
      <c r="AX15" s="85"/>
      <c r="AY15" s="85"/>
      <c r="AZ15" s="85"/>
      <c r="BA15" s="85"/>
      <c r="BB15" s="85"/>
      <c r="BC15">
        <v>1</v>
      </c>
      <c r="BD15" s="84" t="str">
        <f>REPLACE(INDEX(GroupVertices[Group],MATCH(Edges25[[#This Row],[Vertex 1]],GroupVertices[Vertex],0)),1,1,"")</f>
        <v>2</v>
      </c>
      <c r="BE15" s="84" t="str">
        <f>REPLACE(INDEX(GroupVertices[Group],MATCH(Edges25[[#This Row],[Vertex 2]],GroupVertices[Vertex],0)),1,1,"")</f>
        <v>2</v>
      </c>
      <c r="BF15" s="51"/>
      <c r="BG15" s="52"/>
      <c r="BH15" s="51"/>
      <c r="BI15" s="52"/>
      <c r="BJ15" s="51"/>
      <c r="BK15" s="52"/>
      <c r="BL15" s="51"/>
      <c r="BM15" s="52"/>
      <c r="BN15" s="51"/>
    </row>
    <row r="16" spans="1:66" ht="15">
      <c r="A16" s="83" t="s">
        <v>244</v>
      </c>
      <c r="B16" s="83" t="s">
        <v>248</v>
      </c>
      <c r="C16" s="53"/>
      <c r="D16" s="54"/>
      <c r="E16" s="53"/>
      <c r="F16" s="55"/>
      <c r="G16" s="53"/>
      <c r="H16" s="57"/>
      <c r="I16" s="56"/>
      <c r="J16" s="56"/>
      <c r="K16" s="36" t="s">
        <v>65</v>
      </c>
      <c r="L16" s="62">
        <v>16</v>
      </c>
      <c r="M16" s="62"/>
      <c r="N16" s="63"/>
      <c r="O16" s="85" t="s">
        <v>250</v>
      </c>
      <c r="P16" s="87">
        <v>43832.782476851855</v>
      </c>
      <c r="Q16" s="85" t="s">
        <v>254</v>
      </c>
      <c r="R16" s="85"/>
      <c r="S16" s="85"/>
      <c r="T16" s="85" t="s">
        <v>262</v>
      </c>
      <c r="U16" s="85"/>
      <c r="V16" s="89" t="s">
        <v>275</v>
      </c>
      <c r="W16" s="87">
        <v>43832.782476851855</v>
      </c>
      <c r="X16" s="91">
        <v>43832</v>
      </c>
      <c r="Y16" s="93" t="s">
        <v>286</v>
      </c>
      <c r="Z16" s="89" t="s">
        <v>298</v>
      </c>
      <c r="AA16" s="85"/>
      <c r="AB16" s="85"/>
      <c r="AC16" s="93" t="s">
        <v>310</v>
      </c>
      <c r="AD16" s="85"/>
      <c r="AE16" s="85" t="b">
        <v>0</v>
      </c>
      <c r="AF16" s="85">
        <v>0</v>
      </c>
      <c r="AG16" s="93" t="s">
        <v>316</v>
      </c>
      <c r="AH16" s="85" t="b">
        <v>0</v>
      </c>
      <c r="AI16" s="85" t="s">
        <v>317</v>
      </c>
      <c r="AJ16" s="85"/>
      <c r="AK16" s="93" t="s">
        <v>316</v>
      </c>
      <c r="AL16" s="85" t="b">
        <v>0</v>
      </c>
      <c r="AM16" s="85">
        <v>1</v>
      </c>
      <c r="AN16" s="93" t="s">
        <v>309</v>
      </c>
      <c r="AO16" s="85" t="s">
        <v>319</v>
      </c>
      <c r="AP16" s="85" t="b">
        <v>0</v>
      </c>
      <c r="AQ16" s="93" t="s">
        <v>309</v>
      </c>
      <c r="AR16" s="85" t="s">
        <v>196</v>
      </c>
      <c r="AS16" s="85">
        <v>0</v>
      </c>
      <c r="AT16" s="85">
        <v>0</v>
      </c>
      <c r="AU16" s="85"/>
      <c r="AV16" s="85"/>
      <c r="AW16" s="85"/>
      <c r="AX16" s="85"/>
      <c r="AY16" s="85"/>
      <c r="AZ16" s="85"/>
      <c r="BA16" s="85"/>
      <c r="BB16" s="85"/>
      <c r="BC16">
        <v>1</v>
      </c>
      <c r="BD16" s="84" t="str">
        <f>REPLACE(INDEX(GroupVertices[Group],MATCH(Edges25[[#This Row],[Vertex 1]],GroupVertices[Vertex],0)),1,1,"")</f>
        <v>2</v>
      </c>
      <c r="BE16" s="84" t="str">
        <f>REPLACE(INDEX(GroupVertices[Group],MATCH(Edges25[[#This Row],[Vertex 2]],GroupVertices[Vertex],0)),1,1,"")</f>
        <v>2</v>
      </c>
      <c r="BF16" s="51">
        <v>0</v>
      </c>
      <c r="BG16" s="52">
        <v>0</v>
      </c>
      <c r="BH16" s="51">
        <v>0</v>
      </c>
      <c r="BI16" s="52">
        <v>0</v>
      </c>
      <c r="BJ16" s="51">
        <v>0</v>
      </c>
      <c r="BK16" s="52">
        <v>0</v>
      </c>
      <c r="BL16" s="51">
        <v>22</v>
      </c>
      <c r="BM16" s="52">
        <v>100</v>
      </c>
      <c r="BN16" s="51">
        <v>22</v>
      </c>
    </row>
    <row r="17" spans="1:66" ht="15">
      <c r="A17" s="83" t="s">
        <v>245</v>
      </c>
      <c r="B17" s="83" t="s">
        <v>245</v>
      </c>
      <c r="C17" s="53"/>
      <c r="D17" s="54"/>
      <c r="E17" s="53"/>
      <c r="F17" s="55"/>
      <c r="G17" s="53"/>
      <c r="H17" s="57"/>
      <c r="I17" s="56"/>
      <c r="J17" s="56"/>
      <c r="K17" s="36" t="s">
        <v>65</v>
      </c>
      <c r="L17" s="62">
        <v>17</v>
      </c>
      <c r="M17" s="62"/>
      <c r="N17" s="63"/>
      <c r="O17" s="85" t="s">
        <v>196</v>
      </c>
      <c r="P17" s="87">
        <v>43836.55221064815</v>
      </c>
      <c r="Q17" s="85" t="s">
        <v>255</v>
      </c>
      <c r="R17" s="85"/>
      <c r="S17" s="85"/>
      <c r="T17" s="85" t="s">
        <v>263</v>
      </c>
      <c r="U17" s="89" t="s">
        <v>265</v>
      </c>
      <c r="V17" s="89" t="s">
        <v>265</v>
      </c>
      <c r="W17" s="87">
        <v>43836.55221064815</v>
      </c>
      <c r="X17" s="91">
        <v>43836</v>
      </c>
      <c r="Y17" s="93" t="s">
        <v>287</v>
      </c>
      <c r="Z17" s="89" t="s">
        <v>299</v>
      </c>
      <c r="AA17" s="85"/>
      <c r="AB17" s="85"/>
      <c r="AC17" s="93" t="s">
        <v>311</v>
      </c>
      <c r="AD17" s="85"/>
      <c r="AE17" s="85" t="b">
        <v>0</v>
      </c>
      <c r="AF17" s="85">
        <v>1</v>
      </c>
      <c r="AG17" s="93" t="s">
        <v>316</v>
      </c>
      <c r="AH17" s="85" t="b">
        <v>0</v>
      </c>
      <c r="AI17" s="85" t="s">
        <v>317</v>
      </c>
      <c r="AJ17" s="85"/>
      <c r="AK17" s="93" t="s">
        <v>316</v>
      </c>
      <c r="AL17" s="85" t="b">
        <v>0</v>
      </c>
      <c r="AM17" s="85">
        <v>0</v>
      </c>
      <c r="AN17" s="93" t="s">
        <v>316</v>
      </c>
      <c r="AO17" s="85" t="s">
        <v>322</v>
      </c>
      <c r="AP17" s="85" t="b">
        <v>0</v>
      </c>
      <c r="AQ17" s="93" t="s">
        <v>311</v>
      </c>
      <c r="AR17" s="85" t="s">
        <v>196</v>
      </c>
      <c r="AS17" s="85">
        <v>0</v>
      </c>
      <c r="AT17" s="85">
        <v>0</v>
      </c>
      <c r="AU17" s="85"/>
      <c r="AV17" s="85"/>
      <c r="AW17" s="85"/>
      <c r="AX17" s="85"/>
      <c r="AY17" s="85"/>
      <c r="AZ17" s="85"/>
      <c r="BA17" s="85"/>
      <c r="BB17" s="85"/>
      <c r="BC17">
        <v>1</v>
      </c>
      <c r="BD17" s="84" t="str">
        <f>REPLACE(INDEX(GroupVertices[Group],MATCH(Edges25[[#This Row],[Vertex 1]],GroupVertices[Vertex],0)),1,1,"")</f>
        <v>3</v>
      </c>
      <c r="BE17" s="84" t="str">
        <f>REPLACE(INDEX(GroupVertices[Group],MATCH(Edges25[[#This Row],[Vertex 2]],GroupVertices[Vertex],0)),1,1,"")</f>
        <v>3</v>
      </c>
      <c r="BF17" s="51">
        <v>2</v>
      </c>
      <c r="BG17" s="52">
        <v>4.444444444444445</v>
      </c>
      <c r="BH17" s="51">
        <v>1</v>
      </c>
      <c r="BI17" s="52">
        <v>2.2222222222222223</v>
      </c>
      <c r="BJ17" s="51">
        <v>0</v>
      </c>
      <c r="BK17" s="52">
        <v>0</v>
      </c>
      <c r="BL17" s="51">
        <v>42</v>
      </c>
      <c r="BM17" s="52">
        <v>93.33333333333333</v>
      </c>
      <c r="BN17" s="51">
        <v>45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3" r:id="rId1" display="https://www.chalkbeat.org/posts/tn/2019/04/05/once-in-juvenile-detention-themselves-memphis-students-give-school-officials-strategies-for-keeping-others-in-school/"/>
    <hyperlink ref="R9" r:id="rId2" display="https://twitter.com/thrillho22/status/1212407162636558337"/>
    <hyperlink ref="U4" r:id="rId3" display="https://pbs.twimg.com/media/ENEplJxU8AE-bi_.png"/>
    <hyperlink ref="U17" r:id="rId4" display="https://pbs.twimg.com/media/ENmcbKeUEAId236.jpg"/>
    <hyperlink ref="V3" r:id="rId5" display="http://pbs.twimg.com/profile_images/1070176465436729345/NaMCOaB__normal.jpg"/>
    <hyperlink ref="V4" r:id="rId6" display="https://pbs.twimg.com/media/ENEplJxU8AE-bi_.png"/>
    <hyperlink ref="V5" r:id="rId7" display="http://pbs.twimg.com/profile_images/1143764251162468352/X3J8djzp_normal.png"/>
    <hyperlink ref="V6" r:id="rId8" display="http://pbs.twimg.com/profile_images/1139192698/Three_Moons_Ver_2_normal.JPG"/>
    <hyperlink ref="V7" r:id="rId9" display="http://pbs.twimg.com/profile_images/1119009547597692929/trq7U4uY_normal.png"/>
    <hyperlink ref="V8" r:id="rId10" display="http://pbs.twimg.com/profile_images/1150879792859897857/0mtw1mtj_normal.jpg"/>
    <hyperlink ref="V9" r:id="rId11" display="http://pbs.twimg.com/profile_images/1210352071234478080/nElDQ1WY_normal.jpg"/>
    <hyperlink ref="V10" r:id="rId12" display="http://pbs.twimg.com/profile_images/1010535779804708864/u9ZGLamE_normal.jpg"/>
    <hyperlink ref="V11" r:id="rId13" display="http://pbs.twimg.com/profile_images/977861618343100416/f5wQDuUA_normal.jpg"/>
    <hyperlink ref="V12" r:id="rId14" display="http://pbs.twimg.com/profile_images/1064614038796038146/aWApqU3o_normal.jpg"/>
    <hyperlink ref="V13" r:id="rId15" display="http://pbs.twimg.com/profile_images/1064614038796038146/aWApqU3o_normal.jpg"/>
    <hyperlink ref="V14" r:id="rId16" display="http://pbs.twimg.com/profile_images/1064614038796038146/aWApqU3o_normal.jpg"/>
    <hyperlink ref="V15" r:id="rId17" display="http://pbs.twimg.com/profile_images/1186956822839578625/UGn48t1h_normal.jpg"/>
    <hyperlink ref="V16" r:id="rId18" display="http://pbs.twimg.com/profile_images/1186956822839578625/UGn48t1h_normal.jpg"/>
    <hyperlink ref="V17" r:id="rId19" display="https://pbs.twimg.com/media/ENmcbKeUEAId236.jpg"/>
    <hyperlink ref="Z3" r:id="rId20" display="https://twitter.com/kebedefaith/status/1211645954685845505"/>
    <hyperlink ref="Z4" r:id="rId21" display="https://twitter.com/cagovernor/status/1211795496655675392"/>
    <hyperlink ref="Z5" r:id="rId22" display="https://twitter.com/vanessalambdin/status/1211801701725831168"/>
    <hyperlink ref="Z6" r:id="rId23" display="https://twitter.com/anonomouse1981/status/1211909433086767109"/>
    <hyperlink ref="Z7" r:id="rId24" display="https://twitter.com/cacorrections/status/1212083899502694400"/>
    <hyperlink ref="Z8" r:id="rId25" display="https://twitter.com/cachildsupport/status/1212097113519058944"/>
    <hyperlink ref="Z9" r:id="rId26" display="https://twitter.com/toriwaterhousee/status/1212425541938274304"/>
    <hyperlink ref="Z10" r:id="rId27" display="https://twitter.com/jmdean946/status/1212447155513749504"/>
    <hyperlink ref="Z11" r:id="rId28" display="https://twitter.com/voxpop2018/status/1212461295821361154"/>
    <hyperlink ref="Z12" r:id="rId29" display="https://twitter.com/monstar_01/status/1212750379097694208"/>
    <hyperlink ref="Z13" r:id="rId30" display="https://twitter.com/monstar_01/status/1212750379097694208"/>
    <hyperlink ref="Z14" r:id="rId31" display="https://twitter.com/monstar_01/status/1212750379097694208"/>
    <hyperlink ref="Z15" r:id="rId32" display="https://twitter.com/sheldoneakins/status/1212807460496347136"/>
    <hyperlink ref="Z16" r:id="rId33" display="https://twitter.com/sheldoneakins/status/1212807460496347136"/>
    <hyperlink ref="Z17" r:id="rId34" display="https://twitter.com/inyouthjustice/status/1214173567375548416"/>
    <hyperlink ref="BB9" r:id="rId35" display="https://api.twitter.com/1.1/geo/id/6fcd35f3d89874b3.json"/>
  </hyperlinks>
  <printOptions/>
  <pageMargins left="0.7" right="0.7" top="0.75" bottom="0.75" header="0.3" footer="0.3"/>
  <pageSetup horizontalDpi="600" verticalDpi="600" orientation="portrait" r:id="rId39"/>
  <legacyDrawing r:id="rId37"/>
  <tableParts>
    <tablePart r:id="rId3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5A3D-C07F-4AAD-82D1-B1291C1BCD8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669</v>
      </c>
      <c r="B1" s="13" t="s">
        <v>34</v>
      </c>
    </row>
    <row r="2" spans="1:2" ht="15">
      <c r="A2" s="122" t="s">
        <v>246</v>
      </c>
      <c r="B2" s="84">
        <v>42</v>
      </c>
    </row>
    <row r="3" spans="1:2" ht="15">
      <c r="A3" s="122" t="s">
        <v>243</v>
      </c>
      <c r="B3" s="84">
        <v>1</v>
      </c>
    </row>
    <row r="4" spans="1:2" ht="15">
      <c r="A4" s="122" t="s">
        <v>244</v>
      </c>
      <c r="B4" s="84">
        <v>1</v>
      </c>
    </row>
    <row r="5" spans="1:2" ht="15">
      <c r="A5" s="122" t="s">
        <v>241</v>
      </c>
      <c r="B5" s="84">
        <v>0</v>
      </c>
    </row>
    <row r="6" spans="1:2" ht="15">
      <c r="A6" s="122" t="s">
        <v>242</v>
      </c>
      <c r="B6" s="84">
        <v>0</v>
      </c>
    </row>
    <row r="7" spans="1:2" ht="15">
      <c r="A7" s="122" t="s">
        <v>245</v>
      </c>
      <c r="B7" s="84">
        <v>0</v>
      </c>
    </row>
    <row r="8" spans="1:2" ht="15">
      <c r="A8" s="122" t="s">
        <v>248</v>
      </c>
      <c r="B8" s="84">
        <v>0</v>
      </c>
    </row>
    <row r="9" spans="1:2" ht="15">
      <c r="A9" s="122" t="s">
        <v>247</v>
      </c>
      <c r="B9" s="84">
        <v>0</v>
      </c>
    </row>
    <row r="10" spans="1:2" ht="15">
      <c r="A10" s="122" t="s">
        <v>236</v>
      </c>
      <c r="B10" s="84">
        <v>0</v>
      </c>
    </row>
    <row r="11" spans="1:2" ht="15">
      <c r="A11" s="122" t="s">
        <v>235</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BBB19-4E72-4240-86D7-2F38C3B46460}">
  <dimension ref="A25:B38"/>
  <sheetViews>
    <sheetView workbookViewId="0" topLeftCell="A1"/>
  </sheetViews>
  <sheetFormatPr defaultColWidth="9.140625" defaultRowHeight="15"/>
  <cols>
    <col min="1" max="1" width="15.7109375" style="0" bestFit="1" customWidth="1"/>
    <col min="2" max="2" width="23.7109375" style="0" bestFit="1" customWidth="1"/>
  </cols>
  <sheetData>
    <row r="25" spans="1:2" ht="15">
      <c r="A25" s="133" t="s">
        <v>671</v>
      </c>
      <c r="B25" t="s">
        <v>670</v>
      </c>
    </row>
    <row r="26" spans="1:2" ht="15">
      <c r="A26" s="134">
        <v>43829.57732638889</v>
      </c>
      <c r="B26" s="3">
        <v>1</v>
      </c>
    </row>
    <row r="27" spans="1:2" ht="15">
      <c r="A27" s="134">
        <v>43829.98998842593</v>
      </c>
      <c r="B27" s="3">
        <v>1</v>
      </c>
    </row>
    <row r="28" spans="1:2" ht="15">
      <c r="A28" s="134">
        <v>43830.007106481484</v>
      </c>
      <c r="B28" s="3">
        <v>1</v>
      </c>
    </row>
    <row r="29" spans="1:2" ht="15">
      <c r="A29" s="134">
        <v>43830.30438657408</v>
      </c>
      <c r="B29" s="3">
        <v>1</v>
      </c>
    </row>
    <row r="30" spans="1:2" ht="15">
      <c r="A30" s="134">
        <v>43830.78582175926</v>
      </c>
      <c r="B30" s="3">
        <v>1</v>
      </c>
    </row>
    <row r="31" spans="1:2" ht="15">
      <c r="A31" s="134">
        <v>43830.822291666664</v>
      </c>
      <c r="B31" s="3">
        <v>1</v>
      </c>
    </row>
    <row r="32" spans="1:2" ht="15">
      <c r="A32" s="134">
        <v>43831.72857638889</v>
      </c>
      <c r="B32" s="3">
        <v>1</v>
      </c>
    </row>
    <row r="33" spans="1:2" ht="15">
      <c r="A33" s="134">
        <v>43831.78821759259</v>
      </c>
      <c r="B33" s="3">
        <v>1</v>
      </c>
    </row>
    <row r="34" spans="1:2" ht="15">
      <c r="A34" s="134">
        <v>43831.82724537037</v>
      </c>
      <c r="B34" s="3">
        <v>1</v>
      </c>
    </row>
    <row r="35" spans="1:2" ht="15">
      <c r="A35" s="134">
        <v>43832.6249537037</v>
      </c>
      <c r="B35" s="3">
        <v>3</v>
      </c>
    </row>
    <row r="36" spans="1:2" ht="15">
      <c r="A36" s="134">
        <v>43832.782476851855</v>
      </c>
      <c r="B36" s="3">
        <v>2</v>
      </c>
    </row>
    <row r="37" spans="1:2" ht="15">
      <c r="A37" s="134">
        <v>43836.55221064815</v>
      </c>
      <c r="B37" s="3">
        <v>1</v>
      </c>
    </row>
    <row r="38" spans="1:2" ht="15">
      <c r="A38" s="134" t="s">
        <v>672</v>
      </c>
      <c r="B38"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
  <sheetViews>
    <sheetView tabSelected="1" workbookViewId="0" topLeftCell="A1">
      <pane xSplit="1" ySplit="2" topLeftCell="B9"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678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214</v>
      </c>
      <c r="AU2" s="13" t="s">
        <v>346</v>
      </c>
      <c r="AV2" s="13" t="s">
        <v>347</v>
      </c>
      <c r="AW2" s="13" t="s">
        <v>348</v>
      </c>
      <c r="AX2" s="13" t="s">
        <v>349</v>
      </c>
      <c r="AY2" s="13" t="s">
        <v>350</v>
      </c>
      <c r="AZ2" s="13" t="s">
        <v>351</v>
      </c>
      <c r="BA2" s="13" t="s">
        <v>458</v>
      </c>
      <c r="BB2" s="125" t="s">
        <v>572</v>
      </c>
      <c r="BC2" s="125" t="s">
        <v>573</v>
      </c>
      <c r="BD2" s="125" t="s">
        <v>574</v>
      </c>
      <c r="BE2" s="125" t="s">
        <v>575</v>
      </c>
      <c r="BF2" s="125" t="s">
        <v>576</v>
      </c>
      <c r="BG2" s="125" t="s">
        <v>577</v>
      </c>
      <c r="BH2" s="125" t="s">
        <v>578</v>
      </c>
      <c r="BI2" s="125" t="s">
        <v>584</v>
      </c>
      <c r="BJ2" s="125" t="s">
        <v>585</v>
      </c>
      <c r="BK2" s="125" t="s">
        <v>589</v>
      </c>
      <c r="BL2" s="125" t="s">
        <v>625</v>
      </c>
      <c r="BM2" s="125" t="s">
        <v>626</v>
      </c>
      <c r="BN2" s="125" t="s">
        <v>627</v>
      </c>
      <c r="BO2" s="125" t="s">
        <v>628</v>
      </c>
      <c r="BP2" s="125" t="s">
        <v>629</v>
      </c>
      <c r="BQ2" s="125" t="s">
        <v>630</v>
      </c>
      <c r="BR2" s="125" t="s">
        <v>631</v>
      </c>
      <c r="BS2" s="125" t="s">
        <v>632</v>
      </c>
      <c r="BT2" s="125" t="s">
        <v>634</v>
      </c>
      <c r="BU2" s="3"/>
      <c r="BV2" s="3"/>
    </row>
    <row r="3" spans="1:74" ht="34.05" customHeight="1">
      <c r="A3" s="50" t="s">
        <v>234</v>
      </c>
      <c r="C3" s="53"/>
      <c r="D3" s="53" t="s">
        <v>64</v>
      </c>
      <c r="E3" s="54">
        <v>277.2780420438852</v>
      </c>
      <c r="F3" s="55"/>
      <c r="G3" s="113" t="s">
        <v>266</v>
      </c>
      <c r="H3" s="53"/>
      <c r="I3" s="57" t="s">
        <v>234</v>
      </c>
      <c r="J3" s="56"/>
      <c r="K3" s="56"/>
      <c r="L3" s="115" t="s">
        <v>434</v>
      </c>
      <c r="M3" s="59">
        <v>161.9251140076843</v>
      </c>
      <c r="N3" s="60">
        <v>6548.90087890625</v>
      </c>
      <c r="O3" s="60">
        <v>1573.6767578125</v>
      </c>
      <c r="P3" s="58"/>
      <c r="Q3" s="61"/>
      <c r="R3" s="61"/>
      <c r="S3" s="51"/>
      <c r="T3" s="51">
        <v>1</v>
      </c>
      <c r="U3" s="51">
        <v>1</v>
      </c>
      <c r="V3" s="52">
        <v>0</v>
      </c>
      <c r="W3" s="52">
        <v>0</v>
      </c>
      <c r="X3" s="52">
        <v>0</v>
      </c>
      <c r="Y3" s="52">
        <v>0.999967</v>
      </c>
      <c r="Z3" s="52">
        <v>0</v>
      </c>
      <c r="AA3" s="52">
        <v>0</v>
      </c>
      <c r="AB3" s="62">
        <v>3</v>
      </c>
      <c r="AC3" s="62"/>
      <c r="AD3" s="63"/>
      <c r="AE3" s="84" t="s">
        <v>352</v>
      </c>
      <c r="AF3" s="84">
        <v>1635</v>
      </c>
      <c r="AG3" s="84">
        <v>1811</v>
      </c>
      <c r="AH3" s="84">
        <v>10273</v>
      </c>
      <c r="AI3" s="84">
        <v>1189</v>
      </c>
      <c r="AJ3" s="84"/>
      <c r="AK3" s="84" t="s">
        <v>367</v>
      </c>
      <c r="AL3" s="84" t="s">
        <v>380</v>
      </c>
      <c r="AM3" s="88" t="s">
        <v>388</v>
      </c>
      <c r="AN3" s="84"/>
      <c r="AO3" s="86">
        <v>40450.16508101852</v>
      </c>
      <c r="AP3" s="88" t="s">
        <v>398</v>
      </c>
      <c r="AQ3" s="84" t="b">
        <v>0</v>
      </c>
      <c r="AR3" s="84" t="b">
        <v>0</v>
      </c>
      <c r="AS3" s="84" t="b">
        <v>1</v>
      </c>
      <c r="AT3" s="84"/>
      <c r="AU3" s="84">
        <v>74</v>
      </c>
      <c r="AV3" s="88" t="s">
        <v>409</v>
      </c>
      <c r="AW3" s="84" t="b">
        <v>0</v>
      </c>
      <c r="AX3" s="84" t="s">
        <v>418</v>
      </c>
      <c r="AY3" s="88" t="s">
        <v>419</v>
      </c>
      <c r="AZ3" s="84" t="s">
        <v>66</v>
      </c>
      <c r="BA3" s="84" t="str">
        <f>REPLACE(INDEX(GroupVertices[Group],MATCH(Vertices[[#This Row],[Vertex]],GroupVertices[Vertex],0)),1,1,"")</f>
        <v>3</v>
      </c>
      <c r="BB3" s="51" t="s">
        <v>256</v>
      </c>
      <c r="BC3" s="51" t="s">
        <v>256</v>
      </c>
      <c r="BD3" s="51" t="s">
        <v>258</v>
      </c>
      <c r="BE3" s="51" t="s">
        <v>258</v>
      </c>
      <c r="BF3" s="51"/>
      <c r="BG3" s="51"/>
      <c r="BH3" s="126" t="s">
        <v>579</v>
      </c>
      <c r="BI3" s="126" t="s">
        <v>579</v>
      </c>
      <c r="BJ3" s="126" t="s">
        <v>586</v>
      </c>
      <c r="BK3" s="126" t="s">
        <v>586</v>
      </c>
      <c r="BL3" s="126">
        <v>0</v>
      </c>
      <c r="BM3" s="129">
        <v>0</v>
      </c>
      <c r="BN3" s="126">
        <v>0</v>
      </c>
      <c r="BO3" s="129">
        <v>0</v>
      </c>
      <c r="BP3" s="126">
        <v>0</v>
      </c>
      <c r="BQ3" s="129">
        <v>0</v>
      </c>
      <c r="BR3" s="126">
        <v>29</v>
      </c>
      <c r="BS3" s="129">
        <v>100</v>
      </c>
      <c r="BT3" s="126">
        <v>29</v>
      </c>
      <c r="BU3" s="3"/>
      <c r="BV3" s="3"/>
    </row>
    <row r="4" spans="1:77" ht="34.05" customHeight="1">
      <c r="A4" s="14" t="s">
        <v>235</v>
      </c>
      <c r="C4" s="15"/>
      <c r="D4" s="15" t="s">
        <v>64</v>
      </c>
      <c r="E4" s="94">
        <v>1000</v>
      </c>
      <c r="F4" s="81"/>
      <c r="G4" s="113" t="s">
        <v>413</v>
      </c>
      <c r="H4" s="15"/>
      <c r="I4" s="16" t="s">
        <v>235</v>
      </c>
      <c r="J4" s="66"/>
      <c r="K4" s="66"/>
      <c r="L4" s="115" t="s">
        <v>435</v>
      </c>
      <c r="M4" s="95">
        <v>9999</v>
      </c>
      <c r="N4" s="96">
        <v>3879.964599609375</v>
      </c>
      <c r="O4" s="96">
        <v>1507.8287353515625</v>
      </c>
      <c r="P4" s="77"/>
      <c r="Q4" s="97"/>
      <c r="R4" s="97"/>
      <c r="S4" s="98"/>
      <c r="T4" s="51">
        <v>0</v>
      </c>
      <c r="U4" s="51">
        <v>1</v>
      </c>
      <c r="V4" s="52">
        <v>0</v>
      </c>
      <c r="W4" s="52">
        <v>0.076923</v>
      </c>
      <c r="X4" s="52">
        <v>0.122621</v>
      </c>
      <c r="Y4" s="52">
        <v>0.606159</v>
      </c>
      <c r="Z4" s="52">
        <v>0</v>
      </c>
      <c r="AA4" s="52">
        <v>0</v>
      </c>
      <c r="AB4" s="82">
        <v>4</v>
      </c>
      <c r="AC4" s="82"/>
      <c r="AD4" s="99"/>
      <c r="AE4" s="84" t="s">
        <v>353</v>
      </c>
      <c r="AF4" s="84">
        <v>207</v>
      </c>
      <c r="AG4" s="84">
        <v>111414</v>
      </c>
      <c r="AH4" s="84">
        <v>1936</v>
      </c>
      <c r="AI4" s="84">
        <v>482</v>
      </c>
      <c r="AJ4" s="84"/>
      <c r="AK4" s="84" t="s">
        <v>368</v>
      </c>
      <c r="AL4" s="84" t="s">
        <v>381</v>
      </c>
      <c r="AM4" s="88" t="s">
        <v>389</v>
      </c>
      <c r="AN4" s="84"/>
      <c r="AO4" s="86">
        <v>39940.1150462963</v>
      </c>
      <c r="AP4" s="88" t="s">
        <v>399</v>
      </c>
      <c r="AQ4" s="84" t="b">
        <v>0</v>
      </c>
      <c r="AR4" s="84" t="b">
        <v>0</v>
      </c>
      <c r="AS4" s="84" t="b">
        <v>0</v>
      </c>
      <c r="AT4" s="84"/>
      <c r="AU4" s="84">
        <v>1877</v>
      </c>
      <c r="AV4" s="88" t="s">
        <v>410</v>
      </c>
      <c r="AW4" s="84" t="b">
        <v>1</v>
      </c>
      <c r="AX4" s="84" t="s">
        <v>418</v>
      </c>
      <c r="AY4" s="88" t="s">
        <v>420</v>
      </c>
      <c r="AZ4" s="84" t="s">
        <v>66</v>
      </c>
      <c r="BA4" s="84" t="str">
        <f>REPLACE(INDEX(GroupVertices[Group],MATCH(Vertices[[#This Row],[Vertex]],GroupVertices[Vertex],0)),1,1,"")</f>
        <v>1</v>
      </c>
      <c r="BB4" s="51"/>
      <c r="BC4" s="51"/>
      <c r="BD4" s="51"/>
      <c r="BE4" s="51"/>
      <c r="BF4" s="51" t="s">
        <v>260</v>
      </c>
      <c r="BG4" s="51" t="s">
        <v>260</v>
      </c>
      <c r="BH4" s="126" t="s">
        <v>580</v>
      </c>
      <c r="BI4" s="126" t="s">
        <v>580</v>
      </c>
      <c r="BJ4" s="126" t="s">
        <v>550</v>
      </c>
      <c r="BK4" s="126" t="s">
        <v>550</v>
      </c>
      <c r="BL4" s="126">
        <v>2</v>
      </c>
      <c r="BM4" s="129">
        <v>5</v>
      </c>
      <c r="BN4" s="126">
        <v>0</v>
      </c>
      <c r="BO4" s="129">
        <v>0</v>
      </c>
      <c r="BP4" s="126">
        <v>0</v>
      </c>
      <c r="BQ4" s="129">
        <v>0</v>
      </c>
      <c r="BR4" s="126">
        <v>38</v>
      </c>
      <c r="BS4" s="129">
        <v>95</v>
      </c>
      <c r="BT4" s="126">
        <v>40</v>
      </c>
      <c r="BU4" s="2"/>
      <c r="BV4" s="3"/>
      <c r="BW4" s="3"/>
      <c r="BX4" s="3"/>
      <c r="BY4" s="3"/>
    </row>
    <row r="5" spans="1:77" ht="34.05" customHeight="1">
      <c r="A5" s="14" t="s">
        <v>246</v>
      </c>
      <c r="C5" s="15"/>
      <c r="D5" s="15" t="s">
        <v>64</v>
      </c>
      <c r="E5" s="94">
        <v>295.1516034985423</v>
      </c>
      <c r="F5" s="81"/>
      <c r="G5" s="113" t="s">
        <v>414</v>
      </c>
      <c r="H5" s="15"/>
      <c r="I5" s="16" t="s">
        <v>246</v>
      </c>
      <c r="J5" s="66"/>
      <c r="K5" s="66"/>
      <c r="L5" s="115" t="s">
        <v>436</v>
      </c>
      <c r="M5" s="95">
        <v>186.87613558835147</v>
      </c>
      <c r="N5" s="96">
        <v>2750.50341796875</v>
      </c>
      <c r="O5" s="96">
        <v>4822.75537109375</v>
      </c>
      <c r="P5" s="77"/>
      <c r="Q5" s="97"/>
      <c r="R5" s="97"/>
      <c r="S5" s="98"/>
      <c r="T5" s="51">
        <v>7</v>
      </c>
      <c r="U5" s="51">
        <v>0</v>
      </c>
      <c r="V5" s="52">
        <v>42</v>
      </c>
      <c r="W5" s="52">
        <v>0.142857</v>
      </c>
      <c r="X5" s="52">
        <v>0.122621</v>
      </c>
      <c r="Y5" s="52">
        <v>3.756622</v>
      </c>
      <c r="Z5" s="52">
        <v>0</v>
      </c>
      <c r="AA5" s="52">
        <v>0</v>
      </c>
      <c r="AB5" s="82">
        <v>5</v>
      </c>
      <c r="AC5" s="82"/>
      <c r="AD5" s="99"/>
      <c r="AE5" s="84" t="s">
        <v>354</v>
      </c>
      <c r="AF5" s="84">
        <v>237</v>
      </c>
      <c r="AG5" s="84">
        <v>2089</v>
      </c>
      <c r="AH5" s="84">
        <v>11521</v>
      </c>
      <c r="AI5" s="84">
        <v>35</v>
      </c>
      <c r="AJ5" s="84"/>
      <c r="AK5" s="84" t="s">
        <v>369</v>
      </c>
      <c r="AL5" s="84" t="s">
        <v>381</v>
      </c>
      <c r="AM5" s="88" t="s">
        <v>390</v>
      </c>
      <c r="AN5" s="84"/>
      <c r="AO5" s="86">
        <v>39933.97074074074</v>
      </c>
      <c r="AP5" s="88" t="s">
        <v>400</v>
      </c>
      <c r="AQ5" s="84" t="b">
        <v>0</v>
      </c>
      <c r="AR5" s="84" t="b">
        <v>0</v>
      </c>
      <c r="AS5" s="84" t="b">
        <v>0</v>
      </c>
      <c r="AT5" s="84"/>
      <c r="AU5" s="84">
        <v>91</v>
      </c>
      <c r="AV5" s="88" t="s">
        <v>411</v>
      </c>
      <c r="AW5" s="84" t="b">
        <v>0</v>
      </c>
      <c r="AX5" s="84" t="s">
        <v>418</v>
      </c>
      <c r="AY5" s="88" t="s">
        <v>421</v>
      </c>
      <c r="AZ5" s="84" t="s">
        <v>65</v>
      </c>
      <c r="BA5" s="84"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34.05" customHeight="1">
      <c r="A6" s="14" t="s">
        <v>236</v>
      </c>
      <c r="C6" s="15"/>
      <c r="D6" s="15" t="s">
        <v>64</v>
      </c>
      <c r="E6" s="94">
        <v>162.96440079791316</v>
      </c>
      <c r="F6" s="81"/>
      <c r="G6" s="113" t="s">
        <v>267</v>
      </c>
      <c r="H6" s="15"/>
      <c r="I6" s="16" t="s">
        <v>236</v>
      </c>
      <c r="J6" s="66"/>
      <c r="K6" s="66"/>
      <c r="L6" s="115" t="s">
        <v>437</v>
      </c>
      <c r="M6" s="95">
        <v>2.346278142841754</v>
      </c>
      <c r="N6" s="96">
        <v>818.1431884765625</v>
      </c>
      <c r="O6" s="96">
        <v>7417.50830078125</v>
      </c>
      <c r="P6" s="77"/>
      <c r="Q6" s="97"/>
      <c r="R6" s="97"/>
      <c r="S6" s="98"/>
      <c r="T6" s="51">
        <v>0</v>
      </c>
      <c r="U6" s="51">
        <v>1</v>
      </c>
      <c r="V6" s="52">
        <v>0</v>
      </c>
      <c r="W6" s="52">
        <v>0.076923</v>
      </c>
      <c r="X6" s="52">
        <v>0.122621</v>
      </c>
      <c r="Y6" s="52">
        <v>0.606159</v>
      </c>
      <c r="Z6" s="52">
        <v>0</v>
      </c>
      <c r="AA6" s="52">
        <v>0</v>
      </c>
      <c r="AB6" s="82">
        <v>6</v>
      </c>
      <c r="AC6" s="82"/>
      <c r="AD6" s="99"/>
      <c r="AE6" s="84" t="s">
        <v>355</v>
      </c>
      <c r="AF6" s="84">
        <v>112</v>
      </c>
      <c r="AG6" s="84">
        <v>33</v>
      </c>
      <c r="AH6" s="84">
        <v>1455</v>
      </c>
      <c r="AI6" s="84">
        <v>18095</v>
      </c>
      <c r="AJ6" s="84"/>
      <c r="AK6" s="84"/>
      <c r="AL6" s="84"/>
      <c r="AM6" s="84"/>
      <c r="AN6" s="84"/>
      <c r="AO6" s="86">
        <v>41805.191296296296</v>
      </c>
      <c r="AP6" s="88" t="s">
        <v>401</v>
      </c>
      <c r="AQ6" s="84" t="b">
        <v>1</v>
      </c>
      <c r="AR6" s="84" t="b">
        <v>0</v>
      </c>
      <c r="AS6" s="84" t="b">
        <v>0</v>
      </c>
      <c r="AT6" s="84"/>
      <c r="AU6" s="84">
        <v>0</v>
      </c>
      <c r="AV6" s="88" t="s">
        <v>411</v>
      </c>
      <c r="AW6" s="84" t="b">
        <v>0</v>
      </c>
      <c r="AX6" s="84" t="s">
        <v>418</v>
      </c>
      <c r="AY6" s="88" t="s">
        <v>422</v>
      </c>
      <c r="AZ6" s="84" t="s">
        <v>66</v>
      </c>
      <c r="BA6" s="84" t="str">
        <f>REPLACE(INDEX(GroupVertices[Group],MATCH(Vertices[[#This Row],[Vertex]],GroupVertices[Vertex],0)),1,1,"")</f>
        <v>1</v>
      </c>
      <c r="BB6" s="51"/>
      <c r="BC6" s="51"/>
      <c r="BD6" s="51"/>
      <c r="BE6" s="51"/>
      <c r="BF6" s="51"/>
      <c r="BG6" s="51"/>
      <c r="BH6" s="126" t="s">
        <v>580</v>
      </c>
      <c r="BI6" s="126" t="s">
        <v>580</v>
      </c>
      <c r="BJ6" s="126" t="s">
        <v>550</v>
      </c>
      <c r="BK6" s="126" t="s">
        <v>550</v>
      </c>
      <c r="BL6" s="126">
        <v>2</v>
      </c>
      <c r="BM6" s="129">
        <v>5</v>
      </c>
      <c r="BN6" s="126">
        <v>0</v>
      </c>
      <c r="BO6" s="129">
        <v>0</v>
      </c>
      <c r="BP6" s="126">
        <v>0</v>
      </c>
      <c r="BQ6" s="129">
        <v>0</v>
      </c>
      <c r="BR6" s="126">
        <v>38</v>
      </c>
      <c r="BS6" s="129">
        <v>95</v>
      </c>
      <c r="BT6" s="126">
        <v>40</v>
      </c>
      <c r="BU6" s="2"/>
      <c r="BV6" s="3"/>
      <c r="BW6" s="3"/>
      <c r="BX6" s="3"/>
      <c r="BY6" s="3"/>
    </row>
    <row r="7" spans="1:77" ht="34.05" customHeight="1">
      <c r="A7" s="14" t="s">
        <v>237</v>
      </c>
      <c r="C7" s="15"/>
      <c r="D7" s="15" t="s">
        <v>64</v>
      </c>
      <c r="E7" s="94">
        <v>211.76308117231855</v>
      </c>
      <c r="F7" s="81"/>
      <c r="G7" s="113" t="s">
        <v>268</v>
      </c>
      <c r="H7" s="15"/>
      <c r="I7" s="16" t="s">
        <v>237</v>
      </c>
      <c r="J7" s="66"/>
      <c r="K7" s="66"/>
      <c r="L7" s="115" t="s">
        <v>438</v>
      </c>
      <c r="M7" s="95">
        <v>70.46795217063449</v>
      </c>
      <c r="N7" s="96">
        <v>5103.0400390625</v>
      </c>
      <c r="O7" s="96">
        <v>4028.46923828125</v>
      </c>
      <c r="P7" s="77"/>
      <c r="Q7" s="97"/>
      <c r="R7" s="97"/>
      <c r="S7" s="98"/>
      <c r="T7" s="51">
        <v>0</v>
      </c>
      <c r="U7" s="51">
        <v>1</v>
      </c>
      <c r="V7" s="52">
        <v>0</v>
      </c>
      <c r="W7" s="52">
        <v>0.076923</v>
      </c>
      <c r="X7" s="52">
        <v>0.122621</v>
      </c>
      <c r="Y7" s="52">
        <v>0.606159</v>
      </c>
      <c r="Z7" s="52">
        <v>0</v>
      </c>
      <c r="AA7" s="52">
        <v>0</v>
      </c>
      <c r="AB7" s="82">
        <v>7</v>
      </c>
      <c r="AC7" s="82"/>
      <c r="AD7" s="99"/>
      <c r="AE7" s="84" t="s">
        <v>356</v>
      </c>
      <c r="AF7" s="84">
        <v>1716</v>
      </c>
      <c r="AG7" s="84">
        <v>792</v>
      </c>
      <c r="AH7" s="84">
        <v>221077</v>
      </c>
      <c r="AI7" s="84">
        <v>175021</v>
      </c>
      <c r="AJ7" s="84"/>
      <c r="AK7" s="84" t="s">
        <v>370</v>
      </c>
      <c r="AL7" s="84" t="s">
        <v>382</v>
      </c>
      <c r="AM7" s="84"/>
      <c r="AN7" s="84"/>
      <c r="AO7" s="86">
        <v>40458.36287037037</v>
      </c>
      <c r="AP7" s="88" t="s">
        <v>402</v>
      </c>
      <c r="AQ7" s="84" t="b">
        <v>0</v>
      </c>
      <c r="AR7" s="84" t="b">
        <v>0</v>
      </c>
      <c r="AS7" s="84" t="b">
        <v>0</v>
      </c>
      <c r="AT7" s="84"/>
      <c r="AU7" s="84">
        <v>184</v>
      </c>
      <c r="AV7" s="88" t="s">
        <v>412</v>
      </c>
      <c r="AW7" s="84" t="b">
        <v>0</v>
      </c>
      <c r="AX7" s="84" t="s">
        <v>418</v>
      </c>
      <c r="AY7" s="88" t="s">
        <v>423</v>
      </c>
      <c r="AZ7" s="84" t="s">
        <v>66</v>
      </c>
      <c r="BA7" s="84" t="str">
        <f>REPLACE(INDEX(GroupVertices[Group],MATCH(Vertices[[#This Row],[Vertex]],GroupVertices[Vertex],0)),1,1,"")</f>
        <v>1</v>
      </c>
      <c r="BB7" s="51"/>
      <c r="BC7" s="51"/>
      <c r="BD7" s="51"/>
      <c r="BE7" s="51"/>
      <c r="BF7" s="51"/>
      <c r="BG7" s="51"/>
      <c r="BH7" s="126" t="s">
        <v>580</v>
      </c>
      <c r="BI7" s="126" t="s">
        <v>580</v>
      </c>
      <c r="BJ7" s="126" t="s">
        <v>550</v>
      </c>
      <c r="BK7" s="126" t="s">
        <v>550</v>
      </c>
      <c r="BL7" s="126">
        <v>2</v>
      </c>
      <c r="BM7" s="129">
        <v>5</v>
      </c>
      <c r="BN7" s="126">
        <v>0</v>
      </c>
      <c r="BO7" s="129">
        <v>0</v>
      </c>
      <c r="BP7" s="126">
        <v>0</v>
      </c>
      <c r="BQ7" s="129">
        <v>0</v>
      </c>
      <c r="BR7" s="126">
        <v>38</v>
      </c>
      <c r="BS7" s="129">
        <v>95</v>
      </c>
      <c r="BT7" s="126">
        <v>40</v>
      </c>
      <c r="BU7" s="2"/>
      <c r="BV7" s="3"/>
      <c r="BW7" s="3"/>
      <c r="BX7" s="3"/>
      <c r="BY7" s="3"/>
    </row>
    <row r="8" spans="1:77" ht="34.05" customHeight="1">
      <c r="A8" s="14" t="s">
        <v>238</v>
      </c>
      <c r="C8" s="15"/>
      <c r="D8" s="15" t="s">
        <v>64</v>
      </c>
      <c r="E8" s="94">
        <v>1000</v>
      </c>
      <c r="F8" s="81"/>
      <c r="G8" s="113" t="s">
        <v>269</v>
      </c>
      <c r="H8" s="15"/>
      <c r="I8" s="16" t="s">
        <v>238</v>
      </c>
      <c r="J8" s="66"/>
      <c r="K8" s="66"/>
      <c r="L8" s="115" t="s">
        <v>439</v>
      </c>
      <c r="M8" s="95">
        <v>1170.8259542532946</v>
      </c>
      <c r="N8" s="96">
        <v>862.8131713867188</v>
      </c>
      <c r="O8" s="96">
        <v>3659.251953125</v>
      </c>
      <c r="P8" s="77"/>
      <c r="Q8" s="97"/>
      <c r="R8" s="97"/>
      <c r="S8" s="98"/>
      <c r="T8" s="51">
        <v>0</v>
      </c>
      <c r="U8" s="51">
        <v>1</v>
      </c>
      <c r="V8" s="52">
        <v>0</v>
      </c>
      <c r="W8" s="52">
        <v>0.076923</v>
      </c>
      <c r="X8" s="52">
        <v>0.122621</v>
      </c>
      <c r="Y8" s="52">
        <v>0.606159</v>
      </c>
      <c r="Z8" s="52">
        <v>0</v>
      </c>
      <c r="AA8" s="52">
        <v>0</v>
      </c>
      <c r="AB8" s="82">
        <v>8</v>
      </c>
      <c r="AC8" s="82"/>
      <c r="AD8" s="99"/>
      <c r="AE8" s="84" t="s">
        <v>357</v>
      </c>
      <c r="AF8" s="84">
        <v>344</v>
      </c>
      <c r="AG8" s="84">
        <v>13052</v>
      </c>
      <c r="AH8" s="84">
        <v>7642</v>
      </c>
      <c r="AI8" s="84">
        <v>649</v>
      </c>
      <c r="AJ8" s="84"/>
      <c r="AK8" s="84" t="s">
        <v>371</v>
      </c>
      <c r="AL8" s="84" t="s">
        <v>382</v>
      </c>
      <c r="AM8" s="88" t="s">
        <v>391</v>
      </c>
      <c r="AN8" s="84"/>
      <c r="AO8" s="86">
        <v>39919.887083333335</v>
      </c>
      <c r="AP8" s="88" t="s">
        <v>403</v>
      </c>
      <c r="AQ8" s="84" t="b">
        <v>0</v>
      </c>
      <c r="AR8" s="84" t="b">
        <v>0</v>
      </c>
      <c r="AS8" s="84" t="b">
        <v>1</v>
      </c>
      <c r="AT8" s="84"/>
      <c r="AU8" s="84">
        <v>399</v>
      </c>
      <c r="AV8" s="88" t="s">
        <v>411</v>
      </c>
      <c r="AW8" s="84" t="b">
        <v>1</v>
      </c>
      <c r="AX8" s="84" t="s">
        <v>418</v>
      </c>
      <c r="AY8" s="88" t="s">
        <v>424</v>
      </c>
      <c r="AZ8" s="84" t="s">
        <v>66</v>
      </c>
      <c r="BA8" s="84" t="str">
        <f>REPLACE(INDEX(GroupVertices[Group],MATCH(Vertices[[#This Row],[Vertex]],GroupVertices[Vertex],0)),1,1,"")</f>
        <v>1</v>
      </c>
      <c r="BB8" s="51"/>
      <c r="BC8" s="51"/>
      <c r="BD8" s="51"/>
      <c r="BE8" s="51"/>
      <c r="BF8" s="51"/>
      <c r="BG8" s="51"/>
      <c r="BH8" s="126" t="s">
        <v>580</v>
      </c>
      <c r="BI8" s="126" t="s">
        <v>580</v>
      </c>
      <c r="BJ8" s="126" t="s">
        <v>550</v>
      </c>
      <c r="BK8" s="126" t="s">
        <v>550</v>
      </c>
      <c r="BL8" s="126">
        <v>2</v>
      </c>
      <c r="BM8" s="129">
        <v>5</v>
      </c>
      <c r="BN8" s="126">
        <v>0</v>
      </c>
      <c r="BO8" s="129">
        <v>0</v>
      </c>
      <c r="BP8" s="126">
        <v>0</v>
      </c>
      <c r="BQ8" s="129">
        <v>0</v>
      </c>
      <c r="BR8" s="126">
        <v>38</v>
      </c>
      <c r="BS8" s="129">
        <v>95</v>
      </c>
      <c r="BT8" s="126">
        <v>40</v>
      </c>
      <c r="BU8" s="2"/>
      <c r="BV8" s="3"/>
      <c r="BW8" s="3"/>
      <c r="BX8" s="3"/>
      <c r="BY8" s="3"/>
    </row>
    <row r="9" spans="1:77" ht="34.05" customHeight="1">
      <c r="A9" s="14" t="s">
        <v>239</v>
      </c>
      <c r="C9" s="15"/>
      <c r="D9" s="15" t="s">
        <v>64</v>
      </c>
      <c r="E9" s="94">
        <v>207.9697713671935</v>
      </c>
      <c r="F9" s="81"/>
      <c r="G9" s="113" t="s">
        <v>270</v>
      </c>
      <c r="H9" s="15"/>
      <c r="I9" s="16" t="s">
        <v>239</v>
      </c>
      <c r="J9" s="66"/>
      <c r="K9" s="66"/>
      <c r="L9" s="115" t="s">
        <v>440</v>
      </c>
      <c r="M9" s="95">
        <v>65.17259147545693</v>
      </c>
      <c r="N9" s="96">
        <v>2647.6455078125</v>
      </c>
      <c r="O9" s="96">
        <v>9095.669921875</v>
      </c>
      <c r="P9" s="77"/>
      <c r="Q9" s="97"/>
      <c r="R9" s="97"/>
      <c r="S9" s="98"/>
      <c r="T9" s="51">
        <v>0</v>
      </c>
      <c r="U9" s="51">
        <v>1</v>
      </c>
      <c r="V9" s="52">
        <v>0</v>
      </c>
      <c r="W9" s="52">
        <v>0.076923</v>
      </c>
      <c r="X9" s="52">
        <v>0.122621</v>
      </c>
      <c r="Y9" s="52">
        <v>0.606159</v>
      </c>
      <c r="Z9" s="52">
        <v>0</v>
      </c>
      <c r="AA9" s="52">
        <v>0</v>
      </c>
      <c r="AB9" s="82">
        <v>9</v>
      </c>
      <c r="AC9" s="82"/>
      <c r="AD9" s="99"/>
      <c r="AE9" s="84" t="s">
        <v>358</v>
      </c>
      <c r="AF9" s="84">
        <v>417</v>
      </c>
      <c r="AG9" s="84">
        <v>733</v>
      </c>
      <c r="AH9" s="84">
        <v>1727</v>
      </c>
      <c r="AI9" s="84">
        <v>1910</v>
      </c>
      <c r="AJ9" s="84"/>
      <c r="AK9" s="84" t="s">
        <v>372</v>
      </c>
      <c r="AL9" s="84" t="s">
        <v>381</v>
      </c>
      <c r="AM9" s="88" t="s">
        <v>392</v>
      </c>
      <c r="AN9" s="84"/>
      <c r="AO9" s="86">
        <v>42541.8359837963</v>
      </c>
      <c r="AP9" s="88" t="s">
        <v>404</v>
      </c>
      <c r="AQ9" s="84" t="b">
        <v>0</v>
      </c>
      <c r="AR9" s="84" t="b">
        <v>0</v>
      </c>
      <c r="AS9" s="84" t="b">
        <v>0</v>
      </c>
      <c r="AT9" s="84"/>
      <c r="AU9" s="84">
        <v>27</v>
      </c>
      <c r="AV9" s="88" t="s">
        <v>411</v>
      </c>
      <c r="AW9" s="84" t="b">
        <v>0</v>
      </c>
      <c r="AX9" s="84" t="s">
        <v>418</v>
      </c>
      <c r="AY9" s="88" t="s">
        <v>425</v>
      </c>
      <c r="AZ9" s="84" t="s">
        <v>66</v>
      </c>
      <c r="BA9" s="84" t="str">
        <f>REPLACE(INDEX(GroupVertices[Group],MATCH(Vertices[[#This Row],[Vertex]],GroupVertices[Vertex],0)),1,1,"")</f>
        <v>1</v>
      </c>
      <c r="BB9" s="51"/>
      <c r="BC9" s="51"/>
      <c r="BD9" s="51"/>
      <c r="BE9" s="51"/>
      <c r="BF9" s="51"/>
      <c r="BG9" s="51"/>
      <c r="BH9" s="126" t="s">
        <v>580</v>
      </c>
      <c r="BI9" s="126" t="s">
        <v>580</v>
      </c>
      <c r="BJ9" s="126" t="s">
        <v>550</v>
      </c>
      <c r="BK9" s="126" t="s">
        <v>550</v>
      </c>
      <c r="BL9" s="126">
        <v>2</v>
      </c>
      <c r="BM9" s="129">
        <v>5</v>
      </c>
      <c r="BN9" s="126">
        <v>0</v>
      </c>
      <c r="BO9" s="129">
        <v>0</v>
      </c>
      <c r="BP9" s="126">
        <v>0</v>
      </c>
      <c r="BQ9" s="129">
        <v>0</v>
      </c>
      <c r="BR9" s="126">
        <v>38</v>
      </c>
      <c r="BS9" s="129">
        <v>95</v>
      </c>
      <c r="BT9" s="126">
        <v>40</v>
      </c>
      <c r="BU9" s="2"/>
      <c r="BV9" s="3"/>
      <c r="BW9" s="3"/>
      <c r="BX9" s="3"/>
      <c r="BY9" s="3"/>
    </row>
    <row r="10" spans="1:77" ht="34.05" customHeight="1">
      <c r="A10" s="14" t="s">
        <v>240</v>
      </c>
      <c r="C10" s="15"/>
      <c r="D10" s="15" t="s">
        <v>64</v>
      </c>
      <c r="E10" s="94">
        <v>185.20991253644314</v>
      </c>
      <c r="F10" s="81"/>
      <c r="G10" s="113" t="s">
        <v>271</v>
      </c>
      <c r="H10" s="15"/>
      <c r="I10" s="16" t="s">
        <v>240</v>
      </c>
      <c r="J10" s="66"/>
      <c r="K10" s="66"/>
      <c r="L10" s="115" t="s">
        <v>441</v>
      </c>
      <c r="M10" s="95">
        <v>33.40042730439154</v>
      </c>
      <c r="N10" s="96">
        <v>8553.138671875</v>
      </c>
      <c r="O10" s="96">
        <v>3166.78173828125</v>
      </c>
      <c r="P10" s="77"/>
      <c r="Q10" s="97"/>
      <c r="R10" s="97"/>
      <c r="S10" s="98"/>
      <c r="T10" s="51">
        <v>1</v>
      </c>
      <c r="U10" s="51">
        <v>1</v>
      </c>
      <c r="V10" s="52">
        <v>0</v>
      </c>
      <c r="W10" s="52">
        <v>0</v>
      </c>
      <c r="X10" s="52">
        <v>0</v>
      </c>
      <c r="Y10" s="52">
        <v>0.999967</v>
      </c>
      <c r="Z10" s="52">
        <v>0</v>
      </c>
      <c r="AA10" s="52">
        <v>0</v>
      </c>
      <c r="AB10" s="82">
        <v>10</v>
      </c>
      <c r="AC10" s="82"/>
      <c r="AD10" s="99"/>
      <c r="AE10" s="84" t="s">
        <v>359</v>
      </c>
      <c r="AF10" s="84">
        <v>294</v>
      </c>
      <c r="AG10" s="84">
        <v>379</v>
      </c>
      <c r="AH10" s="84">
        <v>5580</v>
      </c>
      <c r="AI10" s="84">
        <v>10281</v>
      </c>
      <c r="AJ10" s="84"/>
      <c r="AK10" s="84" t="s">
        <v>373</v>
      </c>
      <c r="AL10" s="84"/>
      <c r="AM10" s="88" t="s">
        <v>393</v>
      </c>
      <c r="AN10" s="84"/>
      <c r="AO10" s="86">
        <v>42114.87342592593</v>
      </c>
      <c r="AP10" s="88" t="s">
        <v>405</v>
      </c>
      <c r="AQ10" s="84" t="b">
        <v>1</v>
      </c>
      <c r="AR10" s="84" t="b">
        <v>0</v>
      </c>
      <c r="AS10" s="84" t="b">
        <v>1</v>
      </c>
      <c r="AT10" s="84"/>
      <c r="AU10" s="84">
        <v>2</v>
      </c>
      <c r="AV10" s="88" t="s">
        <v>411</v>
      </c>
      <c r="AW10" s="84" t="b">
        <v>0</v>
      </c>
      <c r="AX10" s="84" t="s">
        <v>418</v>
      </c>
      <c r="AY10" s="88" t="s">
        <v>426</v>
      </c>
      <c r="AZ10" s="84" t="s">
        <v>66</v>
      </c>
      <c r="BA10" s="84" t="str">
        <f>REPLACE(INDEX(GroupVertices[Group],MATCH(Vertices[[#This Row],[Vertex]],GroupVertices[Vertex],0)),1,1,"")</f>
        <v>3</v>
      </c>
      <c r="BB10" s="51" t="s">
        <v>257</v>
      </c>
      <c r="BC10" s="51" t="s">
        <v>257</v>
      </c>
      <c r="BD10" s="51" t="s">
        <v>259</v>
      </c>
      <c r="BE10" s="51" t="s">
        <v>259</v>
      </c>
      <c r="BF10" s="51"/>
      <c r="BG10" s="51"/>
      <c r="BH10" s="126" t="s">
        <v>581</v>
      </c>
      <c r="BI10" s="126" t="s">
        <v>581</v>
      </c>
      <c r="BJ10" s="126" t="s">
        <v>587</v>
      </c>
      <c r="BK10" s="126" t="s">
        <v>587</v>
      </c>
      <c r="BL10" s="126">
        <v>0</v>
      </c>
      <c r="BM10" s="129">
        <v>0</v>
      </c>
      <c r="BN10" s="126">
        <v>0</v>
      </c>
      <c r="BO10" s="129">
        <v>0</v>
      </c>
      <c r="BP10" s="126">
        <v>0</v>
      </c>
      <c r="BQ10" s="129">
        <v>0</v>
      </c>
      <c r="BR10" s="126">
        <v>42</v>
      </c>
      <c r="BS10" s="129">
        <v>100</v>
      </c>
      <c r="BT10" s="126">
        <v>42</v>
      </c>
      <c r="BU10" s="2"/>
      <c r="BV10" s="3"/>
      <c r="BW10" s="3"/>
      <c r="BX10" s="3"/>
      <c r="BY10" s="3"/>
    </row>
    <row r="11" spans="1:77" ht="34.05" customHeight="1">
      <c r="A11" s="14" t="s">
        <v>241</v>
      </c>
      <c r="C11" s="15"/>
      <c r="D11" s="15" t="s">
        <v>64</v>
      </c>
      <c r="E11" s="94">
        <v>200.44744514347093</v>
      </c>
      <c r="F11" s="81"/>
      <c r="G11" s="113" t="s">
        <v>272</v>
      </c>
      <c r="H11" s="15"/>
      <c r="I11" s="16" t="s">
        <v>241</v>
      </c>
      <c r="J11" s="66"/>
      <c r="K11" s="66"/>
      <c r="L11" s="115" t="s">
        <v>442</v>
      </c>
      <c r="M11" s="95">
        <v>54.67162196129125</v>
      </c>
      <c r="N11" s="96">
        <v>1806.385009765625</v>
      </c>
      <c r="O11" s="96">
        <v>878.6689453125</v>
      </c>
      <c r="P11" s="77"/>
      <c r="Q11" s="97"/>
      <c r="R11" s="97"/>
      <c r="S11" s="98"/>
      <c r="T11" s="51">
        <v>0</v>
      </c>
      <c r="U11" s="51">
        <v>1</v>
      </c>
      <c r="V11" s="52">
        <v>0</v>
      </c>
      <c r="W11" s="52">
        <v>0.076923</v>
      </c>
      <c r="X11" s="52">
        <v>0.122621</v>
      </c>
      <c r="Y11" s="52">
        <v>0.606159</v>
      </c>
      <c r="Z11" s="52">
        <v>0</v>
      </c>
      <c r="AA11" s="52">
        <v>0</v>
      </c>
      <c r="AB11" s="82">
        <v>11</v>
      </c>
      <c r="AC11" s="82"/>
      <c r="AD11" s="99"/>
      <c r="AE11" s="84" t="s">
        <v>360</v>
      </c>
      <c r="AF11" s="84">
        <v>630</v>
      </c>
      <c r="AG11" s="84">
        <v>616</v>
      </c>
      <c r="AH11" s="84">
        <v>33520</v>
      </c>
      <c r="AI11" s="84">
        <v>168865</v>
      </c>
      <c r="AJ11" s="84"/>
      <c r="AK11" s="84" t="s">
        <v>374</v>
      </c>
      <c r="AL11" s="84" t="s">
        <v>383</v>
      </c>
      <c r="AM11" s="84"/>
      <c r="AN11" s="84"/>
      <c r="AO11" s="86">
        <v>41898.742789351854</v>
      </c>
      <c r="AP11" s="84"/>
      <c r="AQ11" s="84" t="b">
        <v>1</v>
      </c>
      <c r="AR11" s="84" t="b">
        <v>0</v>
      </c>
      <c r="AS11" s="84" t="b">
        <v>1</v>
      </c>
      <c r="AT11" s="84"/>
      <c r="AU11" s="84">
        <v>1</v>
      </c>
      <c r="AV11" s="88" t="s">
        <v>411</v>
      </c>
      <c r="AW11" s="84" t="b">
        <v>0</v>
      </c>
      <c r="AX11" s="84" t="s">
        <v>418</v>
      </c>
      <c r="AY11" s="88" t="s">
        <v>427</v>
      </c>
      <c r="AZ11" s="84" t="s">
        <v>66</v>
      </c>
      <c r="BA11" s="84" t="str">
        <f>REPLACE(INDEX(GroupVertices[Group],MATCH(Vertices[[#This Row],[Vertex]],GroupVertices[Vertex],0)),1,1,"")</f>
        <v>1</v>
      </c>
      <c r="BB11" s="51"/>
      <c r="BC11" s="51"/>
      <c r="BD11" s="51"/>
      <c r="BE11" s="51"/>
      <c r="BF11" s="51"/>
      <c r="BG11" s="51"/>
      <c r="BH11" s="126" t="s">
        <v>580</v>
      </c>
      <c r="BI11" s="126" t="s">
        <v>580</v>
      </c>
      <c r="BJ11" s="126" t="s">
        <v>550</v>
      </c>
      <c r="BK11" s="126" t="s">
        <v>550</v>
      </c>
      <c r="BL11" s="126">
        <v>2</v>
      </c>
      <c r="BM11" s="129">
        <v>5</v>
      </c>
      <c r="BN11" s="126">
        <v>0</v>
      </c>
      <c r="BO11" s="129">
        <v>0</v>
      </c>
      <c r="BP11" s="126">
        <v>0</v>
      </c>
      <c r="BQ11" s="129">
        <v>0</v>
      </c>
      <c r="BR11" s="126">
        <v>38</v>
      </c>
      <c r="BS11" s="129">
        <v>95</v>
      </c>
      <c r="BT11" s="126">
        <v>40</v>
      </c>
      <c r="BU11" s="2"/>
      <c r="BV11" s="3"/>
      <c r="BW11" s="3"/>
      <c r="BX11" s="3"/>
      <c r="BY11" s="3"/>
    </row>
    <row r="12" spans="1:77" ht="34.05" customHeight="1">
      <c r="A12" s="14" t="s">
        <v>242</v>
      </c>
      <c r="C12" s="15"/>
      <c r="D12" s="15" t="s">
        <v>64</v>
      </c>
      <c r="E12" s="94">
        <v>174.73009053245357</v>
      </c>
      <c r="F12" s="81"/>
      <c r="G12" s="113" t="s">
        <v>273</v>
      </c>
      <c r="H12" s="15"/>
      <c r="I12" s="16" t="s">
        <v>242</v>
      </c>
      <c r="J12" s="66"/>
      <c r="K12" s="66"/>
      <c r="L12" s="115" t="s">
        <v>443</v>
      </c>
      <c r="M12" s="95">
        <v>18.77087148551115</v>
      </c>
      <c r="N12" s="96">
        <v>4554.60302734375</v>
      </c>
      <c r="O12" s="96">
        <v>7713.60498046875</v>
      </c>
      <c r="P12" s="77"/>
      <c r="Q12" s="97"/>
      <c r="R12" s="97"/>
      <c r="S12" s="98"/>
      <c r="T12" s="51">
        <v>0</v>
      </c>
      <c r="U12" s="51">
        <v>1</v>
      </c>
      <c r="V12" s="52">
        <v>0</v>
      </c>
      <c r="W12" s="52">
        <v>0.076923</v>
      </c>
      <c r="X12" s="52">
        <v>0.122621</v>
      </c>
      <c r="Y12" s="52">
        <v>0.606159</v>
      </c>
      <c r="Z12" s="52">
        <v>0</v>
      </c>
      <c r="AA12" s="52">
        <v>0</v>
      </c>
      <c r="AB12" s="82">
        <v>12</v>
      </c>
      <c r="AC12" s="82"/>
      <c r="AD12" s="99"/>
      <c r="AE12" s="84" t="s">
        <v>361</v>
      </c>
      <c r="AF12" s="84">
        <v>502</v>
      </c>
      <c r="AG12" s="84">
        <v>216</v>
      </c>
      <c r="AH12" s="84">
        <v>127299</v>
      </c>
      <c r="AI12" s="84">
        <v>11293</v>
      </c>
      <c r="AJ12" s="84"/>
      <c r="AK12" s="84" t="s">
        <v>375</v>
      </c>
      <c r="AL12" s="84"/>
      <c r="AM12" s="84"/>
      <c r="AN12" s="84"/>
      <c r="AO12" s="86">
        <v>43179.51383101852</v>
      </c>
      <c r="AP12" s="84"/>
      <c r="AQ12" s="84" t="b">
        <v>1</v>
      </c>
      <c r="AR12" s="84" t="b">
        <v>0</v>
      </c>
      <c r="AS12" s="84" t="b">
        <v>0</v>
      </c>
      <c r="AT12" s="84"/>
      <c r="AU12" s="84">
        <v>2</v>
      </c>
      <c r="AV12" s="84"/>
      <c r="AW12" s="84" t="b">
        <v>0</v>
      </c>
      <c r="AX12" s="84" t="s">
        <v>418</v>
      </c>
      <c r="AY12" s="88" t="s">
        <v>428</v>
      </c>
      <c r="AZ12" s="84" t="s">
        <v>66</v>
      </c>
      <c r="BA12" s="84" t="str">
        <f>REPLACE(INDEX(GroupVertices[Group],MATCH(Vertices[[#This Row],[Vertex]],GroupVertices[Vertex],0)),1,1,"")</f>
        <v>1</v>
      </c>
      <c r="BB12" s="51"/>
      <c r="BC12" s="51"/>
      <c r="BD12" s="51"/>
      <c r="BE12" s="51"/>
      <c r="BF12" s="51"/>
      <c r="BG12" s="51"/>
      <c r="BH12" s="126" t="s">
        <v>580</v>
      </c>
      <c r="BI12" s="126" t="s">
        <v>580</v>
      </c>
      <c r="BJ12" s="126" t="s">
        <v>550</v>
      </c>
      <c r="BK12" s="126" t="s">
        <v>550</v>
      </c>
      <c r="BL12" s="126">
        <v>2</v>
      </c>
      <c r="BM12" s="129">
        <v>5</v>
      </c>
      <c r="BN12" s="126">
        <v>0</v>
      </c>
      <c r="BO12" s="129">
        <v>0</v>
      </c>
      <c r="BP12" s="126">
        <v>0</v>
      </c>
      <c r="BQ12" s="129">
        <v>0</v>
      </c>
      <c r="BR12" s="126">
        <v>38</v>
      </c>
      <c r="BS12" s="129">
        <v>95</v>
      </c>
      <c r="BT12" s="126">
        <v>40</v>
      </c>
      <c r="BU12" s="2"/>
      <c r="BV12" s="3"/>
      <c r="BW12" s="3"/>
      <c r="BX12" s="3"/>
      <c r="BY12" s="3"/>
    </row>
    <row r="13" spans="1:77" ht="34.05" customHeight="1">
      <c r="A13" s="14" t="s">
        <v>243</v>
      </c>
      <c r="C13" s="15"/>
      <c r="D13" s="15" t="s">
        <v>64</v>
      </c>
      <c r="E13" s="94">
        <v>201.66901948749424</v>
      </c>
      <c r="F13" s="81"/>
      <c r="G13" s="113" t="s">
        <v>274</v>
      </c>
      <c r="H13" s="15"/>
      <c r="I13" s="16" t="s">
        <v>243</v>
      </c>
      <c r="J13" s="66"/>
      <c r="K13" s="66"/>
      <c r="L13" s="115" t="s">
        <v>444</v>
      </c>
      <c r="M13" s="95">
        <v>56.376907608890804</v>
      </c>
      <c r="N13" s="96">
        <v>9487.2763671875</v>
      </c>
      <c r="O13" s="96">
        <v>8360.466796875</v>
      </c>
      <c r="P13" s="77"/>
      <c r="Q13" s="97"/>
      <c r="R13" s="97"/>
      <c r="S13" s="98"/>
      <c r="T13" s="51">
        <v>0</v>
      </c>
      <c r="U13" s="51">
        <v>3</v>
      </c>
      <c r="V13" s="52">
        <v>1</v>
      </c>
      <c r="W13" s="52">
        <v>0.333333</v>
      </c>
      <c r="X13" s="52">
        <v>0.005344</v>
      </c>
      <c r="Y13" s="52">
        <v>1.180811</v>
      </c>
      <c r="Z13" s="52">
        <v>0.3333333333333333</v>
      </c>
      <c r="AA13" s="52">
        <v>0</v>
      </c>
      <c r="AB13" s="82">
        <v>13</v>
      </c>
      <c r="AC13" s="82"/>
      <c r="AD13" s="99"/>
      <c r="AE13" s="84" t="s">
        <v>362</v>
      </c>
      <c r="AF13" s="84">
        <v>1426</v>
      </c>
      <c r="AG13" s="84">
        <v>635</v>
      </c>
      <c r="AH13" s="84">
        <v>1626</v>
      </c>
      <c r="AI13" s="84">
        <v>2818</v>
      </c>
      <c r="AJ13" s="84"/>
      <c r="AK13" s="84" t="s">
        <v>376</v>
      </c>
      <c r="AL13" s="84" t="s">
        <v>384</v>
      </c>
      <c r="AM13" s="88" t="s">
        <v>394</v>
      </c>
      <c r="AN13" s="84"/>
      <c r="AO13" s="86">
        <v>40849.02469907407</v>
      </c>
      <c r="AP13" s="88" t="s">
        <v>406</v>
      </c>
      <c r="AQ13" s="84" t="b">
        <v>0</v>
      </c>
      <c r="AR13" s="84" t="b">
        <v>0</v>
      </c>
      <c r="AS13" s="84" t="b">
        <v>0</v>
      </c>
      <c r="AT13" s="84"/>
      <c r="AU13" s="84">
        <v>6</v>
      </c>
      <c r="AV13" s="88" t="s">
        <v>411</v>
      </c>
      <c r="AW13" s="84" t="b">
        <v>0</v>
      </c>
      <c r="AX13" s="84" t="s">
        <v>418</v>
      </c>
      <c r="AY13" s="88" t="s">
        <v>429</v>
      </c>
      <c r="AZ13" s="84" t="s">
        <v>66</v>
      </c>
      <c r="BA13" s="84" t="str">
        <f>REPLACE(INDEX(GroupVertices[Group],MATCH(Vertices[[#This Row],[Vertex]],GroupVertices[Vertex],0)),1,1,"")</f>
        <v>2</v>
      </c>
      <c r="BB13" s="51"/>
      <c r="BC13" s="51"/>
      <c r="BD13" s="51"/>
      <c r="BE13" s="51"/>
      <c r="BF13" s="51" t="s">
        <v>261</v>
      </c>
      <c r="BG13" s="51" t="s">
        <v>261</v>
      </c>
      <c r="BH13" s="126" t="s">
        <v>582</v>
      </c>
      <c r="BI13" s="126" t="s">
        <v>582</v>
      </c>
      <c r="BJ13" s="126" t="s">
        <v>551</v>
      </c>
      <c r="BK13" s="126" t="s">
        <v>551</v>
      </c>
      <c r="BL13" s="126">
        <v>0</v>
      </c>
      <c r="BM13" s="129">
        <v>0</v>
      </c>
      <c r="BN13" s="126">
        <v>0</v>
      </c>
      <c r="BO13" s="129">
        <v>0</v>
      </c>
      <c r="BP13" s="126">
        <v>0</v>
      </c>
      <c r="BQ13" s="129">
        <v>0</v>
      </c>
      <c r="BR13" s="126">
        <v>22</v>
      </c>
      <c r="BS13" s="129">
        <v>100</v>
      </c>
      <c r="BT13" s="126">
        <v>22</v>
      </c>
      <c r="BU13" s="2"/>
      <c r="BV13" s="3"/>
      <c r="BW13" s="3"/>
      <c r="BX13" s="3"/>
      <c r="BY13" s="3"/>
    </row>
    <row r="14" spans="1:77" ht="34.05" customHeight="1">
      <c r="A14" s="14" t="s">
        <v>244</v>
      </c>
      <c r="C14" s="15"/>
      <c r="D14" s="15" t="s">
        <v>64</v>
      </c>
      <c r="E14" s="94">
        <v>661.8167868651219</v>
      </c>
      <c r="F14" s="81"/>
      <c r="G14" s="113" t="s">
        <v>275</v>
      </c>
      <c r="H14" s="15"/>
      <c r="I14" s="16" t="s">
        <v>244</v>
      </c>
      <c r="J14" s="66"/>
      <c r="K14" s="66"/>
      <c r="L14" s="115" t="s">
        <v>445</v>
      </c>
      <c r="M14" s="95">
        <v>698.7310854967862</v>
      </c>
      <c r="N14" s="96">
        <v>7882.2216796875</v>
      </c>
      <c r="O14" s="96">
        <v>4740.45849609375</v>
      </c>
      <c r="P14" s="77"/>
      <c r="Q14" s="97"/>
      <c r="R14" s="97"/>
      <c r="S14" s="98"/>
      <c r="T14" s="51">
        <v>1</v>
      </c>
      <c r="U14" s="51">
        <v>2</v>
      </c>
      <c r="V14" s="52">
        <v>1</v>
      </c>
      <c r="W14" s="52">
        <v>0.333333</v>
      </c>
      <c r="X14" s="52">
        <v>0.005344</v>
      </c>
      <c r="Y14" s="52">
        <v>1.180811</v>
      </c>
      <c r="Z14" s="52">
        <v>0.3333333333333333</v>
      </c>
      <c r="AA14" s="52">
        <v>0</v>
      </c>
      <c r="AB14" s="82">
        <v>14</v>
      </c>
      <c r="AC14" s="82"/>
      <c r="AD14" s="99"/>
      <c r="AE14" s="84" t="s">
        <v>363</v>
      </c>
      <c r="AF14" s="84">
        <v>6698</v>
      </c>
      <c r="AG14" s="84">
        <v>7792</v>
      </c>
      <c r="AH14" s="84">
        <v>4461</v>
      </c>
      <c r="AI14" s="84">
        <v>6989</v>
      </c>
      <c r="AJ14" s="84"/>
      <c r="AK14" s="84" t="s">
        <v>377</v>
      </c>
      <c r="AL14" s="84" t="s">
        <v>385</v>
      </c>
      <c r="AM14" s="88" t="s">
        <v>395</v>
      </c>
      <c r="AN14" s="84"/>
      <c r="AO14" s="86">
        <v>43231.5144212963</v>
      </c>
      <c r="AP14" s="88" t="s">
        <v>407</v>
      </c>
      <c r="AQ14" s="84" t="b">
        <v>0</v>
      </c>
      <c r="AR14" s="84" t="b">
        <v>0</v>
      </c>
      <c r="AS14" s="84" t="b">
        <v>0</v>
      </c>
      <c r="AT14" s="84"/>
      <c r="AU14" s="84">
        <v>39</v>
      </c>
      <c r="AV14" s="88" t="s">
        <v>411</v>
      </c>
      <c r="AW14" s="84" t="b">
        <v>0</v>
      </c>
      <c r="AX14" s="84" t="s">
        <v>418</v>
      </c>
      <c r="AY14" s="88" t="s">
        <v>430</v>
      </c>
      <c r="AZ14" s="84" t="s">
        <v>66</v>
      </c>
      <c r="BA14" s="84" t="str">
        <f>REPLACE(INDEX(GroupVertices[Group],MATCH(Vertices[[#This Row],[Vertex]],GroupVertices[Vertex],0)),1,1,"")</f>
        <v>2</v>
      </c>
      <c r="BB14" s="51"/>
      <c r="BC14" s="51"/>
      <c r="BD14" s="51"/>
      <c r="BE14" s="51"/>
      <c r="BF14" s="51" t="s">
        <v>262</v>
      </c>
      <c r="BG14" s="51" t="s">
        <v>262</v>
      </c>
      <c r="BH14" s="126" t="s">
        <v>582</v>
      </c>
      <c r="BI14" s="126" t="s">
        <v>582</v>
      </c>
      <c r="BJ14" s="126" t="s">
        <v>551</v>
      </c>
      <c r="BK14" s="126" t="s">
        <v>551</v>
      </c>
      <c r="BL14" s="126">
        <v>0</v>
      </c>
      <c r="BM14" s="129">
        <v>0</v>
      </c>
      <c r="BN14" s="126">
        <v>0</v>
      </c>
      <c r="BO14" s="129">
        <v>0</v>
      </c>
      <c r="BP14" s="126">
        <v>0</v>
      </c>
      <c r="BQ14" s="129">
        <v>0</v>
      </c>
      <c r="BR14" s="126">
        <v>22</v>
      </c>
      <c r="BS14" s="129">
        <v>100</v>
      </c>
      <c r="BT14" s="126">
        <v>22</v>
      </c>
      <c r="BU14" s="2"/>
      <c r="BV14" s="3"/>
      <c r="BW14" s="3"/>
      <c r="BX14" s="3"/>
      <c r="BY14" s="3"/>
    </row>
    <row r="15" spans="1:77" ht="34.05" customHeight="1">
      <c r="A15" s="14" t="s">
        <v>247</v>
      </c>
      <c r="C15" s="15"/>
      <c r="D15" s="15" t="s">
        <v>64</v>
      </c>
      <c r="E15" s="94">
        <v>1000</v>
      </c>
      <c r="F15" s="81"/>
      <c r="G15" s="113" t="s">
        <v>415</v>
      </c>
      <c r="H15" s="15"/>
      <c r="I15" s="16" t="s">
        <v>247</v>
      </c>
      <c r="J15" s="66"/>
      <c r="K15" s="66"/>
      <c r="L15" s="115" t="s">
        <v>446</v>
      </c>
      <c r="M15" s="95">
        <v>3922.0799669647026</v>
      </c>
      <c r="N15" s="96">
        <v>5546.78271484375</v>
      </c>
      <c r="O15" s="96">
        <v>8480.8095703125</v>
      </c>
      <c r="P15" s="77"/>
      <c r="Q15" s="97"/>
      <c r="R15" s="97"/>
      <c r="S15" s="98"/>
      <c r="T15" s="51">
        <v>2</v>
      </c>
      <c r="U15" s="51">
        <v>0</v>
      </c>
      <c r="V15" s="52">
        <v>0</v>
      </c>
      <c r="W15" s="52">
        <v>0.25</v>
      </c>
      <c r="X15" s="52">
        <v>0.004173</v>
      </c>
      <c r="Y15" s="52">
        <v>0.819122</v>
      </c>
      <c r="Z15" s="52">
        <v>0.5</v>
      </c>
      <c r="AA15" s="52">
        <v>0</v>
      </c>
      <c r="AB15" s="82">
        <v>15</v>
      </c>
      <c r="AC15" s="82"/>
      <c r="AD15" s="99"/>
      <c r="AE15" s="84" t="s">
        <v>364</v>
      </c>
      <c r="AF15" s="84">
        <v>236</v>
      </c>
      <c r="AG15" s="84">
        <v>43706</v>
      </c>
      <c r="AH15" s="84">
        <v>2279</v>
      </c>
      <c r="AI15" s="84">
        <v>270</v>
      </c>
      <c r="AJ15" s="84"/>
      <c r="AK15" s="84" t="s">
        <v>378</v>
      </c>
      <c r="AL15" s="84" t="s">
        <v>386</v>
      </c>
      <c r="AM15" s="88" t="s">
        <v>396</v>
      </c>
      <c r="AN15" s="84"/>
      <c r="AO15" s="86">
        <v>40514.111805555556</v>
      </c>
      <c r="AP15" s="84"/>
      <c r="AQ15" s="84" t="b">
        <v>1</v>
      </c>
      <c r="AR15" s="84" t="b">
        <v>0</v>
      </c>
      <c r="AS15" s="84" t="b">
        <v>1</v>
      </c>
      <c r="AT15" s="84"/>
      <c r="AU15" s="84">
        <v>629</v>
      </c>
      <c r="AV15" s="88" t="s">
        <v>411</v>
      </c>
      <c r="AW15" s="84" t="b">
        <v>0</v>
      </c>
      <c r="AX15" s="84" t="s">
        <v>418</v>
      </c>
      <c r="AY15" s="88" t="s">
        <v>431</v>
      </c>
      <c r="AZ15" s="84" t="s">
        <v>65</v>
      </c>
      <c r="BA15" s="84"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34.05" customHeight="1">
      <c r="A16" s="14" t="s">
        <v>248</v>
      </c>
      <c r="C16" s="15"/>
      <c r="D16" s="15" t="s">
        <v>64</v>
      </c>
      <c r="E16" s="94">
        <v>162.83581402485805</v>
      </c>
      <c r="F16" s="81"/>
      <c r="G16" s="113" t="s">
        <v>416</v>
      </c>
      <c r="H16" s="15"/>
      <c r="I16" s="16" t="s">
        <v>248</v>
      </c>
      <c r="J16" s="66"/>
      <c r="K16" s="66"/>
      <c r="L16" s="115" t="s">
        <v>447</v>
      </c>
      <c r="M16" s="95">
        <v>2.1667743904628534</v>
      </c>
      <c r="N16" s="96">
        <v>7497.83642578125</v>
      </c>
      <c r="O16" s="96">
        <v>6161.34326171875</v>
      </c>
      <c r="P16" s="77"/>
      <c r="Q16" s="97"/>
      <c r="R16" s="97"/>
      <c r="S16" s="98"/>
      <c r="T16" s="51">
        <v>2</v>
      </c>
      <c r="U16" s="51">
        <v>0</v>
      </c>
      <c r="V16" s="52">
        <v>0</v>
      </c>
      <c r="W16" s="52">
        <v>0.25</v>
      </c>
      <c r="X16" s="52">
        <v>0.004173</v>
      </c>
      <c r="Y16" s="52">
        <v>0.819122</v>
      </c>
      <c r="Z16" s="52">
        <v>0.5</v>
      </c>
      <c r="AA16" s="52">
        <v>0</v>
      </c>
      <c r="AB16" s="82">
        <v>16</v>
      </c>
      <c r="AC16" s="82"/>
      <c r="AD16" s="99"/>
      <c r="AE16" s="84" t="s">
        <v>365</v>
      </c>
      <c r="AF16" s="84">
        <v>24</v>
      </c>
      <c r="AG16" s="84">
        <v>31</v>
      </c>
      <c r="AH16" s="84">
        <v>7</v>
      </c>
      <c r="AI16" s="84">
        <v>46</v>
      </c>
      <c r="AJ16" s="84"/>
      <c r="AK16" s="84"/>
      <c r="AL16" s="84"/>
      <c r="AM16" s="84"/>
      <c r="AN16" s="84"/>
      <c r="AO16" s="86">
        <v>43304.585648148146</v>
      </c>
      <c r="AP16" s="84"/>
      <c r="AQ16" s="84" t="b">
        <v>1</v>
      </c>
      <c r="AR16" s="84" t="b">
        <v>1</v>
      </c>
      <c r="AS16" s="84" t="b">
        <v>0</v>
      </c>
      <c r="AT16" s="84"/>
      <c r="AU16" s="84">
        <v>0</v>
      </c>
      <c r="AV16" s="84"/>
      <c r="AW16" s="84" t="b">
        <v>0</v>
      </c>
      <c r="AX16" s="84" t="s">
        <v>418</v>
      </c>
      <c r="AY16" s="88" t="s">
        <v>432</v>
      </c>
      <c r="AZ16" s="84" t="s">
        <v>65</v>
      </c>
      <c r="BA16" s="84" t="str">
        <f>REPLACE(INDEX(GroupVertices[Group],MATCH(Vertices[[#This Row],[Vertex]],GroupVertices[Vertex],0)),1,1,"")</f>
        <v>2</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34.05" customHeight="1">
      <c r="A17" s="100" t="s">
        <v>245</v>
      </c>
      <c r="C17" s="101"/>
      <c r="D17" s="101" t="s">
        <v>64</v>
      </c>
      <c r="E17" s="102">
        <v>162</v>
      </c>
      <c r="F17" s="103"/>
      <c r="G17" s="114" t="s">
        <v>417</v>
      </c>
      <c r="H17" s="101"/>
      <c r="I17" s="104" t="s">
        <v>245</v>
      </c>
      <c r="J17" s="105"/>
      <c r="K17" s="105"/>
      <c r="L17" s="116" t="s">
        <v>448</v>
      </c>
      <c r="M17" s="106">
        <v>1</v>
      </c>
      <c r="N17" s="107">
        <v>6548.90087890625</v>
      </c>
      <c r="O17" s="107">
        <v>3166.78173828125</v>
      </c>
      <c r="P17" s="108"/>
      <c r="Q17" s="109"/>
      <c r="R17" s="109"/>
      <c r="S17" s="110"/>
      <c r="T17" s="51">
        <v>1</v>
      </c>
      <c r="U17" s="51">
        <v>1</v>
      </c>
      <c r="V17" s="52">
        <v>0</v>
      </c>
      <c r="W17" s="52">
        <v>0</v>
      </c>
      <c r="X17" s="52">
        <v>0</v>
      </c>
      <c r="Y17" s="52">
        <v>0.999967</v>
      </c>
      <c r="Z17" s="52">
        <v>0</v>
      </c>
      <c r="AA17" s="52">
        <v>0</v>
      </c>
      <c r="AB17" s="111">
        <v>17</v>
      </c>
      <c r="AC17" s="111"/>
      <c r="AD17" s="112"/>
      <c r="AE17" s="84" t="s">
        <v>366</v>
      </c>
      <c r="AF17" s="84">
        <v>56</v>
      </c>
      <c r="AG17" s="84">
        <v>18</v>
      </c>
      <c r="AH17" s="84">
        <v>25</v>
      </c>
      <c r="AI17" s="84">
        <v>40</v>
      </c>
      <c r="AJ17" s="84"/>
      <c r="AK17" s="84" t="s">
        <v>379</v>
      </c>
      <c r="AL17" s="84" t="s">
        <v>387</v>
      </c>
      <c r="AM17" s="88" t="s">
        <v>397</v>
      </c>
      <c r="AN17" s="84"/>
      <c r="AO17" s="86">
        <v>43739.51368055555</v>
      </c>
      <c r="AP17" s="88" t="s">
        <v>408</v>
      </c>
      <c r="AQ17" s="84" t="b">
        <v>1</v>
      </c>
      <c r="AR17" s="84" t="b">
        <v>0</v>
      </c>
      <c r="AS17" s="84" t="b">
        <v>0</v>
      </c>
      <c r="AT17" s="84"/>
      <c r="AU17" s="84">
        <v>0</v>
      </c>
      <c r="AV17" s="84"/>
      <c r="AW17" s="84" t="b">
        <v>0</v>
      </c>
      <c r="AX17" s="84" t="s">
        <v>418</v>
      </c>
      <c r="AY17" s="88" t="s">
        <v>433</v>
      </c>
      <c r="AZ17" s="84" t="s">
        <v>66</v>
      </c>
      <c r="BA17" s="84" t="str">
        <f>REPLACE(INDEX(GroupVertices[Group],MATCH(Vertices[[#This Row],[Vertex]],GroupVertices[Vertex],0)),1,1,"")</f>
        <v>3</v>
      </c>
      <c r="BB17" s="51"/>
      <c r="BC17" s="51"/>
      <c r="BD17" s="51"/>
      <c r="BE17" s="51"/>
      <c r="BF17" s="51" t="s">
        <v>263</v>
      </c>
      <c r="BG17" s="51" t="s">
        <v>263</v>
      </c>
      <c r="BH17" s="126" t="s">
        <v>583</v>
      </c>
      <c r="BI17" s="126" t="s">
        <v>583</v>
      </c>
      <c r="BJ17" s="126" t="s">
        <v>588</v>
      </c>
      <c r="BK17" s="126" t="s">
        <v>588</v>
      </c>
      <c r="BL17" s="126">
        <v>2</v>
      </c>
      <c r="BM17" s="129">
        <v>4.444444444444445</v>
      </c>
      <c r="BN17" s="126">
        <v>1</v>
      </c>
      <c r="BO17" s="129">
        <v>2.2222222222222223</v>
      </c>
      <c r="BP17" s="126">
        <v>0</v>
      </c>
      <c r="BQ17" s="129">
        <v>0</v>
      </c>
      <c r="BR17" s="126">
        <v>42</v>
      </c>
      <c r="BS17" s="129">
        <v>93.33333333333333</v>
      </c>
      <c r="BT17" s="126">
        <v>45</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hyperlinks>
    <hyperlink ref="AM3" r:id="rId1" display="https://t.co/bVNd0tuppz"/>
    <hyperlink ref="AM4" r:id="rId2" display="https://t.co/d8t8kok9lD"/>
    <hyperlink ref="AM5" r:id="rId3" display="http://t.co/rcMAvTQ3zI"/>
    <hyperlink ref="AM8" r:id="rId4" display="http://t.co/7Mmn6dppaz"/>
    <hyperlink ref="AM9" r:id="rId5" display="https://t.co/0raFe5TrdC"/>
    <hyperlink ref="AM10" r:id="rId6" display="https://t.co/imrMTS6N9m"/>
    <hyperlink ref="AM13" r:id="rId7" display="https://t.co/7LnuzvRcSn"/>
    <hyperlink ref="AM14" r:id="rId8" display="https://t.co/Sq282ruJJu"/>
    <hyperlink ref="AM15" r:id="rId9" display="https://t.co/bLLpNafzI6"/>
    <hyperlink ref="AM17" r:id="rId10" display="https://t.co/NaaIrXQx5U"/>
    <hyperlink ref="AP3" r:id="rId11" display="https://pbs.twimg.com/profile_banners/196454430/1550451660"/>
    <hyperlink ref="AP4" r:id="rId12" display="https://pbs.twimg.com/profile_banners/38349184/1576519570"/>
    <hyperlink ref="AP5" r:id="rId13" display="https://pbs.twimg.com/profile_banners/36807767/1548886787"/>
    <hyperlink ref="AP6" r:id="rId14" display="https://pbs.twimg.com/profile_banners/2568317316/1511728526"/>
    <hyperlink ref="AP7" r:id="rId15" display="https://pbs.twimg.com/profile_banners/199601800/1503731959"/>
    <hyperlink ref="AP8" r:id="rId16" display="https://pbs.twimg.com/profile_banners/32156433/1555627541"/>
    <hyperlink ref="AP9" r:id="rId17" display="https://pbs.twimg.com/profile_banners/744984115171069952/1563226115"/>
    <hyperlink ref="AP10" r:id="rId18" display="https://pbs.twimg.com/profile_banners/3188333753/1577405402"/>
    <hyperlink ref="AP13" r:id="rId19" display="https://pbs.twimg.com/profile_banners/403086731/1542658926"/>
    <hyperlink ref="AP14" r:id="rId20" display="https://pbs.twimg.com/profile_banners/994915214905622528/1571828901"/>
    <hyperlink ref="AP17" r:id="rId21" display="https://pbs.twimg.com/profile_banners/1179007926654193667/1571933002"/>
    <hyperlink ref="AV3" r:id="rId22" display="http://abs.twimg.com/images/themes/theme19/bg.gif"/>
    <hyperlink ref="AV4" r:id="rId23" display="http://abs.twimg.com/images/themes/theme4/bg.gif"/>
    <hyperlink ref="AV5" r:id="rId24" display="http://abs.twimg.com/images/themes/theme1/bg.png"/>
    <hyperlink ref="AV6" r:id="rId25" display="http://abs.twimg.com/images/themes/theme1/bg.png"/>
    <hyperlink ref="AV7" r:id="rId26" display="http://abs.twimg.com/images/themes/theme9/bg.gif"/>
    <hyperlink ref="AV8" r:id="rId27" display="http://abs.twimg.com/images/themes/theme1/bg.png"/>
    <hyperlink ref="AV9" r:id="rId28" display="http://abs.twimg.com/images/themes/theme1/bg.png"/>
    <hyperlink ref="AV10" r:id="rId29" display="http://abs.twimg.com/images/themes/theme1/bg.png"/>
    <hyperlink ref="AV11" r:id="rId30" display="http://abs.twimg.com/images/themes/theme1/bg.png"/>
    <hyperlink ref="AV13" r:id="rId31" display="http://abs.twimg.com/images/themes/theme1/bg.png"/>
    <hyperlink ref="AV14" r:id="rId32" display="http://abs.twimg.com/images/themes/theme1/bg.png"/>
    <hyperlink ref="AV15" r:id="rId33" display="http://abs.twimg.com/images/themes/theme1/bg.png"/>
    <hyperlink ref="G3" r:id="rId34" display="http://pbs.twimg.com/profile_images/1070176465436729345/NaMCOaB__normal.jpg"/>
    <hyperlink ref="G4" r:id="rId35" display="http://pbs.twimg.com/profile_images/1185210930365251584/U9SwyRZu_normal.jpg"/>
    <hyperlink ref="G5" r:id="rId36" display="http://pbs.twimg.com/profile_images/2207219874/chhs3_normal.jpg"/>
    <hyperlink ref="G6" r:id="rId37" display="http://pbs.twimg.com/profile_images/1143764251162468352/X3J8djzp_normal.png"/>
    <hyperlink ref="G7" r:id="rId38" display="http://pbs.twimg.com/profile_images/1139192698/Three_Moons_Ver_2_normal.JPG"/>
    <hyperlink ref="G8" r:id="rId39" display="http://pbs.twimg.com/profile_images/1119009547597692929/trq7U4uY_normal.png"/>
    <hyperlink ref="G9" r:id="rId40" display="http://pbs.twimg.com/profile_images/1150879792859897857/0mtw1mtj_normal.jpg"/>
    <hyperlink ref="G10" r:id="rId41" display="http://pbs.twimg.com/profile_images/1210352071234478080/nElDQ1WY_normal.jpg"/>
    <hyperlink ref="G11" r:id="rId42" display="http://pbs.twimg.com/profile_images/1010535779804708864/u9ZGLamE_normal.jpg"/>
    <hyperlink ref="G12" r:id="rId43" display="http://pbs.twimg.com/profile_images/977861618343100416/f5wQDuUA_normal.jpg"/>
    <hyperlink ref="G13" r:id="rId44" display="http://pbs.twimg.com/profile_images/1064614038796038146/aWApqU3o_normal.jpg"/>
    <hyperlink ref="G14" r:id="rId45" display="http://pbs.twimg.com/profile_images/1186956822839578625/UGn48t1h_normal.jpg"/>
    <hyperlink ref="G15" r:id="rId46" display="http://pbs.twimg.com/profile_images/537447761898008576/JY8QDAp8_normal.jpeg"/>
    <hyperlink ref="G16" r:id="rId47" display="http://abs.twimg.com/sticky/default_profile_images/default_profile_normal.png"/>
    <hyperlink ref="G17" r:id="rId48" display="http://pbs.twimg.com/profile_images/1179008373670518785/5R33heLv_normal.jpg"/>
    <hyperlink ref="AY3" r:id="rId49" display="https://twitter.com/kebedefaith"/>
    <hyperlink ref="AY4" r:id="rId50" display="https://twitter.com/cagovernor"/>
    <hyperlink ref="AY5" r:id="rId51" display="https://twitter.com/chhsagency"/>
    <hyperlink ref="AY6" r:id="rId52" display="https://twitter.com/vanessalambdin"/>
    <hyperlink ref="AY7" r:id="rId53" display="https://twitter.com/anonomouse1981"/>
    <hyperlink ref="AY8" r:id="rId54" display="https://twitter.com/cacorrections"/>
    <hyperlink ref="AY9" r:id="rId55" display="https://twitter.com/cachildsupport"/>
    <hyperlink ref="AY10" r:id="rId56" display="https://twitter.com/toriwaterhousee"/>
    <hyperlink ref="AY11" r:id="rId57" display="https://twitter.com/jmdean946"/>
    <hyperlink ref="AY12" r:id="rId58" display="https://twitter.com/voxpop2018"/>
    <hyperlink ref="AY13" r:id="rId59" display="https://twitter.com/monstar_01"/>
    <hyperlink ref="AY14" r:id="rId60" display="https://twitter.com/sheldoneakins"/>
    <hyperlink ref="AY15" r:id="rId61" display="https://twitter.com/pedroanoguera"/>
    <hyperlink ref="AY16" r:id="rId62" display="https://twitter.com/edequityva"/>
    <hyperlink ref="AY17" r:id="rId63" display="https://twitter.com/inyouthjustice"/>
  </hyperlinks>
  <printOptions/>
  <pageMargins left="0.7" right="0.7" top="0.75" bottom="0.75" header="0.3" footer="0.3"/>
  <pageSetup horizontalDpi="600" verticalDpi="600" orientation="portrait" r:id="rId68"/>
  <drawing r:id="rId67"/>
  <legacyDrawing r:id="rId65"/>
  <tableParts>
    <tablePart r:id="rId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470</v>
      </c>
      <c r="Z2" s="13" t="s">
        <v>476</v>
      </c>
      <c r="AA2" s="13" t="s">
        <v>488</v>
      </c>
      <c r="AB2" s="13" t="s">
        <v>521</v>
      </c>
      <c r="AC2" s="13" t="s">
        <v>549</v>
      </c>
      <c r="AD2" s="13" t="s">
        <v>561</v>
      </c>
      <c r="AE2" s="13" t="s">
        <v>562</v>
      </c>
      <c r="AF2" s="13" t="s">
        <v>568</v>
      </c>
      <c r="AG2" s="67" t="s">
        <v>625</v>
      </c>
      <c r="AH2" s="67" t="s">
        <v>626</v>
      </c>
      <c r="AI2" s="67" t="s">
        <v>627</v>
      </c>
      <c r="AJ2" s="67" t="s">
        <v>628</v>
      </c>
      <c r="AK2" s="67" t="s">
        <v>629</v>
      </c>
      <c r="AL2" s="67" t="s">
        <v>630</v>
      </c>
      <c r="AM2" s="67" t="s">
        <v>631</v>
      </c>
      <c r="AN2" s="67" t="s">
        <v>632</v>
      </c>
      <c r="AO2" s="67" t="s">
        <v>635</v>
      </c>
    </row>
    <row r="3" spans="1:41" ht="15">
      <c r="A3" s="123" t="s">
        <v>452</v>
      </c>
      <c r="B3" s="124" t="s">
        <v>455</v>
      </c>
      <c r="C3" s="124" t="s">
        <v>56</v>
      </c>
      <c r="D3" s="117"/>
      <c r="E3" s="117"/>
      <c r="F3" s="118" t="s">
        <v>674</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4"/>
      <c r="Z3" s="84"/>
      <c r="AA3" s="84" t="s">
        <v>260</v>
      </c>
      <c r="AB3" s="92" t="s">
        <v>522</v>
      </c>
      <c r="AC3" s="92" t="s">
        <v>550</v>
      </c>
      <c r="AD3" s="92"/>
      <c r="AE3" s="92" t="s">
        <v>246</v>
      </c>
      <c r="AF3" s="92" t="s">
        <v>569</v>
      </c>
      <c r="AG3" s="126">
        <v>14</v>
      </c>
      <c r="AH3" s="129">
        <v>5</v>
      </c>
      <c r="AI3" s="126">
        <v>0</v>
      </c>
      <c r="AJ3" s="129">
        <v>0</v>
      </c>
      <c r="AK3" s="126">
        <v>0</v>
      </c>
      <c r="AL3" s="129">
        <v>0</v>
      </c>
      <c r="AM3" s="126">
        <v>266</v>
      </c>
      <c r="AN3" s="129">
        <v>95</v>
      </c>
      <c r="AO3" s="126">
        <v>280</v>
      </c>
    </row>
    <row r="4" spans="1:41" ht="15">
      <c r="A4" s="123" t="s">
        <v>453</v>
      </c>
      <c r="B4" s="124" t="s">
        <v>456</v>
      </c>
      <c r="C4" s="124" t="s">
        <v>56</v>
      </c>
      <c r="D4" s="101"/>
      <c r="E4" s="101"/>
      <c r="F4" s="104" t="s">
        <v>675</v>
      </c>
      <c r="G4" s="108"/>
      <c r="H4" s="108"/>
      <c r="I4" s="111">
        <v>4</v>
      </c>
      <c r="J4" s="111"/>
      <c r="K4" s="51">
        <v>4</v>
      </c>
      <c r="L4" s="51">
        <v>5</v>
      </c>
      <c r="M4" s="51">
        <v>0</v>
      </c>
      <c r="N4" s="51">
        <v>5</v>
      </c>
      <c r="O4" s="51">
        <v>0</v>
      </c>
      <c r="P4" s="52">
        <v>0</v>
      </c>
      <c r="Q4" s="52">
        <v>0</v>
      </c>
      <c r="R4" s="51">
        <v>1</v>
      </c>
      <c r="S4" s="51">
        <v>0</v>
      </c>
      <c r="T4" s="51">
        <v>4</v>
      </c>
      <c r="U4" s="51">
        <v>5</v>
      </c>
      <c r="V4" s="51">
        <v>2</v>
      </c>
      <c r="W4" s="52">
        <v>0.875</v>
      </c>
      <c r="X4" s="52">
        <v>0.4166666666666667</v>
      </c>
      <c r="Y4" s="84"/>
      <c r="Z4" s="84"/>
      <c r="AA4" s="84" t="s">
        <v>261</v>
      </c>
      <c r="AB4" s="92" t="s">
        <v>523</v>
      </c>
      <c r="AC4" s="92" t="s">
        <v>551</v>
      </c>
      <c r="AD4" s="92"/>
      <c r="AE4" s="92" t="s">
        <v>563</v>
      </c>
      <c r="AF4" s="92" t="s">
        <v>570</v>
      </c>
      <c r="AG4" s="126">
        <v>0</v>
      </c>
      <c r="AH4" s="129">
        <v>0</v>
      </c>
      <c r="AI4" s="126">
        <v>0</v>
      </c>
      <c r="AJ4" s="129">
        <v>0</v>
      </c>
      <c r="AK4" s="126">
        <v>0</v>
      </c>
      <c r="AL4" s="129">
        <v>0</v>
      </c>
      <c r="AM4" s="126">
        <v>44</v>
      </c>
      <c r="AN4" s="129">
        <v>100</v>
      </c>
      <c r="AO4" s="126">
        <v>44</v>
      </c>
    </row>
    <row r="5" spans="1:41" ht="15">
      <c r="A5" s="123" t="s">
        <v>454</v>
      </c>
      <c r="B5" s="124" t="s">
        <v>457</v>
      </c>
      <c r="C5" s="124" t="s">
        <v>56</v>
      </c>
      <c r="D5" s="101"/>
      <c r="E5" s="101"/>
      <c r="F5" s="104" t="s">
        <v>676</v>
      </c>
      <c r="G5" s="108"/>
      <c r="H5" s="108"/>
      <c r="I5" s="111">
        <v>5</v>
      </c>
      <c r="J5" s="111"/>
      <c r="K5" s="51">
        <v>3</v>
      </c>
      <c r="L5" s="51">
        <v>3</v>
      </c>
      <c r="M5" s="51">
        <v>0</v>
      </c>
      <c r="N5" s="51">
        <v>3</v>
      </c>
      <c r="O5" s="51">
        <v>3</v>
      </c>
      <c r="P5" s="52" t="s">
        <v>461</v>
      </c>
      <c r="Q5" s="52" t="s">
        <v>461</v>
      </c>
      <c r="R5" s="51">
        <v>3</v>
      </c>
      <c r="S5" s="51">
        <v>3</v>
      </c>
      <c r="T5" s="51">
        <v>1</v>
      </c>
      <c r="U5" s="51">
        <v>1</v>
      </c>
      <c r="V5" s="51">
        <v>0</v>
      </c>
      <c r="W5" s="52">
        <v>0</v>
      </c>
      <c r="X5" s="52">
        <v>0</v>
      </c>
      <c r="Y5" s="84" t="s">
        <v>471</v>
      </c>
      <c r="Z5" s="84" t="s">
        <v>477</v>
      </c>
      <c r="AA5" s="84" t="s">
        <v>263</v>
      </c>
      <c r="AB5" s="92" t="s">
        <v>524</v>
      </c>
      <c r="AC5" s="92" t="s">
        <v>552</v>
      </c>
      <c r="AD5" s="92"/>
      <c r="AE5" s="92"/>
      <c r="AF5" s="92" t="s">
        <v>571</v>
      </c>
      <c r="AG5" s="126">
        <v>2</v>
      </c>
      <c r="AH5" s="129">
        <v>1.7241379310344827</v>
      </c>
      <c r="AI5" s="126">
        <v>1</v>
      </c>
      <c r="AJ5" s="129">
        <v>0.8620689655172413</v>
      </c>
      <c r="AK5" s="126">
        <v>0</v>
      </c>
      <c r="AL5" s="129">
        <v>0</v>
      </c>
      <c r="AM5" s="126">
        <v>113</v>
      </c>
      <c r="AN5" s="129">
        <v>97.41379310344827</v>
      </c>
      <c r="AO5" s="126">
        <v>116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4" t="s">
        <v>452</v>
      </c>
      <c r="B2" s="92" t="s">
        <v>242</v>
      </c>
      <c r="C2" s="84">
        <f>VLOOKUP(GroupVertices[[#This Row],[Vertex]],Vertices[],MATCH("ID",Vertices[[#Headers],[Vertex]:[Vertex Content Word Count]],0),FALSE)</f>
        <v>12</v>
      </c>
    </row>
    <row r="3" spans="1:3" ht="15">
      <c r="A3" s="84" t="s">
        <v>452</v>
      </c>
      <c r="B3" s="92" t="s">
        <v>246</v>
      </c>
      <c r="C3" s="84">
        <f>VLOOKUP(GroupVertices[[#This Row],[Vertex]],Vertices[],MATCH("ID",Vertices[[#Headers],[Vertex]:[Vertex Content Word Count]],0),FALSE)</f>
        <v>5</v>
      </c>
    </row>
    <row r="4" spans="1:3" ht="15">
      <c r="A4" s="84" t="s">
        <v>452</v>
      </c>
      <c r="B4" s="92" t="s">
        <v>241</v>
      </c>
      <c r="C4" s="84">
        <f>VLOOKUP(GroupVertices[[#This Row],[Vertex]],Vertices[],MATCH("ID",Vertices[[#Headers],[Vertex]:[Vertex Content Word Count]],0),FALSE)</f>
        <v>11</v>
      </c>
    </row>
    <row r="5" spans="1:3" ht="15">
      <c r="A5" s="84" t="s">
        <v>452</v>
      </c>
      <c r="B5" s="92" t="s">
        <v>239</v>
      </c>
      <c r="C5" s="84">
        <f>VLOOKUP(GroupVertices[[#This Row],[Vertex]],Vertices[],MATCH("ID",Vertices[[#Headers],[Vertex]:[Vertex Content Word Count]],0),FALSE)</f>
        <v>9</v>
      </c>
    </row>
    <row r="6" spans="1:3" ht="15">
      <c r="A6" s="84" t="s">
        <v>452</v>
      </c>
      <c r="B6" s="92" t="s">
        <v>238</v>
      </c>
      <c r="C6" s="84">
        <f>VLOOKUP(GroupVertices[[#This Row],[Vertex]],Vertices[],MATCH("ID",Vertices[[#Headers],[Vertex]:[Vertex Content Word Count]],0),FALSE)</f>
        <v>8</v>
      </c>
    </row>
    <row r="7" spans="1:3" ht="15">
      <c r="A7" s="84" t="s">
        <v>452</v>
      </c>
      <c r="B7" s="92" t="s">
        <v>237</v>
      </c>
      <c r="C7" s="84">
        <f>VLOOKUP(GroupVertices[[#This Row],[Vertex]],Vertices[],MATCH("ID",Vertices[[#Headers],[Vertex]:[Vertex Content Word Count]],0),FALSE)</f>
        <v>7</v>
      </c>
    </row>
    <row r="8" spans="1:3" ht="15">
      <c r="A8" s="84" t="s">
        <v>452</v>
      </c>
      <c r="B8" s="92" t="s">
        <v>236</v>
      </c>
      <c r="C8" s="84">
        <f>VLOOKUP(GroupVertices[[#This Row],[Vertex]],Vertices[],MATCH("ID",Vertices[[#Headers],[Vertex]:[Vertex Content Word Count]],0),FALSE)</f>
        <v>6</v>
      </c>
    </row>
    <row r="9" spans="1:3" ht="15">
      <c r="A9" s="84" t="s">
        <v>452</v>
      </c>
      <c r="B9" s="92" t="s">
        <v>235</v>
      </c>
      <c r="C9" s="84">
        <f>VLOOKUP(GroupVertices[[#This Row],[Vertex]],Vertices[],MATCH("ID",Vertices[[#Headers],[Vertex]:[Vertex Content Word Count]],0),FALSE)</f>
        <v>4</v>
      </c>
    </row>
    <row r="10" spans="1:3" ht="15">
      <c r="A10" s="84" t="s">
        <v>453</v>
      </c>
      <c r="B10" s="92" t="s">
        <v>244</v>
      </c>
      <c r="C10" s="84">
        <f>VLOOKUP(GroupVertices[[#This Row],[Vertex]],Vertices[],MATCH("ID",Vertices[[#Headers],[Vertex]:[Vertex Content Word Count]],0),FALSE)</f>
        <v>14</v>
      </c>
    </row>
    <row r="11" spans="1:3" ht="15">
      <c r="A11" s="84" t="s">
        <v>453</v>
      </c>
      <c r="B11" s="92" t="s">
        <v>248</v>
      </c>
      <c r="C11" s="84">
        <f>VLOOKUP(GroupVertices[[#This Row],[Vertex]],Vertices[],MATCH("ID",Vertices[[#Headers],[Vertex]:[Vertex Content Word Count]],0),FALSE)</f>
        <v>16</v>
      </c>
    </row>
    <row r="12" spans="1:3" ht="15">
      <c r="A12" s="84" t="s">
        <v>453</v>
      </c>
      <c r="B12" s="92" t="s">
        <v>243</v>
      </c>
      <c r="C12" s="84">
        <f>VLOOKUP(GroupVertices[[#This Row],[Vertex]],Vertices[],MATCH("ID",Vertices[[#Headers],[Vertex]:[Vertex Content Word Count]],0),FALSE)</f>
        <v>13</v>
      </c>
    </row>
    <row r="13" spans="1:3" ht="15">
      <c r="A13" s="84" t="s">
        <v>453</v>
      </c>
      <c r="B13" s="92" t="s">
        <v>247</v>
      </c>
      <c r="C13" s="84">
        <f>VLOOKUP(GroupVertices[[#This Row],[Vertex]],Vertices[],MATCH("ID",Vertices[[#Headers],[Vertex]:[Vertex Content Word Count]],0),FALSE)</f>
        <v>15</v>
      </c>
    </row>
    <row r="14" spans="1:3" ht="15">
      <c r="A14" s="84" t="s">
        <v>454</v>
      </c>
      <c r="B14" s="92" t="s">
        <v>234</v>
      </c>
      <c r="C14" s="84">
        <f>VLOOKUP(GroupVertices[[#This Row],[Vertex]],Vertices[],MATCH("ID",Vertices[[#Headers],[Vertex]:[Vertex Content Word Count]],0),FALSE)</f>
        <v>3</v>
      </c>
    </row>
    <row r="15" spans="1:3" ht="15">
      <c r="A15" s="84" t="s">
        <v>454</v>
      </c>
      <c r="B15" s="92" t="s">
        <v>240</v>
      </c>
      <c r="C15" s="84">
        <f>VLOOKUP(GroupVertices[[#This Row],[Vertex]],Vertices[],MATCH("ID",Vertices[[#Headers],[Vertex]:[Vertex Content Word Count]],0),FALSE)</f>
        <v>10</v>
      </c>
    </row>
    <row r="16" spans="1:3" ht="15">
      <c r="A16" s="84" t="s">
        <v>454</v>
      </c>
      <c r="B16" s="92" t="s">
        <v>245</v>
      </c>
      <c r="C16" s="84">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639</v>
      </c>
      <c r="B2" s="36" t="s">
        <v>191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0.606159</v>
      </c>
      <c r="Q2" s="40">
        <f>COUNTIF(Vertices[PageRank],"&gt;= "&amp;P2)-COUNTIF(Vertices[PageRank],"&gt;="&amp;P3)</f>
        <v>7</v>
      </c>
      <c r="R2" s="39">
        <f>MIN(Vertices[Clustering Coefficient])</f>
        <v>0</v>
      </c>
      <c r="S2" s="45">
        <f>COUNTIF(Vertices[Clustering Coefficient],"&gt;= "&amp;R2)-COUNTIF(Vertices[Clustering Coefficient],"&gt;="&amp;R3)</f>
        <v>11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0.875</v>
      </c>
      <c r="K3" s="42">
        <f>COUNTIF(Vertices[Betweenness Centrality],"&gt;= "&amp;J3)-COUNTIF(Vertices[Betweenness Centrality],"&gt;="&amp;J4)</f>
        <v>2</v>
      </c>
      <c r="L3" s="41">
        <f aca="true" t="shared" si="5" ref="L3:L26">L2+($L$50-$L$2)/BinDivisor</f>
        <v>0.0069444375</v>
      </c>
      <c r="M3" s="42">
        <f>COUNTIF(Vertices[Closeness Centrality],"&gt;= "&amp;L3)-COUNTIF(Vertices[Closeness Centrality],"&gt;="&amp;L4)</f>
        <v>0</v>
      </c>
      <c r="N3" s="41">
        <f aca="true" t="shared" si="6" ref="N3:N26">N2+($N$50-$N$2)/BinDivisor</f>
        <v>0.0025546041666666664</v>
      </c>
      <c r="O3" s="42">
        <f>COUNTIF(Vertices[Eigenvector Centrality],"&gt;= "&amp;N3)-COUNTIF(Vertices[Eigenvector Centrality],"&gt;="&amp;N4)</f>
        <v>2</v>
      </c>
      <c r="P3" s="41">
        <f aca="true" t="shared" si="7" ref="P3:P26">P2+($P$50-$P$2)/BinDivisor</f>
        <v>0.6717936458333333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0.2916666666666667</v>
      </c>
      <c r="G4" s="40">
        <f>COUNTIF(Vertices[In-Degree],"&gt;= "&amp;F4)-COUNTIF(Vertices[In-Degree],"&gt;="&amp;F5)</f>
        <v>0</v>
      </c>
      <c r="H4" s="39">
        <f t="shared" si="3"/>
        <v>0.125</v>
      </c>
      <c r="I4" s="40">
        <f>COUNTIF(Vertices[Out-Degree],"&gt;= "&amp;H4)-COUNTIF(Vertices[Out-Degree],"&gt;="&amp;H5)</f>
        <v>0</v>
      </c>
      <c r="J4" s="39">
        <f t="shared" si="4"/>
        <v>1.75</v>
      </c>
      <c r="K4" s="40">
        <f>COUNTIF(Vertices[Betweenness Centrality],"&gt;= "&amp;J4)-COUNTIF(Vertices[Betweenness Centrality],"&gt;="&amp;J5)</f>
        <v>0</v>
      </c>
      <c r="L4" s="39">
        <f t="shared" si="5"/>
        <v>0.013888875</v>
      </c>
      <c r="M4" s="40">
        <f>COUNTIF(Vertices[Closeness Centrality],"&gt;= "&amp;L4)-COUNTIF(Vertices[Closeness Centrality],"&gt;="&amp;L5)</f>
        <v>0</v>
      </c>
      <c r="N4" s="39">
        <f t="shared" si="6"/>
        <v>0.005109208333333333</v>
      </c>
      <c r="O4" s="40">
        <f>COUNTIF(Vertices[Eigenvector Centrality],"&gt;= "&amp;N4)-COUNTIF(Vertices[Eigenvector Centrality],"&gt;="&amp;N5)</f>
        <v>2</v>
      </c>
      <c r="P4" s="39">
        <f t="shared" si="7"/>
        <v>0.7374282916666667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0.4375</v>
      </c>
      <c r="G5" s="42">
        <f>COUNTIF(Vertices[In-Degree],"&gt;= "&amp;F5)-COUNTIF(Vertices[In-Degree],"&gt;="&amp;F6)</f>
        <v>0</v>
      </c>
      <c r="H5" s="41">
        <f t="shared" si="3"/>
        <v>0.1875</v>
      </c>
      <c r="I5" s="42">
        <f>COUNTIF(Vertices[Out-Degree],"&gt;= "&amp;H5)-COUNTIF(Vertices[Out-Degree],"&gt;="&amp;H6)</f>
        <v>0</v>
      </c>
      <c r="J5" s="41">
        <f t="shared" si="4"/>
        <v>2.625</v>
      </c>
      <c r="K5" s="42">
        <f>COUNTIF(Vertices[Betweenness Centrality],"&gt;= "&amp;J5)-COUNTIF(Vertices[Betweenness Centrality],"&gt;="&amp;J6)</f>
        <v>0</v>
      </c>
      <c r="L5" s="41">
        <f t="shared" si="5"/>
        <v>0.0208333125</v>
      </c>
      <c r="M5" s="42">
        <f>COUNTIF(Vertices[Closeness Centrality],"&gt;= "&amp;L5)-COUNTIF(Vertices[Closeness Centrality],"&gt;="&amp;L6)</f>
        <v>0</v>
      </c>
      <c r="N5" s="41">
        <f t="shared" si="6"/>
        <v>0.007663812499999999</v>
      </c>
      <c r="O5" s="42">
        <f>COUNTIF(Vertices[Eigenvector Centrality],"&gt;= "&amp;N5)-COUNTIF(Vertices[Eigenvector Centrality],"&gt;="&amp;N6)</f>
        <v>0</v>
      </c>
      <c r="P5" s="41">
        <f t="shared" si="7"/>
        <v>0.8030629375</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0.5833333333333334</v>
      </c>
      <c r="G6" s="40">
        <f>COUNTIF(Vertices[In-Degree],"&gt;= "&amp;F6)-COUNTIF(Vertices[In-Degree],"&gt;="&amp;F7)</f>
        <v>0</v>
      </c>
      <c r="H6" s="39">
        <f t="shared" si="3"/>
        <v>0.25</v>
      </c>
      <c r="I6" s="40">
        <f>COUNTIF(Vertices[Out-Degree],"&gt;= "&amp;H6)-COUNTIF(Vertices[Out-Degree],"&gt;="&amp;H7)</f>
        <v>0</v>
      </c>
      <c r="J6" s="39">
        <f t="shared" si="4"/>
        <v>3.5</v>
      </c>
      <c r="K6" s="40">
        <f>COUNTIF(Vertices[Betweenness Centrality],"&gt;= "&amp;J6)-COUNTIF(Vertices[Betweenness Centrality],"&gt;="&amp;J7)</f>
        <v>0</v>
      </c>
      <c r="L6" s="39">
        <f t="shared" si="5"/>
        <v>0.02777775</v>
      </c>
      <c r="M6" s="40">
        <f>COUNTIF(Vertices[Closeness Centrality],"&gt;= "&amp;L6)-COUNTIF(Vertices[Closeness Centrality],"&gt;="&amp;L7)</f>
        <v>0</v>
      </c>
      <c r="N6" s="39">
        <f t="shared" si="6"/>
        <v>0.010218416666666666</v>
      </c>
      <c r="O6" s="40">
        <f>COUNTIF(Vertices[Eigenvector Centrality],"&gt;= "&amp;N6)-COUNTIF(Vertices[Eigenvector Centrality],"&gt;="&amp;N7)</f>
        <v>0</v>
      </c>
      <c r="P6" s="39">
        <f t="shared" si="7"/>
        <v>0.8686975833333334</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0.7291666666666667</v>
      </c>
      <c r="G7" s="42">
        <f>COUNTIF(Vertices[In-Degree],"&gt;= "&amp;F7)-COUNTIF(Vertices[In-Degree],"&gt;="&amp;F8)</f>
        <v>0</v>
      </c>
      <c r="H7" s="41">
        <f t="shared" si="3"/>
        <v>0.3125</v>
      </c>
      <c r="I7" s="42">
        <f>COUNTIF(Vertices[Out-Degree],"&gt;= "&amp;H7)-COUNTIF(Vertices[Out-Degree],"&gt;="&amp;H8)</f>
        <v>0</v>
      </c>
      <c r="J7" s="41">
        <f t="shared" si="4"/>
        <v>4.375</v>
      </c>
      <c r="K7" s="42">
        <f>COUNTIF(Vertices[Betweenness Centrality],"&gt;= "&amp;J7)-COUNTIF(Vertices[Betweenness Centrality],"&gt;="&amp;J8)</f>
        <v>0</v>
      </c>
      <c r="L7" s="41">
        <f t="shared" si="5"/>
        <v>0.0347221875</v>
      </c>
      <c r="M7" s="42">
        <f>COUNTIF(Vertices[Closeness Centrality],"&gt;= "&amp;L7)-COUNTIF(Vertices[Closeness Centrality],"&gt;="&amp;L8)</f>
        <v>0</v>
      </c>
      <c r="N7" s="41">
        <f t="shared" si="6"/>
        <v>0.012773020833333332</v>
      </c>
      <c r="O7" s="42">
        <f>COUNTIF(Vertices[Eigenvector Centrality],"&gt;= "&amp;N7)-COUNTIF(Vertices[Eigenvector Centrality],"&gt;="&amp;N8)</f>
        <v>0</v>
      </c>
      <c r="P7" s="41">
        <f t="shared" si="7"/>
        <v>0.9343322291666667</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0.8750000000000001</v>
      </c>
      <c r="G8" s="40">
        <f>COUNTIF(Vertices[In-Degree],"&gt;= "&amp;F8)-COUNTIF(Vertices[In-Degree],"&gt;="&amp;F9)</f>
        <v>4</v>
      </c>
      <c r="H8" s="39">
        <f t="shared" si="3"/>
        <v>0.375</v>
      </c>
      <c r="I8" s="40">
        <f>COUNTIF(Vertices[Out-Degree],"&gt;= "&amp;H8)-COUNTIF(Vertices[Out-Degree],"&gt;="&amp;H9)</f>
        <v>0</v>
      </c>
      <c r="J8" s="39">
        <f t="shared" si="4"/>
        <v>5.25</v>
      </c>
      <c r="K8" s="40">
        <f>COUNTIF(Vertices[Betweenness Centrality],"&gt;= "&amp;J8)-COUNTIF(Vertices[Betweenness Centrality],"&gt;="&amp;J9)</f>
        <v>0</v>
      </c>
      <c r="L8" s="39">
        <f t="shared" si="5"/>
        <v>0.041666625</v>
      </c>
      <c r="M8" s="40">
        <f>COUNTIF(Vertices[Closeness Centrality],"&gt;= "&amp;L8)-COUNTIF(Vertices[Closeness Centrality],"&gt;="&amp;L9)</f>
        <v>0</v>
      </c>
      <c r="N8" s="39">
        <f t="shared" si="6"/>
        <v>0.015327625</v>
      </c>
      <c r="O8" s="40">
        <f>COUNTIF(Vertices[Eigenvector Centrality],"&gt;= "&amp;N8)-COUNTIF(Vertices[Eigenvector Centrality],"&gt;="&amp;N9)</f>
        <v>0</v>
      </c>
      <c r="P8" s="39">
        <f t="shared" si="7"/>
        <v>0.999966875</v>
      </c>
      <c r="Q8" s="40">
        <f>COUNTIF(Vertices[PageRank],"&gt;= "&amp;P8)-COUNTIF(Vertices[PageRank],"&gt;="&amp;P9)</f>
        <v>3</v>
      </c>
      <c r="R8" s="39">
        <f t="shared" si="8"/>
        <v>0.06249999999999999</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1.0208333333333335</v>
      </c>
      <c r="G9" s="42">
        <f>COUNTIF(Vertices[In-Degree],"&gt;= "&amp;F9)-COUNTIF(Vertices[In-Degree],"&gt;="&amp;F10)</f>
        <v>0</v>
      </c>
      <c r="H9" s="41">
        <f t="shared" si="3"/>
        <v>0.4375</v>
      </c>
      <c r="I9" s="42">
        <f>COUNTIF(Vertices[Out-Degree],"&gt;= "&amp;H9)-COUNTIF(Vertices[Out-Degree],"&gt;="&amp;H10)</f>
        <v>0</v>
      </c>
      <c r="J9" s="41">
        <f t="shared" si="4"/>
        <v>6.125</v>
      </c>
      <c r="K9" s="42">
        <f>COUNTIF(Vertices[Betweenness Centrality],"&gt;= "&amp;J9)-COUNTIF(Vertices[Betweenness Centrality],"&gt;="&amp;J10)</f>
        <v>0</v>
      </c>
      <c r="L9" s="41">
        <f t="shared" si="5"/>
        <v>0.048611062499999996</v>
      </c>
      <c r="M9" s="42">
        <f>COUNTIF(Vertices[Closeness Centrality],"&gt;= "&amp;L9)-COUNTIF(Vertices[Closeness Centrality],"&gt;="&amp;L10)</f>
        <v>0</v>
      </c>
      <c r="N9" s="41">
        <f t="shared" si="6"/>
        <v>0.017882229166666666</v>
      </c>
      <c r="O9" s="42">
        <f>COUNTIF(Vertices[Eigenvector Centrality],"&gt;= "&amp;N9)-COUNTIF(Vertices[Eigenvector Centrality],"&gt;="&amp;N10)</f>
        <v>0</v>
      </c>
      <c r="P9" s="41">
        <f t="shared" si="7"/>
        <v>1.0656015208333334</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640</v>
      </c>
      <c r="B10" s="36">
        <v>3</v>
      </c>
      <c r="D10" s="34">
        <f t="shared" si="1"/>
        <v>0</v>
      </c>
      <c r="E10" s="3">
        <f>COUNTIF(Vertices[Degree],"&gt;= "&amp;D10)-COUNTIF(Vertices[Degree],"&gt;="&amp;D11)</f>
        <v>0</v>
      </c>
      <c r="F10" s="39">
        <f t="shared" si="2"/>
        <v>1.1666666666666667</v>
      </c>
      <c r="G10" s="40">
        <f>COUNTIF(Vertices[In-Degree],"&gt;= "&amp;F10)-COUNTIF(Vertices[In-Degree],"&gt;="&amp;F11)</f>
        <v>0</v>
      </c>
      <c r="H10" s="39">
        <f t="shared" si="3"/>
        <v>0.5</v>
      </c>
      <c r="I10" s="40">
        <f>COUNTIF(Vertices[Out-Degree],"&gt;= "&amp;H10)-COUNTIF(Vertices[Out-Degree],"&gt;="&amp;H11)</f>
        <v>0</v>
      </c>
      <c r="J10" s="39">
        <f t="shared" si="4"/>
        <v>7</v>
      </c>
      <c r="K10" s="40">
        <f>COUNTIF(Vertices[Betweenness Centrality],"&gt;= "&amp;J10)-COUNTIF(Vertices[Betweenness Centrality],"&gt;="&amp;J11)</f>
        <v>0</v>
      </c>
      <c r="L10" s="39">
        <f t="shared" si="5"/>
        <v>0.055555499999999994</v>
      </c>
      <c r="M10" s="40">
        <f>COUNTIF(Vertices[Closeness Centrality],"&gt;= "&amp;L10)-COUNTIF(Vertices[Closeness Centrality],"&gt;="&amp;L11)</f>
        <v>0</v>
      </c>
      <c r="N10" s="39">
        <f t="shared" si="6"/>
        <v>0.02043683333333333</v>
      </c>
      <c r="O10" s="40">
        <f>COUNTIF(Vertices[Eigenvector Centrality],"&gt;= "&amp;N10)-COUNTIF(Vertices[Eigenvector Centrality],"&gt;="&amp;N11)</f>
        <v>0</v>
      </c>
      <c r="P10" s="39">
        <f t="shared" si="7"/>
        <v>1.1312361666666666</v>
      </c>
      <c r="Q10" s="40">
        <f>COUNTIF(Vertices[PageRank],"&gt;= "&amp;P10)-COUNTIF(Vertices[PageRank],"&gt;="&amp;P11)</f>
        <v>2</v>
      </c>
      <c r="R10" s="39">
        <f t="shared" si="8"/>
        <v>0.08333333333333333</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1.3125</v>
      </c>
      <c r="G11" s="42">
        <f>COUNTIF(Vertices[In-Degree],"&gt;= "&amp;F11)-COUNTIF(Vertices[In-Degree],"&gt;="&amp;F12)</f>
        <v>0</v>
      </c>
      <c r="H11" s="41">
        <f t="shared" si="3"/>
        <v>0.5625</v>
      </c>
      <c r="I11" s="42">
        <f>COUNTIF(Vertices[Out-Degree],"&gt;= "&amp;H11)-COUNTIF(Vertices[Out-Degree],"&gt;="&amp;H12)</f>
        <v>0</v>
      </c>
      <c r="J11" s="41">
        <f t="shared" si="4"/>
        <v>7.875</v>
      </c>
      <c r="K11" s="42">
        <f>COUNTIF(Vertices[Betweenness Centrality],"&gt;= "&amp;J11)-COUNTIF(Vertices[Betweenness Centrality],"&gt;="&amp;J12)</f>
        <v>0</v>
      </c>
      <c r="L11" s="41">
        <f t="shared" si="5"/>
        <v>0.06249993749999999</v>
      </c>
      <c r="M11" s="42">
        <f>COUNTIF(Vertices[Closeness Centrality],"&gt;= "&amp;L11)-COUNTIF(Vertices[Closeness Centrality],"&gt;="&amp;L12)</f>
        <v>0</v>
      </c>
      <c r="N11" s="41">
        <f t="shared" si="6"/>
        <v>0.022991437499999996</v>
      </c>
      <c r="O11" s="42">
        <f>COUNTIF(Vertices[Eigenvector Centrality],"&gt;= "&amp;N11)-COUNTIF(Vertices[Eigenvector Centrality],"&gt;="&amp;N12)</f>
        <v>0</v>
      </c>
      <c r="P11" s="41">
        <f t="shared" si="7"/>
        <v>1.1968708124999998</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196</v>
      </c>
      <c r="B12" s="36">
        <v>3</v>
      </c>
      <c r="D12" s="34">
        <f t="shared" si="1"/>
        <v>0</v>
      </c>
      <c r="E12" s="3">
        <f>COUNTIF(Vertices[Degree],"&gt;= "&amp;D12)-COUNTIF(Vertices[Degree],"&gt;="&amp;D13)</f>
        <v>0</v>
      </c>
      <c r="F12" s="39">
        <f t="shared" si="2"/>
        <v>1.4583333333333333</v>
      </c>
      <c r="G12" s="40">
        <f>COUNTIF(Vertices[In-Degree],"&gt;= "&amp;F12)-COUNTIF(Vertices[In-Degree],"&gt;="&amp;F13)</f>
        <v>0</v>
      </c>
      <c r="H12" s="39">
        <f t="shared" si="3"/>
        <v>0.625</v>
      </c>
      <c r="I12" s="40">
        <f>COUNTIF(Vertices[Out-Degree],"&gt;= "&amp;H12)-COUNTIF(Vertices[Out-Degree],"&gt;="&amp;H13)</f>
        <v>0</v>
      </c>
      <c r="J12" s="39">
        <f t="shared" si="4"/>
        <v>8.75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0.02554604166666666</v>
      </c>
      <c r="O12" s="40">
        <f>COUNTIF(Vertices[Eigenvector Centrality],"&gt;= "&amp;N12)-COUNTIF(Vertices[Eigenvector Centrality],"&gt;="&amp;N13)</f>
        <v>0</v>
      </c>
      <c r="P12" s="39">
        <f t="shared" si="7"/>
        <v>1.262505458333333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250</v>
      </c>
      <c r="B13" s="36">
        <v>8</v>
      </c>
      <c r="D13" s="34">
        <f t="shared" si="1"/>
        <v>0</v>
      </c>
      <c r="E13" s="3">
        <f>COUNTIF(Vertices[Degree],"&gt;= "&amp;D13)-COUNTIF(Vertices[Degree],"&gt;="&amp;D14)</f>
        <v>0</v>
      </c>
      <c r="F13" s="41">
        <f t="shared" si="2"/>
        <v>1.6041666666666665</v>
      </c>
      <c r="G13" s="42">
        <f>COUNTIF(Vertices[In-Degree],"&gt;= "&amp;F13)-COUNTIF(Vertices[In-Degree],"&gt;="&amp;F14)</f>
        <v>0</v>
      </c>
      <c r="H13" s="41">
        <f t="shared" si="3"/>
        <v>0.6875</v>
      </c>
      <c r="I13" s="42">
        <f>COUNTIF(Vertices[Out-Degree],"&gt;= "&amp;H13)-COUNTIF(Vertices[Out-Degree],"&gt;="&amp;H14)</f>
        <v>0</v>
      </c>
      <c r="J13" s="41">
        <f t="shared" si="4"/>
        <v>9.625</v>
      </c>
      <c r="K13" s="42">
        <f>COUNTIF(Vertices[Betweenness Centrality],"&gt;= "&amp;J13)-COUNTIF(Vertices[Betweenness Centrality],"&gt;="&amp;J14)</f>
        <v>0</v>
      </c>
      <c r="L13" s="41">
        <f t="shared" si="5"/>
        <v>0.07638881249999999</v>
      </c>
      <c r="M13" s="42">
        <f>COUNTIF(Vertices[Closeness Centrality],"&gt;= "&amp;L13)-COUNTIF(Vertices[Closeness Centrality],"&gt;="&amp;L14)</f>
        <v>7</v>
      </c>
      <c r="N13" s="41">
        <f t="shared" si="6"/>
        <v>0.028100645833333326</v>
      </c>
      <c r="O13" s="42">
        <f>COUNTIF(Vertices[Eigenvector Centrality],"&gt;= "&amp;N13)-COUNTIF(Vertices[Eigenvector Centrality],"&gt;="&amp;N14)</f>
        <v>0</v>
      </c>
      <c r="P13" s="41">
        <f t="shared" si="7"/>
        <v>1.3281401041666663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249</v>
      </c>
      <c r="B14" s="36">
        <v>4</v>
      </c>
      <c r="D14" s="34">
        <f t="shared" si="1"/>
        <v>0</v>
      </c>
      <c r="E14" s="3">
        <f>COUNTIF(Vertices[Degree],"&gt;= "&amp;D14)-COUNTIF(Vertices[Degree],"&gt;="&amp;D15)</f>
        <v>0</v>
      </c>
      <c r="F14" s="39">
        <f t="shared" si="2"/>
        <v>1.7499999999999998</v>
      </c>
      <c r="G14" s="40">
        <f>COUNTIF(Vertices[In-Degree],"&gt;= "&amp;F14)-COUNTIF(Vertices[In-Degree],"&gt;="&amp;F15)</f>
        <v>0</v>
      </c>
      <c r="H14" s="39">
        <f t="shared" si="3"/>
        <v>0.75</v>
      </c>
      <c r="I14" s="40">
        <f>COUNTIF(Vertices[Out-Degree],"&gt;= "&amp;H14)-COUNTIF(Vertices[Out-Degree],"&gt;="&amp;H15)</f>
        <v>0</v>
      </c>
      <c r="J14" s="39">
        <f t="shared" si="4"/>
        <v>10.5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0.03065524999999999</v>
      </c>
      <c r="O14" s="40">
        <f>COUNTIF(Vertices[Eigenvector Centrality],"&gt;= "&amp;N14)-COUNTIF(Vertices[Eigenvector Centrality],"&gt;="&amp;N15)</f>
        <v>0</v>
      </c>
      <c r="P14" s="39">
        <f t="shared" si="7"/>
        <v>1.3937747499999995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2"/>
      <c r="B15" s="132"/>
      <c r="D15" s="34">
        <f t="shared" si="1"/>
        <v>0</v>
      </c>
      <c r="E15" s="3">
        <f>COUNTIF(Vertices[Degree],"&gt;= "&amp;D15)-COUNTIF(Vertices[Degree],"&gt;="&amp;D16)</f>
        <v>0</v>
      </c>
      <c r="F15" s="41">
        <f t="shared" si="2"/>
        <v>1.895833333333333</v>
      </c>
      <c r="G15" s="42">
        <f>COUNTIF(Vertices[In-Degree],"&gt;= "&amp;F15)-COUNTIF(Vertices[In-Degree],"&gt;="&amp;F16)</f>
        <v>2</v>
      </c>
      <c r="H15" s="41">
        <f t="shared" si="3"/>
        <v>0.8125</v>
      </c>
      <c r="I15" s="42">
        <f>COUNTIF(Vertices[Out-Degree],"&gt;= "&amp;H15)-COUNTIF(Vertices[Out-Degree],"&gt;="&amp;H16)</f>
        <v>0</v>
      </c>
      <c r="J15" s="41">
        <f t="shared" si="4"/>
        <v>11.375</v>
      </c>
      <c r="K15" s="42">
        <f>COUNTIF(Vertices[Betweenness Centrality],"&gt;= "&amp;J15)-COUNTIF(Vertices[Betweenness Centrality],"&gt;="&amp;J16)</f>
        <v>0</v>
      </c>
      <c r="L15" s="41">
        <f t="shared" si="5"/>
        <v>0.09027768749999998</v>
      </c>
      <c r="M15" s="42">
        <f>COUNTIF(Vertices[Closeness Centrality],"&gt;= "&amp;L15)-COUNTIF(Vertices[Closeness Centrality],"&gt;="&amp;L16)</f>
        <v>0</v>
      </c>
      <c r="N15" s="41">
        <f t="shared" si="6"/>
        <v>0.03320985416666666</v>
      </c>
      <c r="O15" s="42">
        <f>COUNTIF(Vertices[Eigenvector Centrality],"&gt;= "&amp;N15)-COUNTIF(Vertices[Eigenvector Centrality],"&gt;="&amp;N16)</f>
        <v>0</v>
      </c>
      <c r="P15" s="41">
        <f t="shared" si="7"/>
        <v>1.4594093958333327</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2.0416666666666665</v>
      </c>
      <c r="G16" s="40">
        <f>COUNTIF(Vertices[In-Degree],"&gt;= "&amp;F16)-COUNTIF(Vertices[In-Degree],"&gt;="&amp;F17)</f>
        <v>0</v>
      </c>
      <c r="H16" s="39">
        <f t="shared" si="3"/>
        <v>0.875</v>
      </c>
      <c r="I16" s="40">
        <f>COUNTIF(Vertices[Out-Degree],"&gt;= "&amp;H16)-COUNTIF(Vertices[Out-Degree],"&gt;="&amp;H17)</f>
        <v>0</v>
      </c>
      <c r="J16" s="39">
        <f t="shared" si="4"/>
        <v>12.25</v>
      </c>
      <c r="K16" s="40">
        <f>COUNTIF(Vertices[Betweenness Centrality],"&gt;= "&amp;J16)-COUNTIF(Vertices[Betweenness Centrality],"&gt;="&amp;J17)</f>
        <v>0</v>
      </c>
      <c r="L16" s="39">
        <f t="shared" si="5"/>
        <v>0.09722212499999998</v>
      </c>
      <c r="M16" s="40">
        <f>COUNTIF(Vertices[Closeness Centrality],"&gt;= "&amp;L16)-COUNTIF(Vertices[Closeness Centrality],"&gt;="&amp;L17)</f>
        <v>0</v>
      </c>
      <c r="N16" s="39">
        <f t="shared" si="6"/>
        <v>0.035764458333333325</v>
      </c>
      <c r="O16" s="40">
        <f>COUNTIF(Vertices[Eigenvector Centrality],"&gt;= "&amp;N16)-COUNTIF(Vertices[Eigenvector Centrality],"&gt;="&amp;N17)</f>
        <v>0</v>
      </c>
      <c r="P16" s="39">
        <f t="shared" si="7"/>
        <v>1.525044041666666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2"/>
      <c r="B17" s="132"/>
      <c r="D17" s="34">
        <f t="shared" si="1"/>
        <v>0</v>
      </c>
      <c r="E17" s="3">
        <f>COUNTIF(Vertices[Degree],"&gt;= "&amp;D17)-COUNTIF(Vertices[Degree],"&gt;="&amp;D18)</f>
        <v>0</v>
      </c>
      <c r="F17" s="41">
        <f t="shared" si="2"/>
        <v>2.1875</v>
      </c>
      <c r="G17" s="42">
        <f>COUNTIF(Vertices[In-Degree],"&gt;= "&amp;F17)-COUNTIF(Vertices[In-Degree],"&gt;="&amp;F18)</f>
        <v>0</v>
      </c>
      <c r="H17" s="41">
        <f t="shared" si="3"/>
        <v>0.9375</v>
      </c>
      <c r="I17" s="42">
        <f>COUNTIF(Vertices[Out-Degree],"&gt;= "&amp;H17)-COUNTIF(Vertices[Out-Degree],"&gt;="&amp;H18)</f>
        <v>0</v>
      </c>
      <c r="J17" s="41">
        <f t="shared" si="4"/>
        <v>13.125</v>
      </c>
      <c r="K17" s="42">
        <f>COUNTIF(Vertices[Betweenness Centrality],"&gt;= "&amp;J17)-COUNTIF(Vertices[Betweenness Centrality],"&gt;="&amp;J18)</f>
        <v>0</v>
      </c>
      <c r="L17" s="41">
        <f t="shared" si="5"/>
        <v>0.10416656249999998</v>
      </c>
      <c r="M17" s="42">
        <f>COUNTIF(Vertices[Closeness Centrality],"&gt;= "&amp;L17)-COUNTIF(Vertices[Closeness Centrality],"&gt;="&amp;L18)</f>
        <v>0</v>
      </c>
      <c r="N17" s="41">
        <f t="shared" si="6"/>
        <v>0.038319062499999994</v>
      </c>
      <c r="O17" s="42">
        <f>COUNTIF(Vertices[Eigenvector Centrality],"&gt;= "&amp;N17)-COUNTIF(Vertices[Eigenvector Centrality],"&gt;="&amp;N18)</f>
        <v>0</v>
      </c>
      <c r="P17" s="41">
        <f t="shared" si="7"/>
        <v>1.5906786874999992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2.3333333333333335</v>
      </c>
      <c r="G18" s="40">
        <f>COUNTIF(Vertices[In-Degree],"&gt;= "&amp;F18)-COUNTIF(Vertices[In-Degree],"&gt;="&amp;F19)</f>
        <v>0</v>
      </c>
      <c r="H18" s="39">
        <f t="shared" si="3"/>
        <v>1</v>
      </c>
      <c r="I18" s="40">
        <f>COUNTIF(Vertices[Out-Degree],"&gt;= "&amp;H18)-COUNTIF(Vertices[Out-Degree],"&gt;="&amp;H19)</f>
        <v>10</v>
      </c>
      <c r="J18" s="39">
        <f t="shared" si="4"/>
        <v>14</v>
      </c>
      <c r="K18" s="40">
        <f>COUNTIF(Vertices[Betweenness Centrality],"&gt;= "&amp;J18)-COUNTIF(Vertices[Betweenness Centrality],"&gt;="&amp;J19)</f>
        <v>0</v>
      </c>
      <c r="L18" s="39">
        <f t="shared" si="5"/>
        <v>0.11111099999999997</v>
      </c>
      <c r="M18" s="40">
        <f>COUNTIF(Vertices[Closeness Centrality],"&gt;= "&amp;L18)-COUNTIF(Vertices[Closeness Centrality],"&gt;="&amp;L19)</f>
        <v>0</v>
      </c>
      <c r="N18" s="39">
        <f t="shared" si="6"/>
        <v>0.04087366666666666</v>
      </c>
      <c r="O18" s="40">
        <f>COUNTIF(Vertices[Eigenvector Centrality],"&gt;= "&amp;N18)-COUNTIF(Vertices[Eigenvector Centrality],"&gt;="&amp;N19)</f>
        <v>0</v>
      </c>
      <c r="P18" s="39">
        <f t="shared" si="7"/>
        <v>1.6563133333333324</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2.479166666666667</v>
      </c>
      <c r="G19" s="42">
        <f>COUNTIF(Vertices[In-Degree],"&gt;= "&amp;F19)-COUNTIF(Vertices[In-Degree],"&gt;="&amp;F20)</f>
        <v>0</v>
      </c>
      <c r="H19" s="41">
        <f t="shared" si="3"/>
        <v>1.0625</v>
      </c>
      <c r="I19" s="42">
        <f>COUNTIF(Vertices[Out-Degree],"&gt;= "&amp;H19)-COUNTIF(Vertices[Out-Degree],"&gt;="&amp;H20)</f>
        <v>0</v>
      </c>
      <c r="J19" s="41">
        <f t="shared" si="4"/>
        <v>14.875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0.04342827083333333</v>
      </c>
      <c r="O19" s="42">
        <f>COUNTIF(Vertices[Eigenvector Centrality],"&gt;= "&amp;N19)-COUNTIF(Vertices[Eigenvector Centrality],"&gt;="&amp;N20)</f>
        <v>0</v>
      </c>
      <c r="P19" s="41">
        <f t="shared" si="7"/>
        <v>1.7219479791666656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2"/>
      <c r="B20" s="132"/>
      <c r="D20" s="34">
        <f t="shared" si="1"/>
        <v>0</v>
      </c>
      <c r="E20" s="3">
        <f>COUNTIF(Vertices[Degree],"&gt;= "&amp;D20)-COUNTIF(Vertices[Degree],"&gt;="&amp;D21)</f>
        <v>0</v>
      </c>
      <c r="F20" s="39">
        <f t="shared" si="2"/>
        <v>2.6250000000000004</v>
      </c>
      <c r="G20" s="40">
        <f>COUNTIF(Vertices[In-Degree],"&gt;= "&amp;F20)-COUNTIF(Vertices[In-Degree],"&gt;="&amp;F21)</f>
        <v>0</v>
      </c>
      <c r="H20" s="39">
        <f t="shared" si="3"/>
        <v>1.125</v>
      </c>
      <c r="I20" s="40">
        <f>COUNTIF(Vertices[Out-Degree],"&gt;= "&amp;H20)-COUNTIF(Vertices[Out-Degree],"&gt;="&amp;H21)</f>
        <v>0</v>
      </c>
      <c r="J20" s="39">
        <f t="shared" si="4"/>
        <v>15.75</v>
      </c>
      <c r="K20" s="40">
        <f>COUNTIF(Vertices[Betweenness Centrality],"&gt;= "&amp;J20)-COUNTIF(Vertices[Betweenness Centrality],"&gt;="&amp;J21)</f>
        <v>0</v>
      </c>
      <c r="L20" s="39">
        <f t="shared" si="5"/>
        <v>0.12499987499999997</v>
      </c>
      <c r="M20" s="40">
        <f>COUNTIF(Vertices[Closeness Centrality],"&gt;= "&amp;L20)-COUNTIF(Vertices[Closeness Centrality],"&gt;="&amp;L21)</f>
        <v>0</v>
      </c>
      <c r="N20" s="39">
        <f t="shared" si="6"/>
        <v>0.045982875</v>
      </c>
      <c r="O20" s="40">
        <f>COUNTIF(Vertices[Eigenvector Centrality],"&gt;= "&amp;N20)-COUNTIF(Vertices[Eigenvector Centrality],"&gt;="&amp;N21)</f>
        <v>0</v>
      </c>
      <c r="P20" s="39">
        <f t="shared" si="7"/>
        <v>1.7875826249999989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2.770833333333334</v>
      </c>
      <c r="G21" s="42">
        <f>COUNTIF(Vertices[In-Degree],"&gt;= "&amp;F21)-COUNTIF(Vertices[In-Degree],"&gt;="&amp;F22)</f>
        <v>0</v>
      </c>
      <c r="H21" s="41">
        <f t="shared" si="3"/>
        <v>1.1875</v>
      </c>
      <c r="I21" s="42">
        <f>COUNTIF(Vertices[Out-Degree],"&gt;= "&amp;H21)-COUNTIF(Vertices[Out-Degree],"&gt;="&amp;H22)</f>
        <v>0</v>
      </c>
      <c r="J21" s="41">
        <f t="shared" si="4"/>
        <v>16.625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0.04853747916666667</v>
      </c>
      <c r="O21" s="42">
        <f>COUNTIF(Vertices[Eigenvector Centrality],"&gt;= "&amp;N21)-COUNTIF(Vertices[Eigenvector Centrality],"&gt;="&amp;N22)</f>
        <v>0</v>
      </c>
      <c r="P21" s="41">
        <f t="shared" si="7"/>
        <v>1.853217270833332</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2.9166666666666674</v>
      </c>
      <c r="G22" s="40">
        <f>COUNTIF(Vertices[In-Degree],"&gt;= "&amp;F22)-COUNTIF(Vertices[In-Degree],"&gt;="&amp;F23)</f>
        <v>0</v>
      </c>
      <c r="H22" s="39">
        <f t="shared" si="3"/>
        <v>1.25</v>
      </c>
      <c r="I22" s="40">
        <f>COUNTIF(Vertices[Out-Degree],"&gt;= "&amp;H22)-COUNTIF(Vertices[Out-Degree],"&gt;="&amp;H23)</f>
        <v>0</v>
      </c>
      <c r="J22" s="39">
        <f t="shared" si="4"/>
        <v>17.5</v>
      </c>
      <c r="K22" s="40">
        <f>COUNTIF(Vertices[Betweenness Centrality],"&gt;= "&amp;J22)-COUNTIF(Vertices[Betweenness Centrality],"&gt;="&amp;J23)</f>
        <v>0</v>
      </c>
      <c r="L22" s="39">
        <f t="shared" si="5"/>
        <v>0.13888874999999998</v>
      </c>
      <c r="M22" s="40">
        <f>COUNTIF(Vertices[Closeness Centrality],"&gt;= "&amp;L22)-COUNTIF(Vertices[Closeness Centrality],"&gt;="&amp;L23)</f>
        <v>1</v>
      </c>
      <c r="N22" s="39">
        <f t="shared" si="6"/>
        <v>0.05109208333333334</v>
      </c>
      <c r="O22" s="40">
        <f>COUNTIF(Vertices[Eigenvector Centrality],"&gt;= "&amp;N22)-COUNTIF(Vertices[Eigenvector Centrality],"&gt;="&amp;N23)</f>
        <v>0</v>
      </c>
      <c r="P22" s="39">
        <f t="shared" si="7"/>
        <v>1.9188519166666653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3.062500000000001</v>
      </c>
      <c r="G23" s="42">
        <f>COUNTIF(Vertices[In-Degree],"&gt;= "&amp;F23)-COUNTIF(Vertices[In-Degree],"&gt;="&amp;F24)</f>
        <v>0</v>
      </c>
      <c r="H23" s="41">
        <f t="shared" si="3"/>
        <v>1.3125</v>
      </c>
      <c r="I23" s="42">
        <f>COUNTIF(Vertices[Out-Degree],"&gt;= "&amp;H23)-COUNTIF(Vertices[Out-Degree],"&gt;="&amp;H24)</f>
        <v>0</v>
      </c>
      <c r="J23" s="41">
        <f t="shared" si="4"/>
        <v>18.375</v>
      </c>
      <c r="K23" s="42">
        <f>COUNTIF(Vertices[Betweenness Centrality],"&gt;= "&amp;J23)-COUNTIF(Vertices[Betweenness Centrality],"&gt;="&amp;J24)</f>
        <v>0</v>
      </c>
      <c r="L23" s="41">
        <f t="shared" si="5"/>
        <v>0.1458331875</v>
      </c>
      <c r="M23" s="42">
        <f>COUNTIF(Vertices[Closeness Centrality],"&gt;= "&amp;L23)-COUNTIF(Vertices[Closeness Centrality],"&gt;="&amp;L24)</f>
        <v>0</v>
      </c>
      <c r="N23" s="41">
        <f t="shared" si="6"/>
        <v>0.053646687500000005</v>
      </c>
      <c r="O23" s="42">
        <f>COUNTIF(Vertices[Eigenvector Centrality],"&gt;= "&amp;N23)-COUNTIF(Vertices[Eigenvector Centrality],"&gt;="&amp;N24)</f>
        <v>0</v>
      </c>
      <c r="P23" s="41">
        <f t="shared" si="7"/>
        <v>1.9844865624999986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3.2083333333333344</v>
      </c>
      <c r="G24" s="40">
        <f>COUNTIF(Vertices[In-Degree],"&gt;= "&amp;F24)-COUNTIF(Vertices[In-Degree],"&gt;="&amp;F25)</f>
        <v>0</v>
      </c>
      <c r="H24" s="39">
        <f t="shared" si="3"/>
        <v>1.375</v>
      </c>
      <c r="I24" s="40">
        <f>COUNTIF(Vertices[Out-Degree],"&gt;= "&amp;H24)-COUNTIF(Vertices[Out-Degree],"&gt;="&amp;H25)</f>
        <v>0</v>
      </c>
      <c r="J24" s="39">
        <f t="shared" si="4"/>
        <v>19.25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0.056201291666666674</v>
      </c>
      <c r="O24" s="40">
        <f>COUNTIF(Vertices[Eigenvector Centrality],"&gt;= "&amp;N24)-COUNTIF(Vertices[Eigenvector Centrality],"&gt;="&amp;N25)</f>
        <v>0</v>
      </c>
      <c r="P24" s="39">
        <f t="shared" si="7"/>
        <v>2.050121208333332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2"/>
      <c r="B25" s="132"/>
      <c r="D25" s="34">
        <f t="shared" si="1"/>
        <v>0</v>
      </c>
      <c r="E25" s="3">
        <f>COUNTIF(Vertices[Degree],"&gt;= "&amp;D25)-COUNTIF(Vertices[Degree],"&gt;="&amp;D26)</f>
        <v>0</v>
      </c>
      <c r="F25" s="41">
        <f t="shared" si="2"/>
        <v>3.354166666666668</v>
      </c>
      <c r="G25" s="42">
        <f>COUNTIF(Vertices[In-Degree],"&gt;= "&amp;F25)-COUNTIF(Vertices[In-Degree],"&gt;="&amp;F26)</f>
        <v>0</v>
      </c>
      <c r="H25" s="41">
        <f t="shared" si="3"/>
        <v>1.4375</v>
      </c>
      <c r="I25" s="42">
        <f>COUNTIF(Vertices[Out-Degree],"&gt;= "&amp;H25)-COUNTIF(Vertices[Out-Degree],"&gt;="&amp;H26)</f>
        <v>0</v>
      </c>
      <c r="J25" s="41">
        <f t="shared" si="4"/>
        <v>20.125</v>
      </c>
      <c r="K25" s="42">
        <f>COUNTIF(Vertices[Betweenness Centrality],"&gt;= "&amp;J25)-COUNTIF(Vertices[Betweenness Centrality],"&gt;="&amp;J26)</f>
        <v>0</v>
      </c>
      <c r="L25" s="41">
        <f t="shared" si="5"/>
        <v>0.1597220625</v>
      </c>
      <c r="M25" s="42">
        <f>COUNTIF(Vertices[Closeness Centrality],"&gt;= "&amp;L25)-COUNTIF(Vertices[Closeness Centrality],"&gt;="&amp;L26)</f>
        <v>0</v>
      </c>
      <c r="N25" s="41">
        <f t="shared" si="6"/>
        <v>0.05875589583333334</v>
      </c>
      <c r="O25" s="42">
        <f>COUNTIF(Vertices[Eigenvector Centrality],"&gt;= "&amp;N25)-COUNTIF(Vertices[Eigenvector Centrality],"&gt;="&amp;N26)</f>
        <v>0</v>
      </c>
      <c r="P25" s="41">
        <f t="shared" si="7"/>
        <v>2.115755854166665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3.5000000000000013</v>
      </c>
      <c r="G26" s="40">
        <f>COUNTIF(Vertices[In-Degree],"&gt;= "&amp;F26)-COUNTIF(Vertices[In-Degree],"&gt;="&amp;F28)</f>
        <v>0</v>
      </c>
      <c r="H26" s="39">
        <f t="shared" si="3"/>
        <v>1.5</v>
      </c>
      <c r="I26" s="40">
        <f>COUNTIF(Vertices[Out-Degree],"&gt;= "&amp;H26)-COUNTIF(Vertices[Out-Degree],"&gt;="&amp;H28)</f>
        <v>0</v>
      </c>
      <c r="J26" s="39">
        <f t="shared" si="4"/>
        <v>21</v>
      </c>
      <c r="K26" s="40">
        <f>COUNTIF(Vertices[Betweenness Centrality],"&gt;= "&amp;J26)-COUNTIF(Vertices[Betweenness Centrality],"&gt;="&amp;J28)</f>
        <v>0</v>
      </c>
      <c r="L26" s="39">
        <f t="shared" si="5"/>
        <v>0.16666650000000002</v>
      </c>
      <c r="M26" s="40">
        <f>COUNTIF(Vertices[Closeness Centrality],"&gt;= "&amp;L26)-COUNTIF(Vertices[Closeness Centrality],"&gt;="&amp;L28)</f>
        <v>0</v>
      </c>
      <c r="N26" s="39">
        <f t="shared" si="6"/>
        <v>0.06131050000000001</v>
      </c>
      <c r="O26" s="40">
        <f>COUNTIF(Vertices[Eigenvector Centrality],"&gt;= "&amp;N26)-COUNTIF(Vertices[Eigenvector Centrality],"&gt;="&amp;N28)</f>
        <v>0</v>
      </c>
      <c r="P26" s="39">
        <f t="shared" si="7"/>
        <v>2.1813904999999982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1.349398</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2"/>
      <c r="B28" s="132"/>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1.5625</v>
      </c>
      <c r="I28" s="42">
        <f>COUNTIF(Vertices[Out-Degree],"&gt;= "&amp;H28)-COUNTIF(Vertices[Out-Degree],"&gt;="&amp;H42)</f>
        <v>0</v>
      </c>
      <c r="J28" s="41">
        <f>J26+($J$50-$J$2)/BinDivisor</f>
        <v>21.875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0.06386510416666667</v>
      </c>
      <c r="O28" s="42">
        <f>COUNTIF(Vertices[Eigenvector Centrality],"&gt;= "&amp;N28)-COUNTIF(Vertices[Eigenvector Centrality],"&gt;="&amp;N42)</f>
        <v>0</v>
      </c>
      <c r="P28" s="41">
        <f>P26+($P$50-$P$2)/BinDivisor</f>
        <v>2.2470251458333315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0.05714285714285714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641</v>
      </c>
      <c r="B30" s="36">
        <v>0.561111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2"/>
      <c r="B31" s="132"/>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642</v>
      </c>
      <c r="B32" s="36" t="s">
        <v>656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643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2"/>
      <c r="B35" s="132"/>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644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645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646</v>
      </c>
      <c r="B38" s="36" t="s">
        <v>85</v>
      </c>
      <c r="D38" s="34"/>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-8</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647</v>
      </c>
      <c r="B39" s="36" t="s">
        <v>85</v>
      </c>
      <c r="D39" s="34"/>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-8</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648</v>
      </c>
      <c r="B40" s="36" t="s">
        <v>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-8</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649</v>
      </c>
      <c r="B41" s="36" t="s">
        <v>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-8</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650</v>
      </c>
      <c r="B42" s="36" t="s">
        <v>85</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1.625</v>
      </c>
      <c r="I42" s="40">
        <f>COUNTIF(Vertices[Out-Degree],"&gt;= "&amp;H42)-COUNTIF(Vertices[Out-Degree],"&gt;="&amp;H43)</f>
        <v>0</v>
      </c>
      <c r="J42" s="39">
        <f>J28+($J$50-$J$2)/BinDivisor</f>
        <v>22.75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0.06641970833333334</v>
      </c>
      <c r="O42" s="40">
        <f>COUNTIF(Vertices[Eigenvector Centrality],"&gt;= "&amp;N42)-COUNTIF(Vertices[Eigenvector Centrality],"&gt;="&amp;N43)</f>
        <v>0</v>
      </c>
      <c r="P42" s="39">
        <f>P28+($P$50-$P$2)/BinDivisor</f>
        <v>2.3126597916666647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651</v>
      </c>
      <c r="B43" s="36" t="s">
        <v>85</v>
      </c>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23.625</v>
      </c>
      <c r="K43" s="42">
        <f>COUNTIF(Vertices[Betweenness Centrality],"&gt;= "&amp;J43)-COUNTIF(Vertices[Betweenness Centrality],"&gt;="&amp;J44)</f>
        <v>0</v>
      </c>
      <c r="L43" s="41">
        <f aca="true" t="shared" si="14" ref="L43:L49">L42+($L$50-$L$2)/BinDivisor</f>
        <v>0.18749981250000006</v>
      </c>
      <c r="M43" s="42">
        <f>COUNTIF(Vertices[Closeness Centrality],"&gt;= "&amp;L43)-COUNTIF(Vertices[Closeness Centrality],"&gt;="&amp;L44)</f>
        <v>0</v>
      </c>
      <c r="N43" s="41">
        <f aca="true" t="shared" si="15" ref="N43:N49">N42+($N$50-$N$2)/BinDivisor</f>
        <v>0.06897431250000001</v>
      </c>
      <c r="O43" s="42">
        <f>COUNTIF(Vertices[Eigenvector Centrality],"&gt;= "&amp;N43)-COUNTIF(Vertices[Eigenvector Centrality],"&gt;="&amp;N44)</f>
        <v>0</v>
      </c>
      <c r="P43" s="41">
        <f aca="true" t="shared" si="16" ref="P43:P49">P42+($P$50-$P$2)/BinDivisor</f>
        <v>2.378294437499998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652</v>
      </c>
      <c r="B44" s="36" t="s">
        <v>85</v>
      </c>
      <c r="D44" s="34">
        <f t="shared" si="10"/>
        <v>0</v>
      </c>
      <c r="E44" s="3">
        <f>COUNTIF(Vertices[Degree],"&gt;= "&amp;D44)-COUNTIF(Vertices[Degree],"&gt;="&amp;D45)</f>
        <v>0</v>
      </c>
      <c r="F44" s="39">
        <f t="shared" si="11"/>
        <v>4.083333333333335</v>
      </c>
      <c r="G44" s="40">
        <f>COUNTIF(Vertices[In-Degree],"&gt;= "&amp;F44)-COUNTIF(Vertices[In-Degree],"&gt;="&amp;F45)</f>
        <v>0</v>
      </c>
      <c r="H44" s="39">
        <f t="shared" si="12"/>
        <v>1.75</v>
      </c>
      <c r="I44" s="40">
        <f>COUNTIF(Vertices[Out-Degree],"&gt;= "&amp;H44)-COUNTIF(Vertices[Out-Degree],"&gt;="&amp;H45)</f>
        <v>0</v>
      </c>
      <c r="J44" s="39">
        <f t="shared" si="13"/>
        <v>24.5</v>
      </c>
      <c r="K44" s="40">
        <f>COUNTIF(Vertices[Betweenness Centrality],"&gt;= "&amp;J44)-COUNTIF(Vertices[Betweenness Centrality],"&gt;="&amp;J45)</f>
        <v>0</v>
      </c>
      <c r="L44" s="39">
        <f t="shared" si="14"/>
        <v>0.19444425000000007</v>
      </c>
      <c r="M44" s="40">
        <f>COUNTIF(Vertices[Closeness Centrality],"&gt;= "&amp;L44)-COUNTIF(Vertices[Closeness Centrality],"&gt;="&amp;L45)</f>
        <v>0</v>
      </c>
      <c r="N44" s="39">
        <f t="shared" si="15"/>
        <v>0.07152891666666668</v>
      </c>
      <c r="O44" s="40">
        <f>COUNTIF(Vertices[Eigenvector Centrality],"&gt;= "&amp;N44)-COUNTIF(Vertices[Eigenvector Centrality],"&gt;="&amp;N45)</f>
        <v>0</v>
      </c>
      <c r="P44" s="39">
        <f t="shared" si="16"/>
        <v>2.443929083333331</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4.229166666666668</v>
      </c>
      <c r="G45" s="42">
        <f>COUNTIF(Vertices[In-Degree],"&gt;= "&amp;F45)-COUNTIF(Vertices[In-Degree],"&gt;="&amp;F46)</f>
        <v>0</v>
      </c>
      <c r="H45" s="41">
        <f t="shared" si="12"/>
        <v>1.8125</v>
      </c>
      <c r="I45" s="42">
        <f>COUNTIF(Vertices[Out-Degree],"&gt;= "&amp;H45)-COUNTIF(Vertices[Out-Degree],"&gt;="&amp;H46)</f>
        <v>0</v>
      </c>
      <c r="J45" s="41">
        <f t="shared" si="13"/>
        <v>25.375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0.07408352083333335</v>
      </c>
      <c r="O45" s="42">
        <f>COUNTIF(Vertices[Eigenvector Centrality],"&gt;= "&amp;N45)-COUNTIF(Vertices[Eigenvector Centrality],"&gt;="&amp;N46)</f>
        <v>0</v>
      </c>
      <c r="P45" s="41">
        <f t="shared" si="16"/>
        <v>2.5095637291666644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653</v>
      </c>
      <c r="B46" s="36" t="s">
        <v>85</v>
      </c>
      <c r="D46" s="34">
        <f t="shared" si="10"/>
        <v>0</v>
      </c>
      <c r="E46" s="3">
        <f>COUNTIF(Vertices[Degree],"&gt;= "&amp;D46)-COUNTIF(Vertices[Degree],"&gt;="&amp;D47)</f>
        <v>0</v>
      </c>
      <c r="F46" s="39">
        <f t="shared" si="11"/>
        <v>4.375000000000001</v>
      </c>
      <c r="G46" s="40">
        <f>COUNTIF(Vertices[In-Degree],"&gt;= "&amp;F46)-COUNTIF(Vertices[In-Degree],"&gt;="&amp;F47)</f>
        <v>0</v>
      </c>
      <c r="H46" s="39">
        <f t="shared" si="12"/>
        <v>1.875</v>
      </c>
      <c r="I46" s="40">
        <f>COUNTIF(Vertices[Out-Degree],"&gt;= "&amp;H46)-COUNTIF(Vertices[Out-Degree],"&gt;="&amp;H47)</f>
        <v>0</v>
      </c>
      <c r="J46" s="39">
        <f t="shared" si="13"/>
        <v>26.25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0.07663812500000002</v>
      </c>
      <c r="O46" s="40">
        <f>COUNTIF(Vertices[Eigenvector Centrality],"&gt;= "&amp;N46)-COUNTIF(Vertices[Eigenvector Centrality],"&gt;="&amp;N47)</f>
        <v>0</v>
      </c>
      <c r="P46" s="39">
        <f t="shared" si="16"/>
        <v>2.5751983749999976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654</v>
      </c>
      <c r="B47" s="36" t="s">
        <v>85</v>
      </c>
      <c r="D47" s="34">
        <f t="shared" si="10"/>
        <v>0</v>
      </c>
      <c r="E47" s="3">
        <f>COUNTIF(Vertices[Degree],"&gt;= "&amp;D47)-COUNTIF(Vertices[Degree],"&gt;="&amp;D48)</f>
        <v>0</v>
      </c>
      <c r="F47" s="41">
        <f t="shared" si="11"/>
        <v>4.520833333333334</v>
      </c>
      <c r="G47" s="42">
        <f>COUNTIF(Vertices[In-Degree],"&gt;= "&amp;F47)-COUNTIF(Vertices[In-Degree],"&gt;="&amp;F48)</f>
        <v>0</v>
      </c>
      <c r="H47" s="41">
        <f t="shared" si="12"/>
        <v>1.9375</v>
      </c>
      <c r="I47" s="42">
        <f>COUNTIF(Vertices[Out-Degree],"&gt;= "&amp;H47)-COUNTIF(Vertices[Out-Degree],"&gt;="&amp;H48)</f>
        <v>0</v>
      </c>
      <c r="J47" s="41">
        <f t="shared" si="13"/>
        <v>27.125</v>
      </c>
      <c r="K47" s="42">
        <f>COUNTIF(Vertices[Betweenness Centrality],"&gt;= "&amp;J47)-COUNTIF(Vertices[Betweenness Centrality],"&gt;="&amp;J48)</f>
        <v>0</v>
      </c>
      <c r="L47" s="41">
        <f t="shared" si="14"/>
        <v>0.2152775625000001</v>
      </c>
      <c r="M47" s="42">
        <f>COUNTIF(Vertices[Closeness Centrality],"&gt;= "&amp;L47)-COUNTIF(Vertices[Closeness Centrality],"&gt;="&amp;L48)</f>
        <v>0</v>
      </c>
      <c r="N47" s="41">
        <f t="shared" si="15"/>
        <v>0.07919272916666668</v>
      </c>
      <c r="O47" s="42">
        <f>COUNTIF(Vertices[Eigenvector Centrality],"&gt;= "&amp;N47)-COUNTIF(Vertices[Eigenvector Centrality],"&gt;="&amp;N48)</f>
        <v>0</v>
      </c>
      <c r="P47" s="41">
        <f t="shared" si="16"/>
        <v>2.640833020833331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655</v>
      </c>
      <c r="B48" s="36" t="s">
        <v>85</v>
      </c>
      <c r="D48" s="34">
        <f t="shared" si="10"/>
        <v>0</v>
      </c>
      <c r="E48" s="3">
        <f>COUNTIF(Vertices[Degree],"&gt;= "&amp;D48)-COUNTIF(Vertices[Degree],"&gt;="&amp;D49)</f>
        <v>0</v>
      </c>
      <c r="F48" s="39">
        <f t="shared" si="11"/>
        <v>4.666666666666667</v>
      </c>
      <c r="G48" s="40">
        <f>COUNTIF(Vertices[In-Degree],"&gt;= "&amp;F48)-COUNTIF(Vertices[In-Degree],"&gt;="&amp;F49)</f>
        <v>0</v>
      </c>
      <c r="H48" s="39">
        <f t="shared" si="12"/>
        <v>2</v>
      </c>
      <c r="I48" s="40">
        <f>COUNTIF(Vertices[Out-Degree],"&gt;= "&amp;H48)-COUNTIF(Vertices[Out-Degree],"&gt;="&amp;H49)</f>
        <v>1</v>
      </c>
      <c r="J48" s="39">
        <f t="shared" si="13"/>
        <v>28</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0.08174733333333335</v>
      </c>
      <c r="O48" s="40">
        <f>COUNTIF(Vertices[Eigenvector Centrality],"&gt;= "&amp;N48)-COUNTIF(Vertices[Eigenvector Centrality],"&gt;="&amp;N49)</f>
        <v>0</v>
      </c>
      <c r="P48" s="39">
        <f t="shared" si="16"/>
        <v>2.706467666666664</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4.8125</v>
      </c>
      <c r="G49" s="42">
        <f>COUNTIF(Vertices[In-Degree],"&gt;= "&amp;F49)-COUNTIF(Vertices[In-Degree],"&gt;="&amp;#REF!)</f>
        <v>1</v>
      </c>
      <c r="H49" s="41">
        <f t="shared" si="12"/>
        <v>2.0625</v>
      </c>
      <c r="I49" s="42">
        <f>COUNTIF(Vertices[Out-Degree],"&gt;= "&amp;H49)-COUNTIF(Vertices[Out-Degree],"&gt;="&amp;#REF!)</f>
        <v>1</v>
      </c>
      <c r="J49" s="41">
        <f t="shared" si="13"/>
        <v>28.875</v>
      </c>
      <c r="K49" s="42">
        <f>COUNTIF(Vertices[Betweenness Centrality],"&gt;= "&amp;J49)-COUNTIF(Vertices[Betweenness Centrality],"&gt;="&amp;#REF!)</f>
        <v>1</v>
      </c>
      <c r="L49" s="41">
        <f t="shared" si="14"/>
        <v>0.22916643750000013</v>
      </c>
      <c r="M49" s="42">
        <f>COUNTIF(Vertices[Closeness Centrality],"&gt;= "&amp;L49)-COUNTIF(Vertices[Closeness Centrality],"&gt;="&amp;#REF!)</f>
        <v>4</v>
      </c>
      <c r="N49" s="41">
        <f t="shared" si="15"/>
        <v>0.08430193750000002</v>
      </c>
      <c r="O49" s="42">
        <f>COUNTIF(Vertices[Eigenvector Centrality],"&gt;= "&amp;N49)-COUNTIF(Vertices[Eigenvector Centrality],"&gt;="&amp;#REF!)</f>
        <v>8</v>
      </c>
      <c r="P49" s="41">
        <f t="shared" si="16"/>
        <v>2.7721023124999973</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7</v>
      </c>
      <c r="G50" s="44">
        <f>COUNTIF(Vertices[In-Degree],"&gt;= "&amp;F50)-COUNTIF(Vertices[In-Degree],"&gt;="&amp;#REF!)</f>
        <v>1</v>
      </c>
      <c r="H50" s="43">
        <f>MAX(Vertices[Out-Degree])</f>
        <v>3</v>
      </c>
      <c r="I50" s="44">
        <f>COUNTIF(Vertices[Out-Degree],"&gt;= "&amp;H50)-COUNTIF(Vertices[Out-Degree],"&gt;="&amp;#REF!)</f>
        <v>1</v>
      </c>
      <c r="J50" s="43">
        <f>MAX(Vertices[Betweenness Centrality])</f>
        <v>42</v>
      </c>
      <c r="K50" s="44">
        <f>COUNTIF(Vertices[Betweenness Centrality],"&gt;= "&amp;J50)-COUNTIF(Vertices[Betweenness Centrality],"&gt;="&amp;#REF!)</f>
        <v>1</v>
      </c>
      <c r="L50" s="43">
        <f>MAX(Vertices[Closeness Centrality])</f>
        <v>0.333333</v>
      </c>
      <c r="M50" s="44">
        <f>COUNTIF(Vertices[Closeness Centrality],"&gt;= "&amp;L50)-COUNTIF(Vertices[Closeness Centrality],"&gt;="&amp;#REF!)</f>
        <v>2</v>
      </c>
      <c r="N50" s="43">
        <f>MAX(Vertices[Eigenvector Centrality])</f>
        <v>0.122621</v>
      </c>
      <c r="O50" s="44">
        <f>COUNTIF(Vertices[Eigenvector Centrality],"&gt;= "&amp;N50)-COUNTIF(Vertices[Eigenvector Centrality],"&gt;="&amp;#REF!)</f>
        <v>8</v>
      </c>
      <c r="P50" s="43">
        <f>MAX(Vertices[PageRank])</f>
        <v>3.756622</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42</v>
      </c>
    </row>
    <row r="110" spans="1:2" ht="15">
      <c r="A110" s="35" t="s">
        <v>102</v>
      </c>
      <c r="B110" s="49">
        <f>_xlfn.IFERROR(AVERAGE(Vertices[Betweenness Centrality]),NoMetricMessage)</f>
        <v>2.933333333333333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0.12319893333333333</v>
      </c>
    </row>
    <row r="125" spans="1:2" ht="15">
      <c r="A125" s="35" t="s">
        <v>109</v>
      </c>
      <c r="B125" s="49">
        <f>_xlfn.IFERROR(MEDIAN(Vertices[Closeness Centrality]),NoMetricMessage)</f>
        <v>0.076923</v>
      </c>
    </row>
    <row r="136" spans="1:2" ht="15">
      <c r="A136" s="35" t="s">
        <v>112</v>
      </c>
      <c r="B136" s="49">
        <f>IF(COUNT(Vertices[Eigenvector Centrality])&gt;0,N2,NoMetricMessage)</f>
        <v>0</v>
      </c>
    </row>
    <row r="137" spans="1:2" ht="15">
      <c r="A137" s="35" t="s">
        <v>113</v>
      </c>
      <c r="B137" s="49">
        <f>IF(COUNT(Vertices[Eigenvector Centrality])&gt;0,N50,NoMetricMessage)</f>
        <v>0.122621</v>
      </c>
    </row>
    <row r="138" spans="1:2" ht="15">
      <c r="A138" s="35" t="s">
        <v>114</v>
      </c>
      <c r="B138" s="49">
        <f>_xlfn.IFERROR(AVERAGE(Vertices[Eigenvector Centrality]),NoMetricMessage)</f>
        <v>0.0666668</v>
      </c>
    </row>
    <row r="139" spans="1:2" ht="15">
      <c r="A139" s="35" t="s">
        <v>115</v>
      </c>
      <c r="B139" s="49">
        <f>_xlfn.IFERROR(MEDIAN(Vertices[Eigenvector Centrality]),NoMetricMessage)</f>
        <v>0.122621</v>
      </c>
    </row>
    <row r="150" spans="1:2" ht="15">
      <c r="A150" s="35" t="s">
        <v>140</v>
      </c>
      <c r="B150" s="49">
        <f>IF(COUNT(Vertices[PageRank])&gt;0,P2,NoMetricMessage)</f>
        <v>0.606159</v>
      </c>
    </row>
    <row r="151" spans="1:2" ht="15">
      <c r="A151" s="35" t="s">
        <v>141</v>
      </c>
      <c r="B151" s="49">
        <f>IF(COUNT(Vertices[PageRank])&gt;0,P50,NoMetricMessage)</f>
        <v>3.756622</v>
      </c>
    </row>
    <row r="152" spans="1:2" ht="15">
      <c r="A152" s="35" t="s">
        <v>142</v>
      </c>
      <c r="B152" s="49">
        <f>_xlfn.IFERROR(AVERAGE(Vertices[PageRank]),NoMetricMessage)</f>
        <v>0.9999667999999999</v>
      </c>
    </row>
    <row r="153" spans="1:2" ht="15">
      <c r="A153" s="35" t="s">
        <v>143</v>
      </c>
      <c r="B153" s="49">
        <f>_xlfn.IFERROR(MEDIAN(Vertices[PageRank]),NoMetricMessage)</f>
        <v>0.819122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0.1111111111111111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449</v>
      </c>
    </row>
    <row r="6" spans="1:18" ht="409.6">
      <c r="A6">
        <v>0</v>
      </c>
      <c r="B6" s="1" t="s">
        <v>136</v>
      </c>
      <c r="C6">
        <v>1</v>
      </c>
      <c r="D6" t="s">
        <v>59</v>
      </c>
      <c r="E6" t="s">
        <v>59</v>
      </c>
      <c r="F6">
        <v>0</v>
      </c>
      <c r="H6" t="s">
        <v>71</v>
      </c>
      <c r="J6" t="s">
        <v>173</v>
      </c>
      <c r="K6" s="13" t="s">
        <v>450</v>
      </c>
      <c r="R6" t="s">
        <v>129</v>
      </c>
    </row>
    <row r="7" spans="1:11" ht="409.6">
      <c r="A7">
        <v>2</v>
      </c>
      <c r="B7">
        <v>1</v>
      </c>
      <c r="C7">
        <v>0</v>
      </c>
      <c r="D7" t="s">
        <v>60</v>
      </c>
      <c r="E7" t="s">
        <v>60</v>
      </c>
      <c r="F7">
        <v>2</v>
      </c>
      <c r="H7" t="s">
        <v>72</v>
      </c>
      <c r="J7" t="s">
        <v>174</v>
      </c>
      <c r="K7" s="13" t="s">
        <v>680</v>
      </c>
    </row>
    <row r="8" spans="1:11" ht="409.6">
      <c r="A8"/>
      <c r="B8">
        <v>2</v>
      </c>
      <c r="C8">
        <v>2</v>
      </c>
      <c r="D8" t="s">
        <v>61</v>
      </c>
      <c r="E8" t="s">
        <v>61</v>
      </c>
      <c r="H8" t="s">
        <v>73</v>
      </c>
      <c r="J8" t="s">
        <v>175</v>
      </c>
      <c r="K8" s="13" t="s">
        <v>681</v>
      </c>
    </row>
    <row r="9" spans="1:11" ht="409.6">
      <c r="A9"/>
      <c r="B9">
        <v>3</v>
      </c>
      <c r="C9">
        <v>4</v>
      </c>
      <c r="D9" t="s">
        <v>62</v>
      </c>
      <c r="E9" t="s">
        <v>62</v>
      </c>
      <c r="H9" t="s">
        <v>74</v>
      </c>
      <c r="J9" t="s">
        <v>176</v>
      </c>
      <c r="K9" s="13" t="s">
        <v>682</v>
      </c>
    </row>
    <row r="10" spans="1:11" ht="15">
      <c r="A10"/>
      <c r="B10">
        <v>4</v>
      </c>
      <c r="D10" t="s">
        <v>63</v>
      </c>
      <c r="E10" t="s">
        <v>63</v>
      </c>
      <c r="H10" t="s">
        <v>75</v>
      </c>
      <c r="J10" t="s">
        <v>177</v>
      </c>
      <c r="K10" t="s">
        <v>683</v>
      </c>
    </row>
    <row r="11" spans="1:11" ht="15">
      <c r="A11"/>
      <c r="B11">
        <v>5</v>
      </c>
      <c r="D11" t="s">
        <v>46</v>
      </c>
      <c r="E11">
        <v>1</v>
      </c>
      <c r="H11" t="s">
        <v>76</v>
      </c>
      <c r="J11" t="s">
        <v>178</v>
      </c>
      <c r="K11" t="s">
        <v>684</v>
      </c>
    </row>
    <row r="12" spans="1:11" ht="15">
      <c r="A12"/>
      <c r="B12"/>
      <c r="D12" t="s">
        <v>64</v>
      </c>
      <c r="E12">
        <v>2</v>
      </c>
      <c r="H12">
        <v>0</v>
      </c>
      <c r="J12" t="s">
        <v>179</v>
      </c>
      <c r="K12" t="s">
        <v>685</v>
      </c>
    </row>
    <row r="13" spans="1:11" ht="15">
      <c r="A13"/>
      <c r="B13"/>
      <c r="D13">
        <v>1</v>
      </c>
      <c r="E13">
        <v>3</v>
      </c>
      <c r="H13">
        <v>1</v>
      </c>
      <c r="J13" t="s">
        <v>180</v>
      </c>
      <c r="K13" t="s">
        <v>686</v>
      </c>
    </row>
    <row r="14" spans="4:11" ht="15">
      <c r="D14">
        <v>2</v>
      </c>
      <c r="E14">
        <v>4</v>
      </c>
      <c r="H14">
        <v>2</v>
      </c>
      <c r="J14" t="s">
        <v>181</v>
      </c>
      <c r="K14" t="s">
        <v>687</v>
      </c>
    </row>
    <row r="15" spans="4:11" ht="15">
      <c r="D15">
        <v>3</v>
      </c>
      <c r="E15">
        <v>5</v>
      </c>
      <c r="H15">
        <v>3</v>
      </c>
      <c r="J15" t="s">
        <v>182</v>
      </c>
      <c r="K15" t="s">
        <v>688</v>
      </c>
    </row>
    <row r="16" spans="4:11" ht="15">
      <c r="D16">
        <v>4</v>
      </c>
      <c r="E16">
        <v>6</v>
      </c>
      <c r="H16">
        <v>4</v>
      </c>
      <c r="J16" t="s">
        <v>183</v>
      </c>
      <c r="K16" t="s">
        <v>689</v>
      </c>
    </row>
    <row r="17" spans="4:11" ht="15">
      <c r="D17">
        <v>5</v>
      </c>
      <c r="E17">
        <v>7</v>
      </c>
      <c r="H17">
        <v>5</v>
      </c>
      <c r="J17" t="s">
        <v>184</v>
      </c>
      <c r="K17" t="s">
        <v>690</v>
      </c>
    </row>
    <row r="18" spans="4:11" ht="15">
      <c r="D18">
        <v>6</v>
      </c>
      <c r="E18">
        <v>8</v>
      </c>
      <c r="H18">
        <v>6</v>
      </c>
      <c r="J18" t="s">
        <v>185</v>
      </c>
      <c r="K18" t="s">
        <v>691</v>
      </c>
    </row>
    <row r="19" spans="4:11" ht="15">
      <c r="D19">
        <v>7</v>
      </c>
      <c r="E19">
        <v>9</v>
      </c>
      <c r="H19">
        <v>7</v>
      </c>
      <c r="J19" t="s">
        <v>186</v>
      </c>
      <c r="K19" t="s">
        <v>692</v>
      </c>
    </row>
    <row r="20" spans="4:11" ht="409.6">
      <c r="D20">
        <v>8</v>
      </c>
      <c r="H20">
        <v>8</v>
      </c>
      <c r="J20" t="s">
        <v>187</v>
      </c>
      <c r="K20" s="13" t="s">
        <v>693</v>
      </c>
    </row>
    <row r="21" spans="4:11" ht="409.6">
      <c r="D21">
        <v>9</v>
      </c>
      <c r="H21">
        <v>9</v>
      </c>
      <c r="J21" t="s">
        <v>188</v>
      </c>
      <c r="K21" s="13" t="s">
        <v>694</v>
      </c>
    </row>
    <row r="22" spans="4:11" ht="409.6">
      <c r="D22">
        <v>10</v>
      </c>
      <c r="J22" t="s">
        <v>189</v>
      </c>
      <c r="K22" s="13" t="s">
        <v>695</v>
      </c>
    </row>
    <row r="23" spans="4:11" ht="15">
      <c r="D23">
        <v>11</v>
      </c>
      <c r="J23" t="s">
        <v>190</v>
      </c>
      <c r="K23">
        <v>18</v>
      </c>
    </row>
    <row r="24" spans="10:11" ht="15">
      <c r="J24" t="s">
        <v>192</v>
      </c>
      <c r="K24" t="s">
        <v>677</v>
      </c>
    </row>
    <row r="25" spans="10:11" ht="409.6">
      <c r="J25" t="s">
        <v>193</v>
      </c>
      <c r="K25" s="13" t="s">
        <v>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963EC-B562-4F68-A63E-71CE132946FF}">
  <dimension ref="A1:H6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462</v>
      </c>
      <c r="B1" s="13" t="s">
        <v>463</v>
      </c>
      <c r="C1" s="84" t="s">
        <v>464</v>
      </c>
      <c r="D1" s="84" t="s">
        <v>466</v>
      </c>
      <c r="E1" s="84" t="s">
        <v>465</v>
      </c>
      <c r="F1" s="84" t="s">
        <v>468</v>
      </c>
      <c r="G1" s="13" t="s">
        <v>467</v>
      </c>
      <c r="H1" s="13" t="s">
        <v>469</v>
      </c>
    </row>
    <row r="2" spans="1:8" ht="15">
      <c r="A2" s="88" t="s">
        <v>257</v>
      </c>
      <c r="B2" s="84">
        <v>1</v>
      </c>
      <c r="C2" s="84"/>
      <c r="D2" s="84"/>
      <c r="E2" s="84"/>
      <c r="F2" s="84"/>
      <c r="G2" s="88" t="s">
        <v>256</v>
      </c>
      <c r="H2" s="84">
        <v>1</v>
      </c>
    </row>
    <row r="3" spans="1:8" ht="15">
      <c r="A3" s="88" t="s">
        <v>256</v>
      </c>
      <c r="B3" s="84">
        <v>1</v>
      </c>
      <c r="C3" s="84"/>
      <c r="D3" s="84"/>
      <c r="E3" s="84"/>
      <c r="F3" s="84"/>
      <c r="G3" s="88" t="s">
        <v>257</v>
      </c>
      <c r="H3" s="84">
        <v>1</v>
      </c>
    </row>
    <row r="6" spans="1:8" ht="14.4" customHeight="1">
      <c r="A6" s="13" t="s">
        <v>472</v>
      </c>
      <c r="B6" s="13" t="s">
        <v>463</v>
      </c>
      <c r="C6" s="84" t="s">
        <v>473</v>
      </c>
      <c r="D6" s="84" t="s">
        <v>466</v>
      </c>
      <c r="E6" s="84" t="s">
        <v>474</v>
      </c>
      <c r="F6" s="84" t="s">
        <v>468</v>
      </c>
      <c r="G6" s="13" t="s">
        <v>475</v>
      </c>
      <c r="H6" s="13" t="s">
        <v>469</v>
      </c>
    </row>
    <row r="7" spans="1:8" ht="15">
      <c r="A7" s="84" t="s">
        <v>259</v>
      </c>
      <c r="B7" s="84">
        <v>1</v>
      </c>
      <c r="C7" s="84"/>
      <c r="D7" s="84"/>
      <c r="E7" s="84"/>
      <c r="F7" s="84"/>
      <c r="G7" s="84" t="s">
        <v>258</v>
      </c>
      <c r="H7" s="84">
        <v>1</v>
      </c>
    </row>
    <row r="8" spans="1:8" ht="15">
      <c r="A8" s="84" t="s">
        <v>258</v>
      </c>
      <c r="B8" s="84">
        <v>1</v>
      </c>
      <c r="C8" s="84"/>
      <c r="D8" s="84"/>
      <c r="E8" s="84"/>
      <c r="F8" s="84"/>
      <c r="G8" s="84" t="s">
        <v>259</v>
      </c>
      <c r="H8" s="84">
        <v>1</v>
      </c>
    </row>
    <row r="11" spans="1:8" ht="14.4" customHeight="1">
      <c r="A11" s="13" t="s">
        <v>478</v>
      </c>
      <c r="B11" s="13" t="s">
        <v>463</v>
      </c>
      <c r="C11" s="13" t="s">
        <v>485</v>
      </c>
      <c r="D11" s="13" t="s">
        <v>466</v>
      </c>
      <c r="E11" s="13" t="s">
        <v>486</v>
      </c>
      <c r="F11" s="13" t="s">
        <v>468</v>
      </c>
      <c r="G11" s="13" t="s">
        <v>487</v>
      </c>
      <c r="H11" s="13" t="s">
        <v>469</v>
      </c>
    </row>
    <row r="12" spans="1:8" ht="15">
      <c r="A12" s="84" t="s">
        <v>479</v>
      </c>
      <c r="B12" s="84">
        <v>2</v>
      </c>
      <c r="C12" s="84" t="s">
        <v>260</v>
      </c>
      <c r="D12" s="84">
        <v>1</v>
      </c>
      <c r="E12" s="84" t="s">
        <v>479</v>
      </c>
      <c r="F12" s="84">
        <v>2</v>
      </c>
      <c r="G12" s="84" t="s">
        <v>481</v>
      </c>
      <c r="H12" s="84">
        <v>1</v>
      </c>
    </row>
    <row r="13" spans="1:8" ht="15">
      <c r="A13" s="84" t="s">
        <v>480</v>
      </c>
      <c r="B13" s="84">
        <v>2</v>
      </c>
      <c r="C13" s="84"/>
      <c r="D13" s="84"/>
      <c r="E13" s="84" t="s">
        <v>480</v>
      </c>
      <c r="F13" s="84">
        <v>2</v>
      </c>
      <c r="G13" s="84" t="s">
        <v>482</v>
      </c>
      <c r="H13" s="84">
        <v>1</v>
      </c>
    </row>
    <row r="14" spans="1:8" ht="15">
      <c r="A14" s="84" t="s">
        <v>481</v>
      </c>
      <c r="B14" s="84">
        <v>1</v>
      </c>
      <c r="C14" s="84"/>
      <c r="D14" s="84"/>
      <c r="E14" s="84" t="s">
        <v>483</v>
      </c>
      <c r="F14" s="84">
        <v>1</v>
      </c>
      <c r="G14" s="84"/>
      <c r="H14" s="84"/>
    </row>
    <row r="15" spans="1:8" ht="15">
      <c r="A15" s="84" t="s">
        <v>482</v>
      </c>
      <c r="B15" s="84">
        <v>1</v>
      </c>
      <c r="C15" s="84"/>
      <c r="D15" s="84"/>
      <c r="E15" s="84" t="s">
        <v>484</v>
      </c>
      <c r="F15" s="84">
        <v>1</v>
      </c>
      <c r="G15" s="84"/>
      <c r="H15" s="84"/>
    </row>
    <row r="16" spans="1:8" ht="15">
      <c r="A16" s="84" t="s">
        <v>483</v>
      </c>
      <c r="B16" s="84">
        <v>1</v>
      </c>
      <c r="C16" s="84"/>
      <c r="D16" s="84"/>
      <c r="E16" s="84"/>
      <c r="F16" s="84"/>
      <c r="G16" s="84"/>
      <c r="H16" s="84"/>
    </row>
    <row r="17" spans="1:8" ht="15">
      <c r="A17" s="84" t="s">
        <v>484</v>
      </c>
      <c r="B17" s="84">
        <v>1</v>
      </c>
      <c r="C17" s="84"/>
      <c r="D17" s="84"/>
      <c r="E17" s="84"/>
      <c r="F17" s="84"/>
      <c r="G17" s="84"/>
      <c r="H17" s="84"/>
    </row>
    <row r="18" spans="1:8" ht="15">
      <c r="A18" s="84" t="s">
        <v>260</v>
      </c>
      <c r="B18" s="84">
        <v>1</v>
      </c>
      <c r="C18" s="84"/>
      <c r="D18" s="84"/>
      <c r="E18" s="84"/>
      <c r="F18" s="84"/>
      <c r="G18" s="84"/>
      <c r="H18" s="84"/>
    </row>
    <row r="21" spans="1:8" ht="14.4" customHeight="1">
      <c r="A21" s="13" t="s">
        <v>489</v>
      </c>
      <c r="B21" s="13" t="s">
        <v>463</v>
      </c>
      <c r="C21" s="13" t="s">
        <v>500</v>
      </c>
      <c r="D21" s="13" t="s">
        <v>466</v>
      </c>
      <c r="E21" s="13" t="s">
        <v>507</v>
      </c>
      <c r="F21" s="13" t="s">
        <v>468</v>
      </c>
      <c r="G21" s="13" t="s">
        <v>515</v>
      </c>
      <c r="H21" s="13" t="s">
        <v>469</v>
      </c>
    </row>
    <row r="22" spans="1:8" ht="15">
      <c r="A22" s="92" t="s">
        <v>490</v>
      </c>
      <c r="B22" s="92">
        <v>16</v>
      </c>
      <c r="C22" s="92" t="s">
        <v>495</v>
      </c>
      <c r="D22" s="92">
        <v>14</v>
      </c>
      <c r="E22" s="92" t="s">
        <v>508</v>
      </c>
      <c r="F22" s="92">
        <v>2</v>
      </c>
      <c r="G22" s="92" t="s">
        <v>495</v>
      </c>
      <c r="H22" s="92">
        <v>3</v>
      </c>
    </row>
    <row r="23" spans="1:8" ht="15">
      <c r="A23" s="92" t="s">
        <v>491</v>
      </c>
      <c r="B23" s="92">
        <v>1</v>
      </c>
      <c r="C23" s="92" t="s">
        <v>496</v>
      </c>
      <c r="D23" s="92">
        <v>14</v>
      </c>
      <c r="E23" s="92" t="s">
        <v>509</v>
      </c>
      <c r="F23" s="92">
        <v>2</v>
      </c>
      <c r="G23" s="92" t="s">
        <v>516</v>
      </c>
      <c r="H23" s="92">
        <v>3</v>
      </c>
    </row>
    <row r="24" spans="1:8" ht="15">
      <c r="A24" s="92" t="s">
        <v>492</v>
      </c>
      <c r="B24" s="92">
        <v>0</v>
      </c>
      <c r="C24" s="92" t="s">
        <v>497</v>
      </c>
      <c r="D24" s="92">
        <v>14</v>
      </c>
      <c r="E24" s="92" t="s">
        <v>495</v>
      </c>
      <c r="F24" s="92">
        <v>2</v>
      </c>
      <c r="G24" s="92" t="s">
        <v>499</v>
      </c>
      <c r="H24" s="92">
        <v>3</v>
      </c>
    </row>
    <row r="25" spans="1:8" ht="15">
      <c r="A25" s="92" t="s">
        <v>493</v>
      </c>
      <c r="B25" s="92">
        <v>423</v>
      </c>
      <c r="C25" s="92" t="s">
        <v>498</v>
      </c>
      <c r="D25" s="92">
        <v>14</v>
      </c>
      <c r="E25" s="92" t="s">
        <v>496</v>
      </c>
      <c r="F25" s="92">
        <v>2</v>
      </c>
      <c r="G25" s="92" t="s">
        <v>517</v>
      </c>
      <c r="H25" s="92">
        <v>2</v>
      </c>
    </row>
    <row r="26" spans="1:8" ht="15">
      <c r="A26" s="92" t="s">
        <v>494</v>
      </c>
      <c r="B26" s="92">
        <v>440</v>
      </c>
      <c r="C26" s="92" t="s">
        <v>501</v>
      </c>
      <c r="D26" s="92">
        <v>7</v>
      </c>
      <c r="E26" s="92" t="s">
        <v>501</v>
      </c>
      <c r="F26" s="92">
        <v>2</v>
      </c>
      <c r="G26" s="92" t="s">
        <v>518</v>
      </c>
      <c r="H26" s="92">
        <v>2</v>
      </c>
    </row>
    <row r="27" spans="1:8" ht="15">
      <c r="A27" s="92" t="s">
        <v>495</v>
      </c>
      <c r="B27" s="92">
        <v>19</v>
      </c>
      <c r="C27" s="92" t="s">
        <v>502</v>
      </c>
      <c r="D27" s="92">
        <v>7</v>
      </c>
      <c r="E27" s="92" t="s">
        <v>510</v>
      </c>
      <c r="F27" s="92">
        <v>2</v>
      </c>
      <c r="G27" s="92" t="s">
        <v>519</v>
      </c>
      <c r="H27" s="92">
        <v>2</v>
      </c>
    </row>
    <row r="28" spans="1:8" ht="15">
      <c r="A28" s="92" t="s">
        <v>496</v>
      </c>
      <c r="B28" s="92">
        <v>17</v>
      </c>
      <c r="C28" s="92" t="s">
        <v>503</v>
      </c>
      <c r="D28" s="92">
        <v>7</v>
      </c>
      <c r="E28" s="92" t="s">
        <v>511</v>
      </c>
      <c r="F28" s="92">
        <v>2</v>
      </c>
      <c r="G28" s="92" t="s">
        <v>520</v>
      </c>
      <c r="H28" s="92">
        <v>2</v>
      </c>
    </row>
    <row r="29" spans="1:8" ht="15">
      <c r="A29" s="92" t="s">
        <v>497</v>
      </c>
      <c r="B29" s="92">
        <v>14</v>
      </c>
      <c r="C29" s="92" t="s">
        <v>504</v>
      </c>
      <c r="D29" s="92">
        <v>7</v>
      </c>
      <c r="E29" s="92" t="s">
        <v>512</v>
      </c>
      <c r="F29" s="92">
        <v>2</v>
      </c>
      <c r="G29" s="92"/>
      <c r="H29" s="92"/>
    </row>
    <row r="30" spans="1:8" ht="15">
      <c r="A30" s="92" t="s">
        <v>498</v>
      </c>
      <c r="B30" s="92">
        <v>14</v>
      </c>
      <c r="C30" s="92" t="s">
        <v>505</v>
      </c>
      <c r="D30" s="92">
        <v>7</v>
      </c>
      <c r="E30" s="92" t="s">
        <v>513</v>
      </c>
      <c r="F30" s="92">
        <v>2</v>
      </c>
      <c r="G30" s="92"/>
      <c r="H30" s="92"/>
    </row>
    <row r="31" spans="1:8" ht="15">
      <c r="A31" s="92" t="s">
        <v>499</v>
      </c>
      <c r="B31" s="92">
        <v>12</v>
      </c>
      <c r="C31" s="92" t="s">
        <v>506</v>
      </c>
      <c r="D31" s="92">
        <v>7</v>
      </c>
      <c r="E31" s="92" t="s">
        <v>514</v>
      </c>
      <c r="F31" s="92">
        <v>2</v>
      </c>
      <c r="G31" s="92"/>
      <c r="H31" s="92"/>
    </row>
    <row r="34" spans="1:8" ht="14.4" customHeight="1">
      <c r="A34" s="13" t="s">
        <v>525</v>
      </c>
      <c r="B34" s="13" t="s">
        <v>463</v>
      </c>
      <c r="C34" s="13" t="s">
        <v>536</v>
      </c>
      <c r="D34" s="13" t="s">
        <v>466</v>
      </c>
      <c r="E34" s="13" t="s">
        <v>537</v>
      </c>
      <c r="F34" s="13" t="s">
        <v>468</v>
      </c>
      <c r="G34" s="13" t="s">
        <v>546</v>
      </c>
      <c r="H34" s="13" t="s">
        <v>469</v>
      </c>
    </row>
    <row r="35" spans="1:8" ht="15">
      <c r="A35" s="92" t="s">
        <v>526</v>
      </c>
      <c r="B35" s="92">
        <v>16</v>
      </c>
      <c r="C35" s="92" t="s">
        <v>526</v>
      </c>
      <c r="D35" s="92">
        <v>14</v>
      </c>
      <c r="E35" s="92" t="s">
        <v>538</v>
      </c>
      <c r="F35" s="92">
        <v>2</v>
      </c>
      <c r="G35" s="92" t="s">
        <v>547</v>
      </c>
      <c r="H35" s="92">
        <v>2</v>
      </c>
    </row>
    <row r="36" spans="1:8" ht="15">
      <c r="A36" s="92" t="s">
        <v>527</v>
      </c>
      <c r="B36" s="92">
        <v>9</v>
      </c>
      <c r="C36" s="92" t="s">
        <v>527</v>
      </c>
      <c r="D36" s="92">
        <v>7</v>
      </c>
      <c r="E36" s="92" t="s">
        <v>539</v>
      </c>
      <c r="F36" s="92">
        <v>2</v>
      </c>
      <c r="G36" s="92" t="s">
        <v>548</v>
      </c>
      <c r="H36" s="92">
        <v>2</v>
      </c>
    </row>
    <row r="37" spans="1:8" ht="15">
      <c r="A37" s="92" t="s">
        <v>528</v>
      </c>
      <c r="B37" s="92">
        <v>7</v>
      </c>
      <c r="C37" s="92" t="s">
        <v>528</v>
      </c>
      <c r="D37" s="92">
        <v>7</v>
      </c>
      <c r="E37" s="92" t="s">
        <v>526</v>
      </c>
      <c r="F37" s="92">
        <v>2</v>
      </c>
      <c r="G37" s="92"/>
      <c r="H37" s="92"/>
    </row>
    <row r="38" spans="1:8" ht="15">
      <c r="A38" s="92" t="s">
        <v>529</v>
      </c>
      <c r="B38" s="92">
        <v>7</v>
      </c>
      <c r="C38" s="92" t="s">
        <v>529</v>
      </c>
      <c r="D38" s="92">
        <v>7</v>
      </c>
      <c r="E38" s="92" t="s">
        <v>527</v>
      </c>
      <c r="F38" s="92">
        <v>2</v>
      </c>
      <c r="G38" s="92"/>
      <c r="H38" s="92"/>
    </row>
    <row r="39" spans="1:8" ht="15">
      <c r="A39" s="92" t="s">
        <v>530</v>
      </c>
      <c r="B39" s="92">
        <v>7</v>
      </c>
      <c r="C39" s="92" t="s">
        <v>530</v>
      </c>
      <c r="D39" s="92">
        <v>7</v>
      </c>
      <c r="E39" s="92" t="s">
        <v>540</v>
      </c>
      <c r="F39" s="92">
        <v>2</v>
      </c>
      <c r="G39" s="92"/>
      <c r="H39" s="92"/>
    </row>
    <row r="40" spans="1:8" ht="15">
      <c r="A40" s="92" t="s">
        <v>531</v>
      </c>
      <c r="B40" s="92">
        <v>7</v>
      </c>
      <c r="C40" s="92" t="s">
        <v>531</v>
      </c>
      <c r="D40" s="92">
        <v>7</v>
      </c>
      <c r="E40" s="92" t="s">
        <v>541</v>
      </c>
      <c r="F40" s="92">
        <v>2</v>
      </c>
      <c r="G40" s="92"/>
      <c r="H40" s="92"/>
    </row>
    <row r="41" spans="1:8" ht="15">
      <c r="A41" s="92" t="s">
        <v>532</v>
      </c>
      <c r="B41" s="92">
        <v>7</v>
      </c>
      <c r="C41" s="92" t="s">
        <v>532</v>
      </c>
      <c r="D41" s="92">
        <v>7</v>
      </c>
      <c r="E41" s="92" t="s">
        <v>542</v>
      </c>
      <c r="F41" s="92">
        <v>2</v>
      </c>
      <c r="G41" s="92"/>
      <c r="H41" s="92"/>
    </row>
    <row r="42" spans="1:8" ht="15">
      <c r="A42" s="92" t="s">
        <v>533</v>
      </c>
      <c r="B42" s="92">
        <v>7</v>
      </c>
      <c r="C42" s="92" t="s">
        <v>533</v>
      </c>
      <c r="D42" s="92">
        <v>7</v>
      </c>
      <c r="E42" s="92" t="s">
        <v>543</v>
      </c>
      <c r="F42" s="92">
        <v>2</v>
      </c>
      <c r="G42" s="92"/>
      <c r="H42" s="92"/>
    </row>
    <row r="43" spans="1:8" ht="15">
      <c r="A43" s="92" t="s">
        <v>534</v>
      </c>
      <c r="B43" s="92">
        <v>7</v>
      </c>
      <c r="C43" s="92" t="s">
        <v>534</v>
      </c>
      <c r="D43" s="92">
        <v>7</v>
      </c>
      <c r="E43" s="92" t="s">
        <v>544</v>
      </c>
      <c r="F43" s="92">
        <v>2</v>
      </c>
      <c r="G43" s="92"/>
      <c r="H43" s="92"/>
    </row>
    <row r="44" spans="1:8" ht="15">
      <c r="A44" s="92" t="s">
        <v>535</v>
      </c>
      <c r="B44" s="92">
        <v>7</v>
      </c>
      <c r="C44" s="92" t="s">
        <v>535</v>
      </c>
      <c r="D44" s="92">
        <v>7</v>
      </c>
      <c r="E44" s="92" t="s">
        <v>545</v>
      </c>
      <c r="F44" s="92">
        <v>2</v>
      </c>
      <c r="G44" s="92"/>
      <c r="H44" s="92"/>
    </row>
    <row r="47" spans="1:8" ht="14.4" customHeight="1">
      <c r="A47" s="84" t="s">
        <v>553</v>
      </c>
      <c r="B47" s="84" t="s">
        <v>463</v>
      </c>
      <c r="C47" s="84" t="s">
        <v>555</v>
      </c>
      <c r="D47" s="84" t="s">
        <v>466</v>
      </c>
      <c r="E47" s="84" t="s">
        <v>556</v>
      </c>
      <c r="F47" s="84" t="s">
        <v>468</v>
      </c>
      <c r="G47" s="84" t="s">
        <v>559</v>
      </c>
      <c r="H47" s="84" t="s">
        <v>469</v>
      </c>
    </row>
    <row r="48" spans="1:8" ht="15">
      <c r="A48" s="84"/>
      <c r="B48" s="84"/>
      <c r="C48" s="84"/>
      <c r="D48" s="84"/>
      <c r="E48" s="84"/>
      <c r="F48" s="84"/>
      <c r="G48" s="84"/>
      <c r="H48" s="84"/>
    </row>
    <row r="50" spans="1:8" ht="14.4" customHeight="1">
      <c r="A50" s="13" t="s">
        <v>554</v>
      </c>
      <c r="B50" s="13" t="s">
        <v>463</v>
      </c>
      <c r="C50" s="13" t="s">
        <v>557</v>
      </c>
      <c r="D50" s="13" t="s">
        <v>466</v>
      </c>
      <c r="E50" s="13" t="s">
        <v>558</v>
      </c>
      <c r="F50" s="13" t="s">
        <v>468</v>
      </c>
      <c r="G50" s="84" t="s">
        <v>560</v>
      </c>
      <c r="H50" s="84" t="s">
        <v>469</v>
      </c>
    </row>
    <row r="51" spans="1:8" ht="15">
      <c r="A51" s="84" t="s">
        <v>246</v>
      </c>
      <c r="B51" s="84">
        <v>7</v>
      </c>
      <c r="C51" s="84" t="s">
        <v>246</v>
      </c>
      <c r="D51" s="84">
        <v>7</v>
      </c>
      <c r="E51" s="84" t="s">
        <v>248</v>
      </c>
      <c r="F51" s="84">
        <v>2</v>
      </c>
      <c r="G51" s="84"/>
      <c r="H51" s="84"/>
    </row>
    <row r="52" spans="1:8" ht="15">
      <c r="A52" s="84" t="s">
        <v>248</v>
      </c>
      <c r="B52" s="84">
        <v>2</v>
      </c>
      <c r="C52" s="84"/>
      <c r="D52" s="84"/>
      <c r="E52" s="84" t="s">
        <v>247</v>
      </c>
      <c r="F52" s="84">
        <v>2</v>
      </c>
      <c r="G52" s="84"/>
      <c r="H52" s="84"/>
    </row>
    <row r="53" spans="1:8" ht="15">
      <c r="A53" s="84" t="s">
        <v>247</v>
      </c>
      <c r="B53" s="84">
        <v>2</v>
      </c>
      <c r="C53" s="84"/>
      <c r="D53" s="84"/>
      <c r="E53" s="84" t="s">
        <v>244</v>
      </c>
      <c r="F53" s="84">
        <v>2</v>
      </c>
      <c r="G53" s="84"/>
      <c r="H53" s="84"/>
    </row>
    <row r="54" spans="1:8" ht="15">
      <c r="A54" s="84" t="s">
        <v>244</v>
      </c>
      <c r="B54" s="84">
        <v>2</v>
      </c>
      <c r="C54" s="84"/>
      <c r="D54" s="84"/>
      <c r="E54" s="84"/>
      <c r="F54" s="84"/>
      <c r="G54" s="84"/>
      <c r="H54" s="84"/>
    </row>
    <row r="57" spans="1:8" ht="14.4" customHeight="1">
      <c r="A57" s="13" t="s">
        <v>564</v>
      </c>
      <c r="B57" s="13" t="s">
        <v>463</v>
      </c>
      <c r="C57" s="13" t="s">
        <v>565</v>
      </c>
      <c r="D57" s="13" t="s">
        <v>466</v>
      </c>
      <c r="E57" s="13" t="s">
        <v>566</v>
      </c>
      <c r="F57" s="13" t="s">
        <v>468</v>
      </c>
      <c r="G57" s="13" t="s">
        <v>567</v>
      </c>
      <c r="H57" s="13" t="s">
        <v>469</v>
      </c>
    </row>
    <row r="58" spans="1:8" ht="15">
      <c r="A58" s="122" t="s">
        <v>237</v>
      </c>
      <c r="B58" s="84">
        <v>221077</v>
      </c>
      <c r="C58" s="122" t="s">
        <v>237</v>
      </c>
      <c r="D58" s="84">
        <v>221077</v>
      </c>
      <c r="E58" s="122" t="s">
        <v>244</v>
      </c>
      <c r="F58" s="84">
        <v>4461</v>
      </c>
      <c r="G58" s="122" t="s">
        <v>234</v>
      </c>
      <c r="H58" s="84">
        <v>10273</v>
      </c>
    </row>
    <row r="59" spans="1:8" ht="15">
      <c r="A59" s="122" t="s">
        <v>242</v>
      </c>
      <c r="B59" s="84">
        <v>127299</v>
      </c>
      <c r="C59" s="122" t="s">
        <v>242</v>
      </c>
      <c r="D59" s="84">
        <v>127299</v>
      </c>
      <c r="E59" s="122" t="s">
        <v>247</v>
      </c>
      <c r="F59" s="84">
        <v>2279</v>
      </c>
      <c r="G59" s="122" t="s">
        <v>240</v>
      </c>
      <c r="H59" s="84">
        <v>5580</v>
      </c>
    </row>
    <row r="60" spans="1:8" ht="15">
      <c r="A60" s="122" t="s">
        <v>241</v>
      </c>
      <c r="B60" s="84">
        <v>33520</v>
      </c>
      <c r="C60" s="122" t="s">
        <v>241</v>
      </c>
      <c r="D60" s="84">
        <v>33520</v>
      </c>
      <c r="E60" s="122" t="s">
        <v>243</v>
      </c>
      <c r="F60" s="84">
        <v>1626</v>
      </c>
      <c r="G60" s="122" t="s">
        <v>245</v>
      </c>
      <c r="H60" s="84">
        <v>25</v>
      </c>
    </row>
    <row r="61" spans="1:8" ht="15">
      <c r="A61" s="122" t="s">
        <v>246</v>
      </c>
      <c r="B61" s="84">
        <v>11521</v>
      </c>
      <c r="C61" s="122" t="s">
        <v>246</v>
      </c>
      <c r="D61" s="84">
        <v>11521</v>
      </c>
      <c r="E61" s="122" t="s">
        <v>248</v>
      </c>
      <c r="F61" s="84">
        <v>7</v>
      </c>
      <c r="G61" s="122"/>
      <c r="H61" s="84"/>
    </row>
    <row r="62" spans="1:8" ht="15">
      <c r="A62" s="122" t="s">
        <v>234</v>
      </c>
      <c r="B62" s="84">
        <v>10273</v>
      </c>
      <c r="C62" s="122" t="s">
        <v>238</v>
      </c>
      <c r="D62" s="84">
        <v>7642</v>
      </c>
      <c r="E62" s="122"/>
      <c r="F62" s="84"/>
      <c r="G62" s="122"/>
      <c r="H62" s="84"/>
    </row>
    <row r="63" spans="1:8" ht="15">
      <c r="A63" s="122" t="s">
        <v>238</v>
      </c>
      <c r="B63" s="84">
        <v>7642</v>
      </c>
      <c r="C63" s="122" t="s">
        <v>235</v>
      </c>
      <c r="D63" s="84">
        <v>1936</v>
      </c>
      <c r="E63" s="122"/>
      <c r="F63" s="84"/>
      <c r="G63" s="122"/>
      <c r="H63" s="84"/>
    </row>
    <row r="64" spans="1:8" ht="15">
      <c r="A64" s="122" t="s">
        <v>240</v>
      </c>
      <c r="B64" s="84">
        <v>5580</v>
      </c>
      <c r="C64" s="122" t="s">
        <v>239</v>
      </c>
      <c r="D64" s="84">
        <v>1727</v>
      </c>
      <c r="E64" s="122"/>
      <c r="F64" s="84"/>
      <c r="G64" s="122"/>
      <c r="H64" s="84"/>
    </row>
    <row r="65" spans="1:8" ht="15">
      <c r="A65" s="122" t="s">
        <v>244</v>
      </c>
      <c r="B65" s="84">
        <v>4461</v>
      </c>
      <c r="C65" s="122" t="s">
        <v>236</v>
      </c>
      <c r="D65" s="84">
        <v>1455</v>
      </c>
      <c r="E65" s="122"/>
      <c r="F65" s="84"/>
      <c r="G65" s="122"/>
      <c r="H65" s="84"/>
    </row>
    <row r="66" spans="1:8" ht="15">
      <c r="A66" s="122" t="s">
        <v>247</v>
      </c>
      <c r="B66" s="84">
        <v>2279</v>
      </c>
      <c r="C66" s="122"/>
      <c r="D66" s="84"/>
      <c r="E66" s="122"/>
      <c r="F66" s="84"/>
      <c r="G66" s="122"/>
      <c r="H66" s="84"/>
    </row>
    <row r="67" spans="1:8" ht="15">
      <c r="A67" s="122" t="s">
        <v>235</v>
      </c>
      <c r="B67" s="84">
        <v>1936</v>
      </c>
      <c r="C67" s="122"/>
      <c r="D67" s="84"/>
      <c r="E67" s="122"/>
      <c r="F67" s="84"/>
      <c r="G67" s="122"/>
      <c r="H67" s="84"/>
    </row>
  </sheetData>
  <hyperlinks>
    <hyperlink ref="A2" r:id="rId1" display="https://twitter.com/thrillho22/status/1212407162636558337"/>
    <hyperlink ref="A3" r:id="rId2" display="https://www.chalkbeat.org/posts/tn/2019/04/05/once-in-juvenile-detention-themselves-memphis-students-give-school-officials-strategies-for-keeping-others-in-school/"/>
    <hyperlink ref="G2" r:id="rId3" display="https://www.chalkbeat.org/posts/tn/2019/04/05/once-in-juvenile-detention-themselves-memphis-students-give-school-officials-strategies-for-keeping-others-in-school/"/>
    <hyperlink ref="G3" r:id="rId4" display="https://twitter.com/thrillho22/status/1212407162636558337"/>
  </hyperlinks>
  <printOptions/>
  <pageMargins left="0.7" right="0.7" top="0.75" bottom="0.75" header="0.3" footer="0.3"/>
  <pageSetup orientation="portrait" paperSize="9"/>
  <tableParts>
    <tablePart r:id="rId6"/>
    <tablePart r:id="rId10"/>
    <tablePart r:id="rId5"/>
    <tablePart r:id="rId12"/>
    <tablePart r:id="rId8"/>
    <tablePart r:id="rId9"/>
    <tablePart r:id="rId7"/>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72EA5-2F98-4A0C-B272-45520EFA12C6}">
  <dimension ref="A1:G10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590</v>
      </c>
      <c r="B1" s="13" t="s">
        <v>610</v>
      </c>
      <c r="C1" s="13" t="s">
        <v>611</v>
      </c>
      <c r="D1" s="13" t="s">
        <v>144</v>
      </c>
      <c r="E1" s="13" t="s">
        <v>613</v>
      </c>
      <c r="F1" s="13" t="s">
        <v>614</v>
      </c>
      <c r="G1" s="13" t="s">
        <v>615</v>
      </c>
    </row>
    <row r="2" spans="1:7" ht="15">
      <c r="A2" s="84" t="s">
        <v>490</v>
      </c>
      <c r="B2" s="84">
        <v>16</v>
      </c>
      <c r="C2" s="127">
        <v>0.03636363636363636</v>
      </c>
      <c r="D2" s="84" t="s">
        <v>612</v>
      </c>
      <c r="E2" s="84"/>
      <c r="F2" s="84"/>
      <c r="G2" s="84"/>
    </row>
    <row r="3" spans="1:7" ht="15">
      <c r="A3" s="84" t="s">
        <v>491</v>
      </c>
      <c r="B3" s="84">
        <v>1</v>
      </c>
      <c r="C3" s="127">
        <v>0.0022727272727272726</v>
      </c>
      <c r="D3" s="84" t="s">
        <v>612</v>
      </c>
      <c r="E3" s="84"/>
      <c r="F3" s="84"/>
      <c r="G3" s="84"/>
    </row>
    <row r="4" spans="1:7" ht="15">
      <c r="A4" s="84" t="s">
        <v>492</v>
      </c>
      <c r="B4" s="84">
        <v>0</v>
      </c>
      <c r="C4" s="127">
        <v>0</v>
      </c>
      <c r="D4" s="84" t="s">
        <v>612</v>
      </c>
      <c r="E4" s="84"/>
      <c r="F4" s="84"/>
      <c r="G4" s="84"/>
    </row>
    <row r="5" spans="1:7" ht="15">
      <c r="A5" s="84" t="s">
        <v>493</v>
      </c>
      <c r="B5" s="84">
        <v>423</v>
      </c>
      <c r="C5" s="127">
        <v>0.9613636363636364</v>
      </c>
      <c r="D5" s="84" t="s">
        <v>612</v>
      </c>
      <c r="E5" s="84"/>
      <c r="F5" s="84"/>
      <c r="G5" s="84"/>
    </row>
    <row r="6" spans="1:7" ht="15">
      <c r="A6" s="84" t="s">
        <v>494</v>
      </c>
      <c r="B6" s="84">
        <v>440</v>
      </c>
      <c r="C6" s="127">
        <v>1</v>
      </c>
      <c r="D6" s="84" t="s">
        <v>612</v>
      </c>
      <c r="E6" s="84"/>
      <c r="F6" s="84"/>
      <c r="G6" s="84"/>
    </row>
    <row r="7" spans="1:7" ht="15">
      <c r="A7" s="92" t="s">
        <v>495</v>
      </c>
      <c r="B7" s="92">
        <v>19</v>
      </c>
      <c r="C7" s="128">
        <v>0</v>
      </c>
      <c r="D7" s="92" t="s">
        <v>612</v>
      </c>
      <c r="E7" s="92" t="b">
        <v>0</v>
      </c>
      <c r="F7" s="92" t="b">
        <v>0</v>
      </c>
      <c r="G7" s="92" t="b">
        <v>0</v>
      </c>
    </row>
    <row r="8" spans="1:7" ht="15">
      <c r="A8" s="92" t="s">
        <v>496</v>
      </c>
      <c r="B8" s="92">
        <v>17</v>
      </c>
      <c r="C8" s="128">
        <v>0.004442512154487201</v>
      </c>
      <c r="D8" s="92" t="s">
        <v>612</v>
      </c>
      <c r="E8" s="92" t="b">
        <v>0</v>
      </c>
      <c r="F8" s="92" t="b">
        <v>0</v>
      </c>
      <c r="G8" s="92" t="b">
        <v>0</v>
      </c>
    </row>
    <row r="9" spans="1:7" ht="15">
      <c r="A9" s="92" t="s">
        <v>497</v>
      </c>
      <c r="B9" s="92">
        <v>14</v>
      </c>
      <c r="C9" s="128">
        <v>0.010815725691310731</v>
      </c>
      <c r="D9" s="92" t="s">
        <v>612</v>
      </c>
      <c r="E9" s="92" t="b">
        <v>0</v>
      </c>
      <c r="F9" s="92" t="b">
        <v>0</v>
      </c>
      <c r="G9" s="92" t="b">
        <v>0</v>
      </c>
    </row>
    <row r="10" spans="1:7" ht="15">
      <c r="A10" s="92" t="s">
        <v>498</v>
      </c>
      <c r="B10" s="92">
        <v>14</v>
      </c>
      <c r="C10" s="128">
        <v>0.010815725691310731</v>
      </c>
      <c r="D10" s="92" t="s">
        <v>612</v>
      </c>
      <c r="E10" s="92" t="b">
        <v>0</v>
      </c>
      <c r="F10" s="92" t="b">
        <v>0</v>
      </c>
      <c r="G10" s="92" t="b">
        <v>0</v>
      </c>
    </row>
    <row r="11" spans="1:7" ht="15">
      <c r="A11" s="92" t="s">
        <v>499</v>
      </c>
      <c r="B11" s="92">
        <v>12</v>
      </c>
      <c r="C11" s="128">
        <v>0</v>
      </c>
      <c r="D11" s="92" t="s">
        <v>612</v>
      </c>
      <c r="E11" s="92" t="b">
        <v>0</v>
      </c>
      <c r="F11" s="92" t="b">
        <v>0</v>
      </c>
      <c r="G11" s="92" t="b">
        <v>0</v>
      </c>
    </row>
    <row r="12" spans="1:7" ht="15">
      <c r="A12" s="92" t="s">
        <v>501</v>
      </c>
      <c r="B12" s="92">
        <v>10</v>
      </c>
      <c r="C12" s="128">
        <v>0.0026132424438160004</v>
      </c>
      <c r="D12" s="92" t="s">
        <v>612</v>
      </c>
      <c r="E12" s="92" t="b">
        <v>0</v>
      </c>
      <c r="F12" s="92" t="b">
        <v>0</v>
      </c>
      <c r="G12" s="92" t="b">
        <v>0</v>
      </c>
    </row>
    <row r="13" spans="1:7" ht="15">
      <c r="A13" s="92" t="s">
        <v>502</v>
      </c>
      <c r="B13" s="92">
        <v>7</v>
      </c>
      <c r="C13" s="128">
        <v>0.0054078628456553654</v>
      </c>
      <c r="D13" s="92" t="s">
        <v>612</v>
      </c>
      <c r="E13" s="92" t="b">
        <v>0</v>
      </c>
      <c r="F13" s="92" t="b">
        <v>0</v>
      </c>
      <c r="G13" s="92" t="b">
        <v>0</v>
      </c>
    </row>
    <row r="14" spans="1:7" ht="15">
      <c r="A14" s="92" t="s">
        <v>503</v>
      </c>
      <c r="B14" s="92">
        <v>7</v>
      </c>
      <c r="C14" s="128">
        <v>0.0054078628456553654</v>
      </c>
      <c r="D14" s="92" t="s">
        <v>612</v>
      </c>
      <c r="E14" s="92" t="b">
        <v>0</v>
      </c>
      <c r="F14" s="92" t="b">
        <v>0</v>
      </c>
      <c r="G14" s="92" t="b">
        <v>0</v>
      </c>
    </row>
    <row r="15" spans="1:7" ht="15">
      <c r="A15" s="92" t="s">
        <v>504</v>
      </c>
      <c r="B15" s="92">
        <v>7</v>
      </c>
      <c r="C15" s="128">
        <v>0.0054078628456553654</v>
      </c>
      <c r="D15" s="92" t="s">
        <v>612</v>
      </c>
      <c r="E15" s="92" t="b">
        <v>0</v>
      </c>
      <c r="F15" s="92" t="b">
        <v>0</v>
      </c>
      <c r="G15" s="92" t="b">
        <v>0</v>
      </c>
    </row>
    <row r="16" spans="1:7" ht="15">
      <c r="A16" s="92" t="s">
        <v>505</v>
      </c>
      <c r="B16" s="92">
        <v>7</v>
      </c>
      <c r="C16" s="128">
        <v>0.0054078628456553654</v>
      </c>
      <c r="D16" s="92" t="s">
        <v>612</v>
      </c>
      <c r="E16" s="92" t="b">
        <v>0</v>
      </c>
      <c r="F16" s="92" t="b">
        <v>0</v>
      </c>
      <c r="G16" s="92" t="b">
        <v>0</v>
      </c>
    </row>
    <row r="17" spans="1:7" ht="15">
      <c r="A17" s="92" t="s">
        <v>506</v>
      </c>
      <c r="B17" s="92">
        <v>7</v>
      </c>
      <c r="C17" s="128">
        <v>0.0054078628456553654</v>
      </c>
      <c r="D17" s="92" t="s">
        <v>612</v>
      </c>
      <c r="E17" s="92" t="b">
        <v>0</v>
      </c>
      <c r="F17" s="92" t="b">
        <v>0</v>
      </c>
      <c r="G17" s="92" t="b">
        <v>0</v>
      </c>
    </row>
    <row r="18" spans="1:7" ht="15">
      <c r="A18" s="92" t="s">
        <v>591</v>
      </c>
      <c r="B18" s="92">
        <v>7</v>
      </c>
      <c r="C18" s="128">
        <v>0.0054078628456553654</v>
      </c>
      <c r="D18" s="92" t="s">
        <v>612</v>
      </c>
      <c r="E18" s="92" t="b">
        <v>0</v>
      </c>
      <c r="F18" s="92" t="b">
        <v>0</v>
      </c>
      <c r="G18" s="92" t="b">
        <v>0</v>
      </c>
    </row>
    <row r="19" spans="1:7" ht="15">
      <c r="A19" s="92" t="s">
        <v>592</v>
      </c>
      <c r="B19" s="92">
        <v>7</v>
      </c>
      <c r="C19" s="128">
        <v>0.0054078628456553654</v>
      </c>
      <c r="D19" s="92" t="s">
        <v>612</v>
      </c>
      <c r="E19" s="92" t="b">
        <v>0</v>
      </c>
      <c r="F19" s="92" t="b">
        <v>0</v>
      </c>
      <c r="G19" s="92" t="b">
        <v>0</v>
      </c>
    </row>
    <row r="20" spans="1:7" ht="15">
      <c r="A20" s="92" t="s">
        <v>593</v>
      </c>
      <c r="B20" s="92">
        <v>7</v>
      </c>
      <c r="C20" s="128">
        <v>0.0054078628456553654</v>
      </c>
      <c r="D20" s="92" t="s">
        <v>612</v>
      </c>
      <c r="E20" s="92" t="b">
        <v>0</v>
      </c>
      <c r="F20" s="92" t="b">
        <v>0</v>
      </c>
      <c r="G20" s="92" t="b">
        <v>0</v>
      </c>
    </row>
    <row r="21" spans="1:7" ht="15">
      <c r="A21" s="92" t="s">
        <v>594</v>
      </c>
      <c r="B21" s="92">
        <v>7</v>
      </c>
      <c r="C21" s="128">
        <v>0.0054078628456553654</v>
      </c>
      <c r="D21" s="92" t="s">
        <v>612</v>
      </c>
      <c r="E21" s="92" t="b">
        <v>0</v>
      </c>
      <c r="F21" s="92" t="b">
        <v>0</v>
      </c>
      <c r="G21" s="92" t="b">
        <v>0</v>
      </c>
    </row>
    <row r="22" spans="1:7" ht="15">
      <c r="A22" s="92" t="s">
        <v>595</v>
      </c>
      <c r="B22" s="92">
        <v>7</v>
      </c>
      <c r="C22" s="128">
        <v>0.0054078628456553654</v>
      </c>
      <c r="D22" s="92" t="s">
        <v>612</v>
      </c>
      <c r="E22" s="92" t="b">
        <v>0</v>
      </c>
      <c r="F22" s="92" t="b">
        <v>0</v>
      </c>
      <c r="G22" s="92" t="b">
        <v>0</v>
      </c>
    </row>
    <row r="23" spans="1:7" ht="15">
      <c r="A23" s="92" t="s">
        <v>596</v>
      </c>
      <c r="B23" s="92">
        <v>7</v>
      </c>
      <c r="C23" s="128">
        <v>0.0054078628456553654</v>
      </c>
      <c r="D23" s="92" t="s">
        <v>612</v>
      </c>
      <c r="E23" s="92" t="b">
        <v>0</v>
      </c>
      <c r="F23" s="92" t="b">
        <v>0</v>
      </c>
      <c r="G23" s="92" t="b">
        <v>0</v>
      </c>
    </row>
    <row r="24" spans="1:7" ht="15">
      <c r="A24" s="92" t="s">
        <v>597</v>
      </c>
      <c r="B24" s="92">
        <v>7</v>
      </c>
      <c r="C24" s="128">
        <v>0.0054078628456553654</v>
      </c>
      <c r="D24" s="92" t="s">
        <v>612</v>
      </c>
      <c r="E24" s="92" t="b">
        <v>0</v>
      </c>
      <c r="F24" s="92" t="b">
        <v>0</v>
      </c>
      <c r="G24" s="92" t="b">
        <v>0</v>
      </c>
    </row>
    <row r="25" spans="1:7" ht="15">
      <c r="A25" s="92" t="s">
        <v>246</v>
      </c>
      <c r="B25" s="92">
        <v>7</v>
      </c>
      <c r="C25" s="128">
        <v>0.0054078628456553654</v>
      </c>
      <c r="D25" s="92" t="s">
        <v>612</v>
      </c>
      <c r="E25" s="92" t="b">
        <v>0</v>
      </c>
      <c r="F25" s="92" t="b">
        <v>0</v>
      </c>
      <c r="G25" s="92" t="b">
        <v>0</v>
      </c>
    </row>
    <row r="26" spans="1:7" ht="15">
      <c r="A26" s="92" t="s">
        <v>598</v>
      </c>
      <c r="B26" s="92">
        <v>7</v>
      </c>
      <c r="C26" s="128">
        <v>0.0054078628456553654</v>
      </c>
      <c r="D26" s="92" t="s">
        <v>612</v>
      </c>
      <c r="E26" s="92" t="b">
        <v>1</v>
      </c>
      <c r="F26" s="92" t="b">
        <v>0</v>
      </c>
      <c r="G26" s="92" t="b">
        <v>0</v>
      </c>
    </row>
    <row r="27" spans="1:7" ht="15">
      <c r="A27" s="92" t="s">
        <v>599</v>
      </c>
      <c r="B27" s="92">
        <v>7</v>
      </c>
      <c r="C27" s="128">
        <v>0.0054078628456553654</v>
      </c>
      <c r="D27" s="92" t="s">
        <v>612</v>
      </c>
      <c r="E27" s="92" t="b">
        <v>1</v>
      </c>
      <c r="F27" s="92" t="b">
        <v>0</v>
      </c>
      <c r="G27" s="92" t="b">
        <v>0</v>
      </c>
    </row>
    <row r="28" spans="1:7" ht="15">
      <c r="A28" s="92" t="s">
        <v>600</v>
      </c>
      <c r="B28" s="92">
        <v>7</v>
      </c>
      <c r="C28" s="128">
        <v>0.0054078628456553654</v>
      </c>
      <c r="D28" s="92" t="s">
        <v>612</v>
      </c>
      <c r="E28" s="92" t="b">
        <v>0</v>
      </c>
      <c r="F28" s="92" t="b">
        <v>0</v>
      </c>
      <c r="G28" s="92" t="b">
        <v>0</v>
      </c>
    </row>
    <row r="29" spans="1:7" ht="15">
      <c r="A29" s="92" t="s">
        <v>601</v>
      </c>
      <c r="B29" s="92">
        <v>7</v>
      </c>
      <c r="C29" s="128">
        <v>0.0054078628456553654</v>
      </c>
      <c r="D29" s="92" t="s">
        <v>612</v>
      </c>
      <c r="E29" s="92" t="b">
        <v>0</v>
      </c>
      <c r="F29" s="92" t="b">
        <v>0</v>
      </c>
      <c r="G29" s="92" t="b">
        <v>0</v>
      </c>
    </row>
    <row r="30" spans="1:7" ht="15">
      <c r="A30" s="92" t="s">
        <v>516</v>
      </c>
      <c r="B30" s="92">
        <v>3</v>
      </c>
      <c r="C30" s="128">
        <v>0.00770446782558063</v>
      </c>
      <c r="D30" s="92" t="s">
        <v>612</v>
      </c>
      <c r="E30" s="92" t="b">
        <v>0</v>
      </c>
      <c r="F30" s="92" t="b">
        <v>0</v>
      </c>
      <c r="G30" s="92" t="b">
        <v>0</v>
      </c>
    </row>
    <row r="31" spans="1:7" ht="15">
      <c r="A31" s="92" t="s">
        <v>519</v>
      </c>
      <c r="B31" s="92">
        <v>2</v>
      </c>
      <c r="C31" s="128">
        <v>0.007123308554769801</v>
      </c>
      <c r="D31" s="92" t="s">
        <v>612</v>
      </c>
      <c r="E31" s="92" t="b">
        <v>0</v>
      </c>
      <c r="F31" s="92" t="b">
        <v>0</v>
      </c>
      <c r="G31" s="92" t="b">
        <v>0</v>
      </c>
    </row>
    <row r="32" spans="1:7" ht="15">
      <c r="A32" s="92" t="s">
        <v>520</v>
      </c>
      <c r="B32" s="92">
        <v>2</v>
      </c>
      <c r="C32" s="128">
        <v>0.007123308554769801</v>
      </c>
      <c r="D32" s="92" t="s">
        <v>612</v>
      </c>
      <c r="E32" s="92" t="b">
        <v>1</v>
      </c>
      <c r="F32" s="92" t="b">
        <v>0</v>
      </c>
      <c r="G32" s="92" t="b">
        <v>0</v>
      </c>
    </row>
    <row r="33" spans="1:7" ht="15">
      <c r="A33" s="92" t="s">
        <v>508</v>
      </c>
      <c r="B33" s="92">
        <v>2</v>
      </c>
      <c r="C33" s="128">
        <v>0.00513631188372042</v>
      </c>
      <c r="D33" s="92" t="s">
        <v>612</v>
      </c>
      <c r="E33" s="92" t="b">
        <v>0</v>
      </c>
      <c r="F33" s="92" t="b">
        <v>0</v>
      </c>
      <c r="G33" s="92" t="b">
        <v>0</v>
      </c>
    </row>
    <row r="34" spans="1:7" ht="15">
      <c r="A34" s="92" t="s">
        <v>509</v>
      </c>
      <c r="B34" s="92">
        <v>2</v>
      </c>
      <c r="C34" s="128">
        <v>0.00513631188372042</v>
      </c>
      <c r="D34" s="92" t="s">
        <v>612</v>
      </c>
      <c r="E34" s="92" t="b">
        <v>0</v>
      </c>
      <c r="F34" s="92" t="b">
        <v>0</v>
      </c>
      <c r="G34" s="92" t="b">
        <v>0</v>
      </c>
    </row>
    <row r="35" spans="1:7" ht="15">
      <c r="A35" s="92" t="s">
        <v>510</v>
      </c>
      <c r="B35" s="92">
        <v>2</v>
      </c>
      <c r="C35" s="128">
        <v>0.00513631188372042</v>
      </c>
      <c r="D35" s="92" t="s">
        <v>612</v>
      </c>
      <c r="E35" s="92" t="b">
        <v>0</v>
      </c>
      <c r="F35" s="92" t="b">
        <v>0</v>
      </c>
      <c r="G35" s="92" t="b">
        <v>0</v>
      </c>
    </row>
    <row r="36" spans="1:7" ht="15">
      <c r="A36" s="92" t="s">
        <v>511</v>
      </c>
      <c r="B36" s="92">
        <v>2</v>
      </c>
      <c r="C36" s="128">
        <v>0.00513631188372042</v>
      </c>
      <c r="D36" s="92" t="s">
        <v>612</v>
      </c>
      <c r="E36" s="92" t="b">
        <v>0</v>
      </c>
      <c r="F36" s="92" t="b">
        <v>0</v>
      </c>
      <c r="G36" s="92" t="b">
        <v>0</v>
      </c>
    </row>
    <row r="37" spans="1:7" ht="15">
      <c r="A37" s="92" t="s">
        <v>512</v>
      </c>
      <c r="B37" s="92">
        <v>2</v>
      </c>
      <c r="C37" s="128">
        <v>0.00513631188372042</v>
      </c>
      <c r="D37" s="92" t="s">
        <v>612</v>
      </c>
      <c r="E37" s="92" t="b">
        <v>0</v>
      </c>
      <c r="F37" s="92" t="b">
        <v>0</v>
      </c>
      <c r="G37" s="92" t="b">
        <v>0</v>
      </c>
    </row>
    <row r="38" spans="1:7" ht="15">
      <c r="A38" s="92" t="s">
        <v>513</v>
      </c>
      <c r="B38" s="92">
        <v>2</v>
      </c>
      <c r="C38" s="128">
        <v>0.00513631188372042</v>
      </c>
      <c r="D38" s="92" t="s">
        <v>612</v>
      </c>
      <c r="E38" s="92" t="b">
        <v>0</v>
      </c>
      <c r="F38" s="92" t="b">
        <v>0</v>
      </c>
      <c r="G38" s="92" t="b">
        <v>0</v>
      </c>
    </row>
    <row r="39" spans="1:7" ht="15">
      <c r="A39" s="92" t="s">
        <v>514</v>
      </c>
      <c r="B39" s="92">
        <v>2</v>
      </c>
      <c r="C39" s="128">
        <v>0.00513631188372042</v>
      </c>
      <c r="D39" s="92" t="s">
        <v>612</v>
      </c>
      <c r="E39" s="92" t="b">
        <v>0</v>
      </c>
      <c r="F39" s="92" t="b">
        <v>0</v>
      </c>
      <c r="G39" s="92" t="b">
        <v>0</v>
      </c>
    </row>
    <row r="40" spans="1:7" ht="15">
      <c r="A40" s="92" t="s">
        <v>602</v>
      </c>
      <c r="B40" s="92">
        <v>2</v>
      </c>
      <c r="C40" s="128">
        <v>0.00513631188372042</v>
      </c>
      <c r="D40" s="92" t="s">
        <v>612</v>
      </c>
      <c r="E40" s="92" t="b">
        <v>0</v>
      </c>
      <c r="F40" s="92" t="b">
        <v>0</v>
      </c>
      <c r="G40" s="92" t="b">
        <v>0</v>
      </c>
    </row>
    <row r="41" spans="1:7" ht="15">
      <c r="A41" s="92" t="s">
        <v>603</v>
      </c>
      <c r="B41" s="92">
        <v>2</v>
      </c>
      <c r="C41" s="128">
        <v>0.00513631188372042</v>
      </c>
      <c r="D41" s="92" t="s">
        <v>612</v>
      </c>
      <c r="E41" s="92" t="b">
        <v>0</v>
      </c>
      <c r="F41" s="92" t="b">
        <v>0</v>
      </c>
      <c r="G41" s="92" t="b">
        <v>0</v>
      </c>
    </row>
    <row r="42" spans="1:7" ht="15">
      <c r="A42" s="92" t="s">
        <v>604</v>
      </c>
      <c r="B42" s="92">
        <v>2</v>
      </c>
      <c r="C42" s="128">
        <v>0.00513631188372042</v>
      </c>
      <c r="D42" s="92" t="s">
        <v>612</v>
      </c>
      <c r="E42" s="92" t="b">
        <v>0</v>
      </c>
      <c r="F42" s="92" t="b">
        <v>0</v>
      </c>
      <c r="G42" s="92" t="b">
        <v>0</v>
      </c>
    </row>
    <row r="43" spans="1:7" ht="15">
      <c r="A43" s="92" t="s">
        <v>605</v>
      </c>
      <c r="B43" s="92">
        <v>2</v>
      </c>
      <c r="C43" s="128">
        <v>0.00513631188372042</v>
      </c>
      <c r="D43" s="92" t="s">
        <v>612</v>
      </c>
      <c r="E43" s="92" t="b">
        <v>0</v>
      </c>
      <c r="F43" s="92" t="b">
        <v>0</v>
      </c>
      <c r="G43" s="92" t="b">
        <v>0</v>
      </c>
    </row>
    <row r="44" spans="1:7" ht="15">
      <c r="A44" s="92" t="s">
        <v>606</v>
      </c>
      <c r="B44" s="92">
        <v>2</v>
      </c>
      <c r="C44" s="128">
        <v>0.00513631188372042</v>
      </c>
      <c r="D44" s="92" t="s">
        <v>612</v>
      </c>
      <c r="E44" s="92" t="b">
        <v>0</v>
      </c>
      <c r="F44" s="92" t="b">
        <v>0</v>
      </c>
      <c r="G44" s="92" t="b">
        <v>0</v>
      </c>
    </row>
    <row r="45" spans="1:7" ht="15">
      <c r="A45" s="92" t="s">
        <v>607</v>
      </c>
      <c r="B45" s="92">
        <v>2</v>
      </c>
      <c r="C45" s="128">
        <v>0.00513631188372042</v>
      </c>
      <c r="D45" s="92" t="s">
        <v>612</v>
      </c>
      <c r="E45" s="92" t="b">
        <v>0</v>
      </c>
      <c r="F45" s="92" t="b">
        <v>0</v>
      </c>
      <c r="G45" s="92" t="b">
        <v>0</v>
      </c>
    </row>
    <row r="46" spans="1:7" ht="15">
      <c r="A46" s="92" t="s">
        <v>608</v>
      </c>
      <c r="B46" s="92">
        <v>2</v>
      </c>
      <c r="C46" s="128">
        <v>0.00513631188372042</v>
      </c>
      <c r="D46" s="92" t="s">
        <v>612</v>
      </c>
      <c r="E46" s="92" t="b">
        <v>0</v>
      </c>
      <c r="F46" s="92" t="b">
        <v>0</v>
      </c>
      <c r="G46" s="92" t="b">
        <v>0</v>
      </c>
    </row>
    <row r="47" spans="1:7" ht="15">
      <c r="A47" s="92" t="s">
        <v>609</v>
      </c>
      <c r="B47" s="92">
        <v>2</v>
      </c>
      <c r="C47" s="128">
        <v>0.00513631188372042</v>
      </c>
      <c r="D47" s="92" t="s">
        <v>612</v>
      </c>
      <c r="E47" s="92" t="b">
        <v>0</v>
      </c>
      <c r="F47" s="92" t="b">
        <v>0</v>
      </c>
      <c r="G47" s="92" t="b">
        <v>0</v>
      </c>
    </row>
    <row r="48" spans="1:7" ht="15">
      <c r="A48" s="92" t="s">
        <v>248</v>
      </c>
      <c r="B48" s="92">
        <v>2</v>
      </c>
      <c r="C48" s="128">
        <v>0.00513631188372042</v>
      </c>
      <c r="D48" s="92" t="s">
        <v>612</v>
      </c>
      <c r="E48" s="92" t="b">
        <v>0</v>
      </c>
      <c r="F48" s="92" t="b">
        <v>0</v>
      </c>
      <c r="G48" s="92" t="b">
        <v>0</v>
      </c>
    </row>
    <row r="49" spans="1:7" ht="15">
      <c r="A49" s="92" t="s">
        <v>247</v>
      </c>
      <c r="B49" s="92">
        <v>2</v>
      </c>
      <c r="C49" s="128">
        <v>0.00513631188372042</v>
      </c>
      <c r="D49" s="92" t="s">
        <v>612</v>
      </c>
      <c r="E49" s="92" t="b">
        <v>0</v>
      </c>
      <c r="F49" s="92" t="b">
        <v>0</v>
      </c>
      <c r="G49" s="92" t="b">
        <v>0</v>
      </c>
    </row>
    <row r="50" spans="1:7" ht="15">
      <c r="A50" s="92" t="s">
        <v>244</v>
      </c>
      <c r="B50" s="92">
        <v>2</v>
      </c>
      <c r="C50" s="128">
        <v>0.00513631188372042</v>
      </c>
      <c r="D50" s="92" t="s">
        <v>612</v>
      </c>
      <c r="E50" s="92" t="b">
        <v>0</v>
      </c>
      <c r="F50" s="92" t="b">
        <v>0</v>
      </c>
      <c r="G50" s="92" t="b">
        <v>0</v>
      </c>
    </row>
    <row r="51" spans="1:7" ht="15">
      <c r="A51" s="92" t="s">
        <v>517</v>
      </c>
      <c r="B51" s="92">
        <v>2</v>
      </c>
      <c r="C51" s="128">
        <v>0.007123308554769801</v>
      </c>
      <c r="D51" s="92" t="s">
        <v>612</v>
      </c>
      <c r="E51" s="92" t="b">
        <v>0</v>
      </c>
      <c r="F51" s="92" t="b">
        <v>0</v>
      </c>
      <c r="G51" s="92" t="b">
        <v>0</v>
      </c>
    </row>
    <row r="52" spans="1:7" ht="15">
      <c r="A52" s="92" t="s">
        <v>518</v>
      </c>
      <c r="B52" s="92">
        <v>2</v>
      </c>
      <c r="C52" s="128">
        <v>0.007123308554769801</v>
      </c>
      <c r="D52" s="92" t="s">
        <v>612</v>
      </c>
      <c r="E52" s="92" t="b">
        <v>0</v>
      </c>
      <c r="F52" s="92" t="b">
        <v>0</v>
      </c>
      <c r="G52" s="92" t="b">
        <v>0</v>
      </c>
    </row>
    <row r="53" spans="1:7" ht="15">
      <c r="A53" s="92" t="s">
        <v>495</v>
      </c>
      <c r="B53" s="92">
        <v>14</v>
      </c>
      <c r="C53" s="128">
        <v>0</v>
      </c>
      <c r="D53" s="92" t="s">
        <v>452</v>
      </c>
      <c r="E53" s="92" t="b">
        <v>0</v>
      </c>
      <c r="F53" s="92" t="b">
        <v>0</v>
      </c>
      <c r="G53" s="92" t="b">
        <v>0</v>
      </c>
    </row>
    <row r="54" spans="1:7" ht="15">
      <c r="A54" s="92" t="s">
        <v>496</v>
      </c>
      <c r="B54" s="92">
        <v>14</v>
      </c>
      <c r="C54" s="128">
        <v>0</v>
      </c>
      <c r="D54" s="92" t="s">
        <v>452</v>
      </c>
      <c r="E54" s="92" t="b">
        <v>0</v>
      </c>
      <c r="F54" s="92" t="b">
        <v>0</v>
      </c>
      <c r="G54" s="92" t="b">
        <v>0</v>
      </c>
    </row>
    <row r="55" spans="1:7" ht="15">
      <c r="A55" s="92" t="s">
        <v>497</v>
      </c>
      <c r="B55" s="92">
        <v>14</v>
      </c>
      <c r="C55" s="128">
        <v>0</v>
      </c>
      <c r="D55" s="92" t="s">
        <v>452</v>
      </c>
      <c r="E55" s="92" t="b">
        <v>0</v>
      </c>
      <c r="F55" s="92" t="b">
        <v>0</v>
      </c>
      <c r="G55" s="92" t="b">
        <v>0</v>
      </c>
    </row>
    <row r="56" spans="1:7" ht="15">
      <c r="A56" s="92" t="s">
        <v>498</v>
      </c>
      <c r="B56" s="92">
        <v>14</v>
      </c>
      <c r="C56" s="128">
        <v>0</v>
      </c>
      <c r="D56" s="92" t="s">
        <v>452</v>
      </c>
      <c r="E56" s="92" t="b">
        <v>0</v>
      </c>
      <c r="F56" s="92" t="b">
        <v>0</v>
      </c>
      <c r="G56" s="92" t="b">
        <v>0</v>
      </c>
    </row>
    <row r="57" spans="1:7" ht="15">
      <c r="A57" s="92" t="s">
        <v>501</v>
      </c>
      <c r="B57" s="92">
        <v>7</v>
      </c>
      <c r="C57" s="128">
        <v>0</v>
      </c>
      <c r="D57" s="92" t="s">
        <v>452</v>
      </c>
      <c r="E57" s="92" t="b">
        <v>0</v>
      </c>
      <c r="F57" s="92" t="b">
        <v>0</v>
      </c>
      <c r="G57" s="92" t="b">
        <v>0</v>
      </c>
    </row>
    <row r="58" spans="1:7" ht="15">
      <c r="A58" s="92" t="s">
        <v>502</v>
      </c>
      <c r="B58" s="92">
        <v>7</v>
      </c>
      <c r="C58" s="128">
        <v>0</v>
      </c>
      <c r="D58" s="92" t="s">
        <v>452</v>
      </c>
      <c r="E58" s="92" t="b">
        <v>0</v>
      </c>
      <c r="F58" s="92" t="b">
        <v>0</v>
      </c>
      <c r="G58" s="92" t="b">
        <v>0</v>
      </c>
    </row>
    <row r="59" spans="1:7" ht="15">
      <c r="A59" s="92" t="s">
        <v>503</v>
      </c>
      <c r="B59" s="92">
        <v>7</v>
      </c>
      <c r="C59" s="128">
        <v>0</v>
      </c>
      <c r="D59" s="92" t="s">
        <v>452</v>
      </c>
      <c r="E59" s="92" t="b">
        <v>0</v>
      </c>
      <c r="F59" s="92" t="b">
        <v>0</v>
      </c>
      <c r="G59" s="92" t="b">
        <v>0</v>
      </c>
    </row>
    <row r="60" spans="1:7" ht="15">
      <c r="A60" s="92" t="s">
        <v>504</v>
      </c>
      <c r="B60" s="92">
        <v>7</v>
      </c>
      <c r="C60" s="128">
        <v>0</v>
      </c>
      <c r="D60" s="92" t="s">
        <v>452</v>
      </c>
      <c r="E60" s="92" t="b">
        <v>0</v>
      </c>
      <c r="F60" s="92" t="b">
        <v>0</v>
      </c>
      <c r="G60" s="92" t="b">
        <v>0</v>
      </c>
    </row>
    <row r="61" spans="1:7" ht="15">
      <c r="A61" s="92" t="s">
        <v>505</v>
      </c>
      <c r="B61" s="92">
        <v>7</v>
      </c>
      <c r="C61" s="128">
        <v>0</v>
      </c>
      <c r="D61" s="92" t="s">
        <v>452</v>
      </c>
      <c r="E61" s="92" t="b">
        <v>0</v>
      </c>
      <c r="F61" s="92" t="b">
        <v>0</v>
      </c>
      <c r="G61" s="92" t="b">
        <v>0</v>
      </c>
    </row>
    <row r="62" spans="1:7" ht="15">
      <c r="A62" s="92" t="s">
        <v>506</v>
      </c>
      <c r="B62" s="92">
        <v>7</v>
      </c>
      <c r="C62" s="128">
        <v>0</v>
      </c>
      <c r="D62" s="92" t="s">
        <v>452</v>
      </c>
      <c r="E62" s="92" t="b">
        <v>0</v>
      </c>
      <c r="F62" s="92" t="b">
        <v>0</v>
      </c>
      <c r="G62" s="92" t="b">
        <v>0</v>
      </c>
    </row>
    <row r="63" spans="1:7" ht="15">
      <c r="A63" s="92" t="s">
        <v>591</v>
      </c>
      <c r="B63" s="92">
        <v>7</v>
      </c>
      <c r="C63" s="128">
        <v>0</v>
      </c>
      <c r="D63" s="92" t="s">
        <v>452</v>
      </c>
      <c r="E63" s="92" t="b">
        <v>0</v>
      </c>
      <c r="F63" s="92" t="b">
        <v>0</v>
      </c>
      <c r="G63" s="92" t="b">
        <v>0</v>
      </c>
    </row>
    <row r="64" spans="1:7" ht="15">
      <c r="A64" s="92" t="s">
        <v>592</v>
      </c>
      <c r="B64" s="92">
        <v>7</v>
      </c>
      <c r="C64" s="128">
        <v>0</v>
      </c>
      <c r="D64" s="92" t="s">
        <v>452</v>
      </c>
      <c r="E64" s="92" t="b">
        <v>0</v>
      </c>
      <c r="F64" s="92" t="b">
        <v>0</v>
      </c>
      <c r="G64" s="92" t="b">
        <v>0</v>
      </c>
    </row>
    <row r="65" spans="1:7" ht="15">
      <c r="A65" s="92" t="s">
        <v>499</v>
      </c>
      <c r="B65" s="92">
        <v>7</v>
      </c>
      <c r="C65" s="128">
        <v>0</v>
      </c>
      <c r="D65" s="92" t="s">
        <v>452</v>
      </c>
      <c r="E65" s="92" t="b">
        <v>0</v>
      </c>
      <c r="F65" s="92" t="b">
        <v>0</v>
      </c>
      <c r="G65" s="92" t="b">
        <v>0</v>
      </c>
    </row>
    <row r="66" spans="1:7" ht="15">
      <c r="A66" s="92" t="s">
        <v>593</v>
      </c>
      <c r="B66" s="92">
        <v>7</v>
      </c>
      <c r="C66" s="128">
        <v>0</v>
      </c>
      <c r="D66" s="92" t="s">
        <v>452</v>
      </c>
      <c r="E66" s="92" t="b">
        <v>0</v>
      </c>
      <c r="F66" s="92" t="b">
        <v>0</v>
      </c>
      <c r="G66" s="92" t="b">
        <v>0</v>
      </c>
    </row>
    <row r="67" spans="1:7" ht="15">
      <c r="A67" s="92" t="s">
        <v>594</v>
      </c>
      <c r="B67" s="92">
        <v>7</v>
      </c>
      <c r="C67" s="128">
        <v>0</v>
      </c>
      <c r="D67" s="92" t="s">
        <v>452</v>
      </c>
      <c r="E67" s="92" t="b">
        <v>0</v>
      </c>
      <c r="F67" s="92" t="b">
        <v>0</v>
      </c>
      <c r="G67" s="92" t="b">
        <v>0</v>
      </c>
    </row>
    <row r="68" spans="1:7" ht="15">
      <c r="A68" s="92" t="s">
        <v>595</v>
      </c>
      <c r="B68" s="92">
        <v>7</v>
      </c>
      <c r="C68" s="128">
        <v>0</v>
      </c>
      <c r="D68" s="92" t="s">
        <v>452</v>
      </c>
      <c r="E68" s="92" t="b">
        <v>0</v>
      </c>
      <c r="F68" s="92" t="b">
        <v>0</v>
      </c>
      <c r="G68" s="92" t="b">
        <v>0</v>
      </c>
    </row>
    <row r="69" spans="1:7" ht="15">
      <c r="A69" s="92" t="s">
        <v>596</v>
      </c>
      <c r="B69" s="92">
        <v>7</v>
      </c>
      <c r="C69" s="128">
        <v>0</v>
      </c>
      <c r="D69" s="92" t="s">
        <v>452</v>
      </c>
      <c r="E69" s="92" t="b">
        <v>0</v>
      </c>
      <c r="F69" s="92" t="b">
        <v>0</v>
      </c>
      <c r="G69" s="92" t="b">
        <v>0</v>
      </c>
    </row>
    <row r="70" spans="1:7" ht="15">
      <c r="A70" s="92" t="s">
        <v>597</v>
      </c>
      <c r="B70" s="92">
        <v>7</v>
      </c>
      <c r="C70" s="128">
        <v>0</v>
      </c>
      <c r="D70" s="92" t="s">
        <v>452</v>
      </c>
      <c r="E70" s="92" t="b">
        <v>0</v>
      </c>
      <c r="F70" s="92" t="b">
        <v>0</v>
      </c>
      <c r="G70" s="92" t="b">
        <v>0</v>
      </c>
    </row>
    <row r="71" spans="1:7" ht="15">
      <c r="A71" s="92" t="s">
        <v>246</v>
      </c>
      <c r="B71" s="92">
        <v>7</v>
      </c>
      <c r="C71" s="128">
        <v>0</v>
      </c>
      <c r="D71" s="92" t="s">
        <v>452</v>
      </c>
      <c r="E71" s="92" t="b">
        <v>0</v>
      </c>
      <c r="F71" s="92" t="b">
        <v>0</v>
      </c>
      <c r="G71" s="92" t="b">
        <v>0</v>
      </c>
    </row>
    <row r="72" spans="1:7" ht="15">
      <c r="A72" s="92" t="s">
        <v>598</v>
      </c>
      <c r="B72" s="92">
        <v>7</v>
      </c>
      <c r="C72" s="128">
        <v>0</v>
      </c>
      <c r="D72" s="92" t="s">
        <v>452</v>
      </c>
      <c r="E72" s="92" t="b">
        <v>1</v>
      </c>
      <c r="F72" s="92" t="b">
        <v>0</v>
      </c>
      <c r="G72" s="92" t="b">
        <v>0</v>
      </c>
    </row>
    <row r="73" spans="1:7" ht="15">
      <c r="A73" s="92" t="s">
        <v>599</v>
      </c>
      <c r="B73" s="92">
        <v>7</v>
      </c>
      <c r="C73" s="128">
        <v>0</v>
      </c>
      <c r="D73" s="92" t="s">
        <v>452</v>
      </c>
      <c r="E73" s="92" t="b">
        <v>1</v>
      </c>
      <c r="F73" s="92" t="b">
        <v>0</v>
      </c>
      <c r="G73" s="92" t="b">
        <v>0</v>
      </c>
    </row>
    <row r="74" spans="1:7" ht="15">
      <c r="A74" s="92" t="s">
        <v>600</v>
      </c>
      <c r="B74" s="92">
        <v>7</v>
      </c>
      <c r="C74" s="128">
        <v>0</v>
      </c>
      <c r="D74" s="92" t="s">
        <v>452</v>
      </c>
      <c r="E74" s="92" t="b">
        <v>0</v>
      </c>
      <c r="F74" s="92" t="b">
        <v>0</v>
      </c>
      <c r="G74" s="92" t="b">
        <v>0</v>
      </c>
    </row>
    <row r="75" spans="1:7" ht="15">
      <c r="A75" s="92" t="s">
        <v>601</v>
      </c>
      <c r="B75" s="92">
        <v>7</v>
      </c>
      <c r="C75" s="128">
        <v>0</v>
      </c>
      <c r="D75" s="92" t="s">
        <v>452</v>
      </c>
      <c r="E75" s="92" t="b">
        <v>0</v>
      </c>
      <c r="F75" s="92" t="b">
        <v>0</v>
      </c>
      <c r="G75" s="92" t="b">
        <v>0</v>
      </c>
    </row>
    <row r="76" spans="1:7" ht="15">
      <c r="A76" s="92" t="s">
        <v>508</v>
      </c>
      <c r="B76" s="92">
        <v>2</v>
      </c>
      <c r="C76" s="128">
        <v>0</v>
      </c>
      <c r="D76" s="92" t="s">
        <v>453</v>
      </c>
      <c r="E76" s="92" t="b">
        <v>0</v>
      </c>
      <c r="F76" s="92" t="b">
        <v>0</v>
      </c>
      <c r="G76" s="92" t="b">
        <v>0</v>
      </c>
    </row>
    <row r="77" spans="1:7" ht="15">
      <c r="A77" s="92" t="s">
        <v>509</v>
      </c>
      <c r="B77" s="92">
        <v>2</v>
      </c>
      <c r="C77" s="128">
        <v>0</v>
      </c>
      <c r="D77" s="92" t="s">
        <v>453</v>
      </c>
      <c r="E77" s="92" t="b">
        <v>0</v>
      </c>
      <c r="F77" s="92" t="b">
        <v>0</v>
      </c>
      <c r="G77" s="92" t="b">
        <v>0</v>
      </c>
    </row>
    <row r="78" spans="1:7" ht="15">
      <c r="A78" s="92" t="s">
        <v>495</v>
      </c>
      <c r="B78" s="92">
        <v>2</v>
      </c>
      <c r="C78" s="128">
        <v>0</v>
      </c>
      <c r="D78" s="92" t="s">
        <v>453</v>
      </c>
      <c r="E78" s="92" t="b">
        <v>0</v>
      </c>
      <c r="F78" s="92" t="b">
        <v>0</v>
      </c>
      <c r="G78" s="92" t="b">
        <v>0</v>
      </c>
    </row>
    <row r="79" spans="1:7" ht="15">
      <c r="A79" s="92" t="s">
        <v>496</v>
      </c>
      <c r="B79" s="92">
        <v>2</v>
      </c>
      <c r="C79" s="128">
        <v>0</v>
      </c>
      <c r="D79" s="92" t="s">
        <v>453</v>
      </c>
      <c r="E79" s="92" t="b">
        <v>0</v>
      </c>
      <c r="F79" s="92" t="b">
        <v>0</v>
      </c>
      <c r="G79" s="92" t="b">
        <v>0</v>
      </c>
    </row>
    <row r="80" spans="1:7" ht="15">
      <c r="A80" s="92" t="s">
        <v>501</v>
      </c>
      <c r="B80" s="92">
        <v>2</v>
      </c>
      <c r="C80" s="128">
        <v>0</v>
      </c>
      <c r="D80" s="92" t="s">
        <v>453</v>
      </c>
      <c r="E80" s="92" t="b">
        <v>0</v>
      </c>
      <c r="F80" s="92" t="b">
        <v>0</v>
      </c>
      <c r="G80" s="92" t="b">
        <v>0</v>
      </c>
    </row>
    <row r="81" spans="1:7" ht="15">
      <c r="A81" s="92" t="s">
        <v>510</v>
      </c>
      <c r="B81" s="92">
        <v>2</v>
      </c>
      <c r="C81" s="128">
        <v>0</v>
      </c>
      <c r="D81" s="92" t="s">
        <v>453</v>
      </c>
      <c r="E81" s="92" t="b">
        <v>0</v>
      </c>
      <c r="F81" s="92" t="b">
        <v>0</v>
      </c>
      <c r="G81" s="92" t="b">
        <v>0</v>
      </c>
    </row>
    <row r="82" spans="1:7" ht="15">
      <c r="A82" s="92" t="s">
        <v>511</v>
      </c>
      <c r="B82" s="92">
        <v>2</v>
      </c>
      <c r="C82" s="128">
        <v>0</v>
      </c>
      <c r="D82" s="92" t="s">
        <v>453</v>
      </c>
      <c r="E82" s="92" t="b">
        <v>0</v>
      </c>
      <c r="F82" s="92" t="b">
        <v>0</v>
      </c>
      <c r="G82" s="92" t="b">
        <v>0</v>
      </c>
    </row>
    <row r="83" spans="1:7" ht="15">
      <c r="A83" s="92" t="s">
        <v>512</v>
      </c>
      <c r="B83" s="92">
        <v>2</v>
      </c>
      <c r="C83" s="128">
        <v>0</v>
      </c>
      <c r="D83" s="92" t="s">
        <v>453</v>
      </c>
      <c r="E83" s="92" t="b">
        <v>0</v>
      </c>
      <c r="F83" s="92" t="b">
        <v>0</v>
      </c>
      <c r="G83" s="92" t="b">
        <v>0</v>
      </c>
    </row>
    <row r="84" spans="1:7" ht="15">
      <c r="A84" s="92" t="s">
        <v>513</v>
      </c>
      <c r="B84" s="92">
        <v>2</v>
      </c>
      <c r="C84" s="128">
        <v>0</v>
      </c>
      <c r="D84" s="92" t="s">
        <v>453</v>
      </c>
      <c r="E84" s="92" t="b">
        <v>0</v>
      </c>
      <c r="F84" s="92" t="b">
        <v>0</v>
      </c>
      <c r="G84" s="92" t="b">
        <v>0</v>
      </c>
    </row>
    <row r="85" spans="1:7" ht="15">
      <c r="A85" s="92" t="s">
        <v>514</v>
      </c>
      <c r="B85" s="92">
        <v>2</v>
      </c>
      <c r="C85" s="128">
        <v>0</v>
      </c>
      <c r="D85" s="92" t="s">
        <v>453</v>
      </c>
      <c r="E85" s="92" t="b">
        <v>0</v>
      </c>
      <c r="F85" s="92" t="b">
        <v>0</v>
      </c>
      <c r="G85" s="92" t="b">
        <v>0</v>
      </c>
    </row>
    <row r="86" spans="1:7" ht="15">
      <c r="A86" s="92" t="s">
        <v>602</v>
      </c>
      <c r="B86" s="92">
        <v>2</v>
      </c>
      <c r="C86" s="128">
        <v>0</v>
      </c>
      <c r="D86" s="92" t="s">
        <v>453</v>
      </c>
      <c r="E86" s="92" t="b">
        <v>0</v>
      </c>
      <c r="F86" s="92" t="b">
        <v>0</v>
      </c>
      <c r="G86" s="92" t="b">
        <v>0</v>
      </c>
    </row>
    <row r="87" spans="1:7" ht="15">
      <c r="A87" s="92" t="s">
        <v>603</v>
      </c>
      <c r="B87" s="92">
        <v>2</v>
      </c>
      <c r="C87" s="128">
        <v>0</v>
      </c>
      <c r="D87" s="92" t="s">
        <v>453</v>
      </c>
      <c r="E87" s="92" t="b">
        <v>0</v>
      </c>
      <c r="F87" s="92" t="b">
        <v>0</v>
      </c>
      <c r="G87" s="92" t="b">
        <v>0</v>
      </c>
    </row>
    <row r="88" spans="1:7" ht="15">
      <c r="A88" s="92" t="s">
        <v>604</v>
      </c>
      <c r="B88" s="92">
        <v>2</v>
      </c>
      <c r="C88" s="128">
        <v>0</v>
      </c>
      <c r="D88" s="92" t="s">
        <v>453</v>
      </c>
      <c r="E88" s="92" t="b">
        <v>0</v>
      </c>
      <c r="F88" s="92" t="b">
        <v>0</v>
      </c>
      <c r="G88" s="92" t="b">
        <v>0</v>
      </c>
    </row>
    <row r="89" spans="1:7" ht="15">
      <c r="A89" s="92" t="s">
        <v>605</v>
      </c>
      <c r="B89" s="92">
        <v>2</v>
      </c>
      <c r="C89" s="128">
        <v>0</v>
      </c>
      <c r="D89" s="92" t="s">
        <v>453</v>
      </c>
      <c r="E89" s="92" t="b">
        <v>0</v>
      </c>
      <c r="F89" s="92" t="b">
        <v>0</v>
      </c>
      <c r="G89" s="92" t="b">
        <v>0</v>
      </c>
    </row>
    <row r="90" spans="1:7" ht="15">
      <c r="A90" s="92" t="s">
        <v>606</v>
      </c>
      <c r="B90" s="92">
        <v>2</v>
      </c>
      <c r="C90" s="128">
        <v>0</v>
      </c>
      <c r="D90" s="92" t="s">
        <v>453</v>
      </c>
      <c r="E90" s="92" t="b">
        <v>0</v>
      </c>
      <c r="F90" s="92" t="b">
        <v>0</v>
      </c>
      <c r="G90" s="92" t="b">
        <v>0</v>
      </c>
    </row>
    <row r="91" spans="1:7" ht="15">
      <c r="A91" s="92" t="s">
        <v>607</v>
      </c>
      <c r="B91" s="92">
        <v>2</v>
      </c>
      <c r="C91" s="128">
        <v>0</v>
      </c>
      <c r="D91" s="92" t="s">
        <v>453</v>
      </c>
      <c r="E91" s="92" t="b">
        <v>0</v>
      </c>
      <c r="F91" s="92" t="b">
        <v>0</v>
      </c>
      <c r="G91" s="92" t="b">
        <v>0</v>
      </c>
    </row>
    <row r="92" spans="1:7" ht="15">
      <c r="A92" s="92" t="s">
        <v>499</v>
      </c>
      <c r="B92" s="92">
        <v>2</v>
      </c>
      <c r="C92" s="128">
        <v>0</v>
      </c>
      <c r="D92" s="92" t="s">
        <v>453</v>
      </c>
      <c r="E92" s="92" t="b">
        <v>0</v>
      </c>
      <c r="F92" s="92" t="b">
        <v>0</v>
      </c>
      <c r="G92" s="92" t="b">
        <v>0</v>
      </c>
    </row>
    <row r="93" spans="1:7" ht="15">
      <c r="A93" s="92" t="s">
        <v>608</v>
      </c>
      <c r="B93" s="92">
        <v>2</v>
      </c>
      <c r="C93" s="128">
        <v>0</v>
      </c>
      <c r="D93" s="92" t="s">
        <v>453</v>
      </c>
      <c r="E93" s="92" t="b">
        <v>0</v>
      </c>
      <c r="F93" s="92" t="b">
        <v>0</v>
      </c>
      <c r="G93" s="92" t="b">
        <v>0</v>
      </c>
    </row>
    <row r="94" spans="1:7" ht="15">
      <c r="A94" s="92" t="s">
        <v>609</v>
      </c>
      <c r="B94" s="92">
        <v>2</v>
      </c>
      <c r="C94" s="128">
        <v>0</v>
      </c>
      <c r="D94" s="92" t="s">
        <v>453</v>
      </c>
      <c r="E94" s="92" t="b">
        <v>0</v>
      </c>
      <c r="F94" s="92" t="b">
        <v>0</v>
      </c>
      <c r="G94" s="92" t="b">
        <v>0</v>
      </c>
    </row>
    <row r="95" spans="1:7" ht="15">
      <c r="A95" s="92" t="s">
        <v>248</v>
      </c>
      <c r="B95" s="92">
        <v>2</v>
      </c>
      <c r="C95" s="128">
        <v>0</v>
      </c>
      <c r="D95" s="92" t="s">
        <v>453</v>
      </c>
      <c r="E95" s="92" t="b">
        <v>0</v>
      </c>
      <c r="F95" s="92" t="b">
        <v>0</v>
      </c>
      <c r="G95" s="92" t="b">
        <v>0</v>
      </c>
    </row>
    <row r="96" spans="1:7" ht="15">
      <c r="A96" s="92" t="s">
        <v>247</v>
      </c>
      <c r="B96" s="92">
        <v>2</v>
      </c>
      <c r="C96" s="128">
        <v>0</v>
      </c>
      <c r="D96" s="92" t="s">
        <v>453</v>
      </c>
      <c r="E96" s="92" t="b">
        <v>0</v>
      </c>
      <c r="F96" s="92" t="b">
        <v>0</v>
      </c>
      <c r="G96" s="92" t="b">
        <v>0</v>
      </c>
    </row>
    <row r="97" spans="1:7" ht="15">
      <c r="A97" s="92" t="s">
        <v>244</v>
      </c>
      <c r="B97" s="92">
        <v>2</v>
      </c>
      <c r="C97" s="128">
        <v>0</v>
      </c>
      <c r="D97" s="92" t="s">
        <v>453</v>
      </c>
      <c r="E97" s="92" t="b">
        <v>0</v>
      </c>
      <c r="F97" s="92" t="b">
        <v>0</v>
      </c>
      <c r="G97" s="92" t="b">
        <v>0</v>
      </c>
    </row>
    <row r="98" spans="1:7" ht="15">
      <c r="A98" s="92" t="s">
        <v>495</v>
      </c>
      <c r="B98" s="92">
        <v>3</v>
      </c>
      <c r="C98" s="128">
        <v>0</v>
      </c>
      <c r="D98" s="92" t="s">
        <v>454</v>
      </c>
      <c r="E98" s="92" t="b">
        <v>0</v>
      </c>
      <c r="F98" s="92" t="b">
        <v>0</v>
      </c>
      <c r="G98" s="92" t="b">
        <v>0</v>
      </c>
    </row>
    <row r="99" spans="1:7" ht="15">
      <c r="A99" s="92" t="s">
        <v>516</v>
      </c>
      <c r="B99" s="92">
        <v>3</v>
      </c>
      <c r="C99" s="128">
        <v>0.0075467682452434815</v>
      </c>
      <c r="D99" s="92" t="s">
        <v>454</v>
      </c>
      <c r="E99" s="92" t="b">
        <v>0</v>
      </c>
      <c r="F99" s="92" t="b">
        <v>0</v>
      </c>
      <c r="G99" s="92" t="b">
        <v>0</v>
      </c>
    </row>
    <row r="100" spans="1:7" ht="15">
      <c r="A100" s="92" t="s">
        <v>499</v>
      </c>
      <c r="B100" s="92">
        <v>3</v>
      </c>
      <c r="C100" s="128">
        <v>0</v>
      </c>
      <c r="D100" s="92" t="s">
        <v>454</v>
      </c>
      <c r="E100" s="92" t="b">
        <v>0</v>
      </c>
      <c r="F100" s="92" t="b">
        <v>0</v>
      </c>
      <c r="G100" s="92" t="b">
        <v>0</v>
      </c>
    </row>
    <row r="101" spans="1:7" ht="15">
      <c r="A101" s="92" t="s">
        <v>517</v>
      </c>
      <c r="B101" s="92">
        <v>2</v>
      </c>
      <c r="C101" s="128">
        <v>0.013632035849133212</v>
      </c>
      <c r="D101" s="92" t="s">
        <v>454</v>
      </c>
      <c r="E101" s="92" t="b">
        <v>0</v>
      </c>
      <c r="F101" s="92" t="b">
        <v>0</v>
      </c>
      <c r="G101" s="92" t="b">
        <v>0</v>
      </c>
    </row>
    <row r="102" spans="1:7" ht="15">
      <c r="A102" s="92" t="s">
        <v>518</v>
      </c>
      <c r="B102" s="92">
        <v>2</v>
      </c>
      <c r="C102" s="128">
        <v>0.013632035849133212</v>
      </c>
      <c r="D102" s="92" t="s">
        <v>454</v>
      </c>
      <c r="E102" s="92" t="b">
        <v>0</v>
      </c>
      <c r="F102" s="92" t="b">
        <v>0</v>
      </c>
      <c r="G102" s="92" t="b">
        <v>0</v>
      </c>
    </row>
    <row r="103" spans="1:7" ht="15">
      <c r="A103" s="92" t="s">
        <v>519</v>
      </c>
      <c r="B103" s="92">
        <v>2</v>
      </c>
      <c r="C103" s="128">
        <v>0.013632035849133212</v>
      </c>
      <c r="D103" s="92" t="s">
        <v>454</v>
      </c>
      <c r="E103" s="92" t="b">
        <v>0</v>
      </c>
      <c r="F103" s="92" t="b">
        <v>0</v>
      </c>
      <c r="G103" s="92" t="b">
        <v>0</v>
      </c>
    </row>
    <row r="104" spans="1:7" ht="15">
      <c r="A104" s="92" t="s">
        <v>520</v>
      </c>
      <c r="B104" s="92">
        <v>2</v>
      </c>
      <c r="C104" s="128">
        <v>0.013632035849133212</v>
      </c>
      <c r="D104" s="92" t="s">
        <v>454</v>
      </c>
      <c r="E104" s="92" t="b">
        <v>1</v>
      </c>
      <c r="F104" s="92" t="b">
        <v>0</v>
      </c>
      <c r="G10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6C5F9F-E48B-4D8D-BE3E-222A0D88D3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2020-01-06T19:22:24Z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