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28680"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<sst xmlns="http://schemas.openxmlformats.org/spreadsheetml/2006/main" count="3642" uniqueCount="1005">
  <si>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</si>
  <si>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</si>
  <si>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</si>
  <si>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</si>
  <si>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</si>
  <si>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</si>
  <si>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</si>
  <si>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</si>
  <si>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</si>
  <si>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</si>
  <si>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</si>
  <si>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</si>
  <si>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</si>
  <si>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</si>
  <si>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</si>
  <si>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</si>
  <si>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</si>
  <si>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</si>
  <si>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</si>
  <si>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</si>
  <si>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</si>
  <si>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</si>
  <si>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</si>
  <si>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</si>
  <si>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</si>
  <si>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</si>
  <si>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</si>
  <si>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</si>
  <si>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</si>
  <si>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</si>
  <si>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</si>
  <si>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</si>
  <si>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</si>
  <si>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</si>
  <si>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</si>
  <si>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</si>
  <si>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</si>
  <si>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</si>
  <si>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</si>
  <si>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</si>
  <si>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</si>
  <si>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</si>
  <si>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</si>
  <si>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</si>
  <si>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</si>
  <si>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</si>
  <si>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</si>
  <si>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</si>
  <si>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</si>
  <si>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</si>
  <si>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</si>
  <si>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</si>
  <si>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</si>
  <si>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</si>
  <si>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</si>
  <si>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</si>
  <si>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</si>
  <si>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</si>
  <si>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</si>
  <si>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</si>
  <si>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</si>
  <si>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</si>
  <si>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</si>
  <si>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</si>
  <si>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</si>
  <si>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</si>
  <si>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</si>
  <si>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</si>
  <si>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</si>
  <si>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</si>
  <si>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</si>
  <si>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</si>
  <si>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</si>
  <si>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</si>
  <si>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</si>
  <si>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</si>
  <si>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</si>
  <si>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</si>
  <si>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</si>
  <si>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</si>
  <si>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</si>
  <si>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</si>
  <si>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</si>
  <si>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</si>
  <si>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</si>
  <si>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</si>
  <si>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</si>
  <si>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</si>
  <si>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</si>
  <si>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</si>
  <si>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</si>
  <si>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</si>
  <si>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</si>
  <si>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</si>
  <si>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</si>
  <si>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</si>
  <si>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</si>
  <si>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</si>
  <si>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</si>
  <si>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</si>
  <si>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</si>
  <si>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</si>
  <si>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</si>
  <si>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</si>
  <si>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</si>
  <si>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</si>
  <si>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</si>
  <si>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</si>
  <si>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</si>
  <si>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</si>
  <si>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</si>
  <si>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</si>
  <si>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</si>
  <si>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</si>
  <si>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</si>
  <si>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</si>
  <si>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</si>
  <si>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</si>
  <si>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</si>
  <si>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</si>
  <si>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</si>
  <si>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</si>
  <si>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</si>
  <si>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</si>
  <si>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</si>
  <si>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</si>
  <si>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</si>
  <si>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</si>
  <si>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</si>
  <si>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</si>
  <si>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</si>
  <si>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</si>
  <si>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</si>
  <si>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</si>
  <si>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</si>
  <si>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</si>
  <si>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</si>
  <si>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</si>
  <si>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</si>
  <si>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</si>
  <si>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</si>
  <si>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</si>
  <si>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</si>
  <si>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</si>
  <si>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</si>
  <si>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</si>
  <si>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</si>
  <si>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</si>
  <si>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</si>
  <si>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</si>
  <si>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</si>
  <si>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</si>
  <si>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</si>
  <si>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</si>
  <si>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</si>
  <si>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</si>
  <si>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</si>
  <si>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</si>
  <si>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</si>
  <si>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</si>
  <si>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</si>
  <si>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</si>
  <si>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</si>
  <si>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</si>
  <si>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</si>
  <si>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</si>
  <si>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</si>
  <si>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</si>
  <si>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</si>
  <si>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</si>
  <si>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</si>
  <si>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</si>
  <si>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</si>
  <si>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</si>
  <si>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</si>
  <si>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</si>
  <si>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</si>
  <si>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</si>
  <si>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</si>
  <si>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</si>
  <si>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</si>
  <si>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</si>
  <si>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</si>
  <si>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</si>
  <si>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</si>
  <si>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</si>
  <si>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</si>
  <si>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</si>
  <si>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</si>
  <si>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</si>
  <si>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</si>
  <si>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</si>
  <si>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</si>
  <si>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</si>
  <si>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</si>
  <si>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</si>
  <si>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</si>
  <si>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</si>
  <si>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</si>
  <si>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</si>
  <si>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</si>
  <si>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</si>
  <si>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</si>
  <si>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</si>
  <si>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</si>
  <si>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</si>
  <si>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</si>
  <si>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</si>
  <si>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</si>
  <si>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</si>
  <si>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</si>
  <si>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</si>
  <si>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</si>
  <si>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</si>
  <si>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</si>
  <si>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</si>
  <si>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</si>
  <si>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</si>
  <si>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</si>
  <si>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</si>
  <si>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</si>
  <si>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</si>
  <si>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</si>
  <si>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</si>
  <si>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</si>
  <si>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</si>
  <si>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</si>
  <si>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</si>
  <si>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</si>
  <si>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</si>
  <si>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</si>
  <si>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</si>
  <si>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</si>
  <si>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</si>
  <si>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</si>
  <si>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</si>
  <si>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</si>
  <si>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</si>
  <si>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</si>
  <si>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</si>
  <si>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</si>
  <si>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</si>
  <si>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</si>
  <si>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</si>
  <si>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</si>
  <si>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</si>
  <si>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</si>
  <si>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</si>
  <si>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</si>
  <si>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</si>
  <si>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</si>
  <si>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</si>
  <si>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amyhychan</t>
  </si>
  <si>
    <t>laurencswee</t>
  </si>
  <si>
    <t>cw_pharmacists</t>
  </si>
  <si>
    <t>chlozt</t>
  </si>
  <si>
    <t>drdianeashiru</t>
  </si>
  <si>
    <t>sarahm_cavanagh</t>
  </si>
  <si>
    <t>thetlinks</t>
  </si>
  <si>
    <t>flemingfund</t>
  </si>
  <si>
    <t>dhscgovuk</t>
  </si>
  <si>
    <t>raymond77606950</t>
  </si>
  <si>
    <t>ukgovghs</t>
  </si>
  <si>
    <t>returnofthevic</t>
  </si>
  <si>
    <t>e_charani</t>
  </si>
  <si>
    <t>ossjohnson</t>
  </si>
  <si>
    <t>thechange_x</t>
  </si>
  <si>
    <t>bull_eleanor</t>
  </si>
  <si>
    <t>eastangliami</t>
  </si>
  <si>
    <t>esneft</t>
  </si>
  <si>
    <t>nhs_healthedeng</t>
  </si>
  <si>
    <t>observeruk</t>
  </si>
  <si>
    <t>matthancock</t>
  </si>
  <si>
    <t>pjonline_news</t>
  </si>
  <si>
    <t>cmo_england</t>
  </si>
  <si>
    <t>nhsuk</t>
  </si>
  <si>
    <t>Mentions</t>
  </si>
  <si>
    <t>So proud of what @CW_Pharmacists have achieved ! Opportunity to work with @DHSCgovuk @THETlinks to tackle #AMR in #Commonwealth regions in #Africa through @FlemingFund Leading the way in #Pharmacy #CWPAMS https://t.co/q0EZx1N22u</t>
  </si>
  <si>
    <t>Exciting new project across Africa _xD83C__xDDF9__xD83C__xDDFF__xD83C__xDDFF__xD83C__xDDF2__xD83C__xDDFA__xD83C__xDDEC__xD83C__xDDEC__xD83C__xDDED_, looking forward to hearing more about it on day 2 of #THETConf _xD83D__xDC40_ #CWPAMS https://t.co/klOG9JN4pJ</t>
  </si>
  <si>
    <t>Thank you @Raymond77606950 for presenting CPA's work to empower #pharmacists and improve medicines use throughout the #Commonwealth #PharmacyRocks #CWPAMS #PharmAid https://t.co/czcsjXaMiM</t>
  </si>
  <si>
    <t>Through #CWPAMS  we are striving to make an impact to tackle #AMR globally @THETlinks @UKgovGHS https://t.co/GpvKfHw5Zd</t>
  </si>
  <si>
    <t>Find out more about how we will be tackling #AMR in Africa through health partnerships working with the fantastic @THETlinks and @FlemingFund #CWPAMS #pharmacy #antimicrobialresistance @DrDianeAshiru @SarahM_Cavanagh @ReturnoftheVIC @chlozt https://t.co/BKhEl5gZLA</t>
  </si>
  <si>
    <t>https://t.co/uulXqyYukO #CWPAMS  - fantastic to see @CW_Pharmacists and @THETlinks  working with @FlemingFund to tackle global issue of #antibioticresistance @SarahM_Cavanagh @DrDianeAshiru @ReturnoftheVIC</t>
  </si>
  <si>
    <t>Congratulations to all at @CW_Pharmacists and @THETlinks for there brilliant work in making #CWPAMS a reality - looking forward to joining forces to tackle #AMR @FlemingFund https://t.co/BinXmwEpN7</t>
  </si>
  <si>
    <t>Fantastic to see action on #AMR #CWPAMS https://t.co/KRYwdXGPED</t>
  </si>
  <si>
    <t>Presentation by @e_charani further highlights the key role and impact UK pharmacists can have in supporting AMS interventions in LMICs &amp;amp; importance of engaging fully with stakeholders. I hope pharmacists at #UKCPAPIN are inspired to apply for #CWPAMS cc @THETlinks @CW_Pharmacists https://t.co/m33Xf5CjIm</t>
  </si>
  <si>
    <t>Couldn't agree more- brilliant, can't put it down. Good to meet you @ossjohnson looking forward to working with you #CWPAMS @THETlinks @FlemingFund @CW_Pharmacists #AMR https://t.co/YqqK1V9YUE</t>
  </si>
  <si>
    <t>Thank you @bull_eleanor and @corina_mason @TheChange_X for showing us the vital importance of behaviour change in this programme. @FlemingFund @CW_Pharmacists @THETlinks #CWPAMS #AMR #StopSuperbugs #KeepAntibioticsWorking #AntibioticGuardian https://t.co/NmjIGocGxI</t>
  </si>
  <si>
    <t>I am very much looking forward to presenting this programme #CWPAMS later today @FlemingFund @THETlinks @CW_Pharmacists @DrDianeAshiru @NHS_HealthEdEng @DHSCgovuk @ESNEFT @EastAngliaMI #Pharmacy #nhs https://t.co/d7lczirkS1</t>
  </si>
  <si>
    <t>Don't miss @SarahM_Cavanagh talk about our exciting new initiative #CWPAMS with @THETlinks today - great to be working together to tackle #AMR @FlemingFund @DrDianeAshiru @DHSCgovuk #NHS #AntibioticResistance #Stopsuperbugs #Commonwealth https://t.co/Huc5TQ6RMF</t>
  </si>
  <si>
    <t>Great campaign to tackle #AMR @DrDianeAshiru Everyone should take action to be an #AntibioticGuardian #CWPAMS #PharmacyRocks https://t.co/hRNH6lnzjx</t>
  </si>
  <si>
    <t>#CWPAMS https://t.co/o5xhOufLS2</t>
  </si>
  <si>
    <t>#CWPAMS https://t.co/JSi8o3TbPB</t>
  </si>
  <si>
    <t>Frugal innovation, conscious use of resources, collaboration, improved leadership. All learning I have brought back to the #NHS from international volunteering. Looking forward to using technology in #CWPAMS #AMR @MattHancock @FlemingFund @THETlinks @CW_Pharmacists @ObserverUK https://t.co/jGtT7PuhUE</t>
  </si>
  <si>
    <t>Great opportunity for our brilliant #nhs #Pharmacists to work with our counterparts in Africa in the fight against #AMR @CW_Pharmacists @FlemingFund #CWPAMS https://t.co/yC606L7Igz</t>
  </si>
  <si>
    <t>Thanks Ben #CWPAMS https://t.co/OGssEqJFpZ</t>
  </si>
  <si>
    <t>Great to have the @PJOnline_News feature the new Commonwealth Partnerships for #AMS project with @FlemingFund and @CW_Pharmacists, thank you! ‘Pharmacists given funding to tackle global anti-microbial resistance’ https://t.co/3SV4bSd9W6 #CWPAMS</t>
  </si>
  <si>
    <t>Each year 700,000 people die due to drug resistant infections, we’re pleased to announce the launch of the #Commonwealth Partnerships for #AMS project! @CMO_England latest blog is a great introduction to the project: https://t.co/TN0kRMLphj #CWPAMS @FlemingFund @CW_Pharmacists https://t.co/seEniwX9r3</t>
  </si>
  <si>
    <t>Each year 700,000 people die due to drug resistant infections, we’re pleased to announce the launch of the #Commonwealth Partnerships for #AMS project! @CMO_England latest blog is a great introduction to the project: https://t.co/TN0kRMLphj #CWPAMS @FlemingFund @CW_Pharmacists https://t.co/8A0XLES2Oh</t>
  </si>
  <si>
    <t>Each year 700,000 people die due to drug resistant infections. Today we are pleased to announce the launch of the new #Commonwealth Partnerships for #AMS project...@CMO_England latest blog is a great introduction to the project: https://t.co/XUM7Qp59F0 #CWPAMS https://t.co/1xdoJiUQUp</t>
  </si>
  <si>
    <t>We are so excited to announce the Commonwealth Partnerships for #AMS Project w/ @FlemingFund &amp;amp; @CW_Pharmacists. The project is a fantastic opportunity for #healthpartnerships in Ghana, Uganda, Tanzania &amp;amp; Zambia w/ @NHSuk #volunteers #CWPAMS https://t.co/8GgnOc4RVX</t>
  </si>
  <si>
    <t>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</si>
  <si>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We are very excited to being working with DHSC @FlemingFund @THETlinks to develop #Commonwealth health partnerships for antimicrobial stewardship #ams #CWPAMS https://t.co/pw6yn9UBzT</t>
  </si>
  <si>
    <t>Very excited to be launching a #Commonwealth health partnership for #ams in Ghana, Tanzania, Uganda and Zambia #AMR #CWPAMS #StopSuperbugs https://t.co/Od3EKN9VXE</t>
  </si>
  <si>
    <t>90 years since the discovery of Penicillin we are extremely exciting to be launching a new health partnership for antimicrobial stewardship in Africa @THETlinks @FlemingFund #CWPAMS #Commonwealth #AMR #AntibioticResistance</t>
  </si>
  <si>
    <t>The exciting new Commonwealth Partnerships for #AMS project will support local #healthworkers in the fight against #AMR @FlemingFund @CW_Pharmacists #CWPAMS https://t.co/K3Og9ZEMND</t>
  </si>
  <si>
    <t>The exciting new Commonwealth Partnerships for Antimicrobial Stewardship project will support local health workers in the fight against #AMR in Africa #CWPAMS find out more at: https://t.co/tSOxw8Vfei https://t.co/1DIlvH4qKT</t>
  </si>
  <si>
    <t>https://twitter.com/CW_Pharmacists/status/1045333908710133760</t>
  </si>
  <si>
    <t>https://twitter.com/FlemingFund/status/1045294078051651584</t>
  </si>
  <si>
    <t>https://twitter.com/mckeagneys/status/1048658404594597888</t>
  </si>
  <si>
    <t>https://twitter.com/chlozt/status/1046321972416860161</t>
  </si>
  <si>
    <t>https://pharmacyinpractice.scot/2018/10/01/commonwealth-pharmacy-association-announce-partnership-to-fight-antibiotic-resistance/</t>
  </si>
  <si>
    <t>https://www.pharmaceutical-journal.com//news-and-analysis/news-in-brief/pharmacists-given-funding-to-tackle-global-anti-microbial-resistance/20205515.fullarticle?firstPass=false</t>
  </si>
  <si>
    <t>https://twitter.com/LordNigelCrisp/status/1045696947309473793</t>
  </si>
  <si>
    <t>https://twitter.com/CW_Pharmacists/status/1045295758025601024</t>
  </si>
  <si>
    <t>https://twitter.com/michellekearns9/status/1044900232256000000</t>
  </si>
  <si>
    <t>https://twitter.com/bull_eleanor/status/1045927865538236416</t>
  </si>
  <si>
    <t>https://twitter.com/DHSCgovuk/status/1045313779754504193</t>
  </si>
  <si>
    <t>https://twitter.com/SarahM_Cavanagh/status/1045583322196389888</t>
  </si>
  <si>
    <t>https://twitter.com/DrDianeAshiru/status/1048896372769001474</t>
  </si>
  <si>
    <t>https://twitter.com/FlemingFund/status/1045698169525424128</t>
  </si>
  <si>
    <t>https://twitter.com/CW_Pharmacists/status/1045642684772347904</t>
  </si>
  <si>
    <t>https://twitter.com/bensimms65/status/1046349117553889280</t>
  </si>
  <si>
    <t>https://twitter.com/bensimms65/status/1045695880672813056</t>
  </si>
  <si>
    <t>https://www.pharmaceutical-journal.com/news-and-analysis/news-in-brief/pharmacists-given-funding-to-tackle-global-anti-microbial-resistance/20205515.article?firstPass=false</t>
  </si>
  <si>
    <t>https://www.thet.org/nhs-volunteers-to-fight-against-amr-alongside-african-country-clinics/</t>
  </si>
  <si>
    <t>https://twitter.com/UKgovGHS/status/1045317086455771136</t>
  </si>
  <si>
    <t>https://www.flemingfund.org/publications/announcing-the-fleming-funds-new-commonwealth-partnerships-for-antimicrobial-stewardship-project/</t>
  </si>
  <si>
    <t>twitter.com</t>
  </si>
  <si>
    <t>pharmacyinpractice.scot</t>
  </si>
  <si>
    <t>pharmaceutical-journal.com</t>
  </si>
  <si>
    <t>thet.org</t>
  </si>
  <si>
    <t>flemingfund.org</t>
  </si>
  <si>
    <t>amr commonwealth africa pharmacy cwpams</t>
  </si>
  <si>
    <t>thetconf cwpams</t>
  </si>
  <si>
    <t>pharmacists commonwealth pharmacyrocks cwpams pharmaid</t>
  </si>
  <si>
    <t>cwpams amr</t>
  </si>
  <si>
    <t>amr cwpams pharmacy antimicrobialresistance</t>
  </si>
  <si>
    <t>cwpams antibioticresistance</t>
  </si>
  <si>
    <t>amr cwpams</t>
  </si>
  <si>
    <t>ukcpapin cwpams</t>
  </si>
  <si>
    <t>cwpams amr stopsuperbugs keepantibioticsworking antibioticguardian</t>
  </si>
  <si>
    <t>cwpams pharmacy nhs</t>
  </si>
  <si>
    <t>cwpams amr nhs antibioticresistance stopsuperbugs commonwealth</t>
  </si>
  <si>
    <t>amr antibioticguardian cwpams pharmacyrocks</t>
  </si>
  <si>
    <t>cwpams</t>
  </si>
  <si>
    <t>nhs cwpams amr</t>
  </si>
  <si>
    <t>nhs pharmacists amr cwpams</t>
  </si>
  <si>
    <t>ams cwpams</t>
  </si>
  <si>
    <t>commonwealth ams cwpams</t>
  </si>
  <si>
    <t>ams healthpartnerships volunteers cwpams</t>
  </si>
  <si>
    <t>cwpams stopsuperbugs</t>
  </si>
  <si>
    <t>commonwealth ams amr cwpams stopsuperbugs</t>
  </si>
  <si>
    <t>cwpams commonwealth amr antibioticresistance</t>
  </si>
  <si>
    <t>ams healthworkers amr cwpams</t>
  </si>
  <si>
    <t>https://pbs.twimg.com/media/DovAzNXW4AAJNhB.jpg</t>
  </si>
  <si>
    <t>https://pbs.twimg.com/media/Do43FbcW0AA-fuD.jpg</t>
  </si>
  <si>
    <t>https://pbs.twimg.com/media/DoZ9i6YXUAAKl3E.jpg</t>
  </si>
  <si>
    <t>https://pbs.twimg.com/media/DoGXQ5WW0AARmzK.jpg</t>
  </si>
  <si>
    <t>https://pbs.twimg.com/media/DoGWkSLXcAAt8ml.jpg</t>
  </si>
  <si>
    <t>https://pbs.twimg.com/media/DoGha79WkAMqLfQ.jpg</t>
  </si>
  <si>
    <t>https://pbs.twimg.com/media/DoGbuxAWkAAFrIZ.jpg</t>
  </si>
  <si>
    <t>https://pbs.twimg.com/media/DoGnCYKXcAIJa4e.jpg</t>
  </si>
  <si>
    <t>http://pbs.twimg.com/profile_images/1037306493744414720/iwpWbGMV_normal.jpg</t>
  </si>
  <si>
    <t>http://pbs.twimg.com/profile_images/781279378781143040/pobOycON_normal.jpg</t>
  </si>
  <si>
    <t>http://pbs.twimg.com/profile_images/930397357027528705/s8yG14oy_normal.jpg</t>
  </si>
  <si>
    <t>http://pbs.twimg.com/profile_images/1179512224395792385/P5nf1GFn_normal.jpg</t>
  </si>
  <si>
    <t>http://pbs.twimg.com/profile_images/1172797675953184770/ojkBw0hi_normal.jpg</t>
  </si>
  <si>
    <t>http://pbs.twimg.com/profile_images/1124595113332752385/k0xi52Zt_normal.jpg</t>
  </si>
  <si>
    <t>http://pbs.twimg.com/profile_images/508447040/Twitter_Logo_normal.jpg</t>
  </si>
  <si>
    <t>22:38:19</t>
  </si>
  <si>
    <t>21:45:29</t>
  </si>
  <si>
    <t>22:11:41</t>
  </si>
  <si>
    <t>08:55:10</t>
  </si>
  <si>
    <t>13:02:02</t>
  </si>
  <si>
    <t>08:52:52</t>
  </si>
  <si>
    <t>14:57:30</t>
  </si>
  <si>
    <t>13:03:29</t>
  </si>
  <si>
    <t>09:30:30</t>
  </si>
  <si>
    <t>12:35:56</t>
  </si>
  <si>
    <t>07:42:11</t>
  </si>
  <si>
    <t>07:57:44</t>
  </si>
  <si>
    <t>11:44:36</t>
  </si>
  <si>
    <t>22:08:08</t>
  </si>
  <si>
    <t>17:19:50</t>
  </si>
  <si>
    <t>17:23:46</t>
  </si>
  <si>
    <t>11:55:12</t>
  </si>
  <si>
    <t>15:53:56</t>
  </si>
  <si>
    <t>16:10:02</t>
  </si>
  <si>
    <t>11:33:01</t>
  </si>
  <si>
    <t>07:24:02</t>
  </si>
  <si>
    <t>12:04:00</t>
  </si>
  <si>
    <t>12:00:58</t>
  </si>
  <si>
    <t>12:48:23</t>
  </si>
  <si>
    <t>15:26:39</t>
  </si>
  <si>
    <t>13:10:47</t>
  </si>
  <si>
    <t>12:55:04</t>
  </si>
  <si>
    <t>12:23:31</t>
  </si>
  <si>
    <t>13:12:55</t>
  </si>
  <si>
    <t>https://twitter.com/amyhychan/status/1045442539665412096</t>
  </si>
  <si>
    <t>https://twitter.com/laurencswee/status/1045429243214213124</t>
  </si>
  <si>
    <t>https://twitter.com/cw_pharmacists/status/1049422102703558656</t>
  </si>
  <si>
    <t>https://twitter.com/cw_pharmacists/status/1046322552472260608</t>
  </si>
  <si>
    <t>https://twitter.com/cw_pharmacists/status/1046747064699367426</t>
  </si>
  <si>
    <t>https://twitter.com/chlozt/status/1046051348339396609</t>
  </si>
  <si>
    <t>https://twitter.com/chlozt/status/1045297878346936322</t>
  </si>
  <si>
    <t>https://twitter.com/drdianeashiru/status/1048143381623427072</t>
  </si>
  <si>
    <t>https://twitter.com/sarahm_cavanagh/status/1046015720126066689</t>
  </si>
  <si>
    <t>https://twitter.com/sarahm_cavanagh/status/1045941795572645888</t>
  </si>
  <si>
    <t>https://twitter.com/sarahm_cavanagh/status/1045583322196389888</t>
  </si>
  <si>
    <t>https://twitter.com/cw_pharmacists/status/1045640414030688256</t>
  </si>
  <si>
    <t>https://twitter.com/cw_pharmacists/status/1049421210243739648</t>
  </si>
  <si>
    <t>https://twitter.com/drdianeashiru/status/1045724779536416770</t>
  </si>
  <si>
    <t>https://twitter.com/drdianeashiru/status/1045725768255442944</t>
  </si>
  <si>
    <t>https://twitter.com/sarahm_cavanagh/status/1046367858693984256</t>
  </si>
  <si>
    <t>https://twitter.com/sarahm_cavanagh/status/1045703160340393985</t>
  </si>
  <si>
    <t>https://twitter.com/sarahm_cavanagh/status/1045707210830073856</t>
  </si>
  <si>
    <t>https://twitter.com/thetlinks/status/1046362273600688128</t>
  </si>
  <si>
    <t>https://twitter.com/thetlinks/status/1048836331089084416</t>
  </si>
  <si>
    <t>https://twitter.com/thetlinks/status/1046662005086715904</t>
  </si>
  <si>
    <t>https://twitter.com/thetlinks/status/1045282909412884480</t>
  </si>
  <si>
    <t>https://twitter.com/thetlinks/status/1045282144346624000</t>
  </si>
  <si>
    <t>https://twitter.com/flemingfund/status/1045294078051651584</t>
  </si>
  <si>
    <t>https://twitter.com/cw_pharmacists/status/1045333908710133760</t>
  </si>
  <si>
    <t>https://twitter.com/cw_pharmacists/status/1045299716542648321</t>
  </si>
  <si>
    <t>https://twitter.com/cw_pharmacists/status/1045295758025601024</t>
  </si>
  <si>
    <t>https://twitter.com/thetlinks/status/1045287822213689344</t>
  </si>
  <si>
    <t>https://twitter.com/flemingfund/status/1045300253635874825</t>
  </si>
  <si>
    <t>1045442539665412096</t>
  </si>
  <si>
    <t>1045429243214213124</t>
  </si>
  <si>
    <t>1049422102703558656</t>
  </si>
  <si>
    <t>1046322552472260608</t>
  </si>
  <si>
    <t>1046747064699367426</t>
  </si>
  <si>
    <t>1046321972416860161</t>
  </si>
  <si>
    <t>1046051348339396609</t>
  </si>
  <si>
    <t>1045297878346936322</t>
  </si>
  <si>
    <t>1048143381623427072</t>
  </si>
  <si>
    <t>1046015720126066689</t>
  </si>
  <si>
    <t>1045941795572645888</t>
  </si>
  <si>
    <t>1045583322196389888</t>
  </si>
  <si>
    <t>1045640414030688256</t>
  </si>
  <si>
    <t>1049421210243739648</t>
  </si>
  <si>
    <t>1045724779536416770</t>
  </si>
  <si>
    <t>1045725768255442944</t>
  </si>
  <si>
    <t>1046367858693984256</t>
  </si>
  <si>
    <t>1045703160340393985</t>
  </si>
  <si>
    <t>1045707210830073856</t>
  </si>
  <si>
    <t>1046362273600688128</t>
  </si>
  <si>
    <t>1048836331089084416</t>
  </si>
  <si>
    <t>1046662005086715904</t>
  </si>
  <si>
    <t>1045282909412884480</t>
  </si>
  <si>
    <t>1045282144346624000</t>
  </si>
  <si>
    <t>1045294078051651584</t>
  </si>
  <si>
    <t>1045333908710133760</t>
  </si>
  <si>
    <t>1045299716542648321</t>
  </si>
  <si>
    <t>1045295758025601024</t>
  </si>
  <si>
    <t>1045287822213689344</t>
  </si>
  <si>
    <t>1045300253635874825</t>
  </si>
  <si>
    <t/>
  </si>
  <si>
    <t>en</t>
  </si>
  <si>
    <t>und</t>
  </si>
  <si>
    <t>1048658404594597888</t>
  </si>
  <si>
    <t>1045696947309473793</t>
  </si>
  <si>
    <t>1044900232256000000</t>
  </si>
  <si>
    <t>1045927865538236416</t>
  </si>
  <si>
    <t>1045313779754504193</t>
  </si>
  <si>
    <t>1048896372769001474</t>
  </si>
  <si>
    <t>1045698169525424128</t>
  </si>
  <si>
    <t>1045642684772347904</t>
  </si>
  <si>
    <t>1046349117553889280</t>
  </si>
  <si>
    <t>1045695880672813056</t>
  </si>
  <si>
    <t>1045317086455771136</t>
  </si>
  <si>
    <t>Twitter for Android</t>
  </si>
  <si>
    <t>Twitter for iPhone</t>
  </si>
  <si>
    <t>Twitter Web Client</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</si>
  <si>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</si>
  <si>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</si>
  <si>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</si>
  <si>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</si>
  <si>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</si>
  <si>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</si>
  <si>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</si>
  <si>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</si>
  <si>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</si>
  <si>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</si>
  <si>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</si>
  <si>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</si>
  <si>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</si>
  <si>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</si>
  <si>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</si>
  <si>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</si>
  <si>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</si>
  <si>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</si>
  <si>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</si>
  <si>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</si>
  <si>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</si>
  <si>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</si>
  <si>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Amy Chan</t>
  </si>
  <si>
    <t>The Fleming Fund</t>
  </si>
  <si>
    <t>THET</t>
  </si>
  <si>
    <t>Department of Health and Social Care</t>
  </si>
  <si>
    <t>CPA</t>
  </si>
  <si>
    <t>Lauren Sweeney</t>
  </si>
  <si>
    <t>Raymond77606950</t>
  </si>
  <si>
    <t>Global Health Security, DHSC UK</t>
  </si>
  <si>
    <t>Victoria Rutter</t>
  </si>
  <si>
    <t>Chloe Z Tuck</t>
  </si>
  <si>
    <t>Diane Ashiru, PhD</t>
  </si>
  <si>
    <t>Sarah Cavanagh</t>
  </si>
  <si>
    <t>Esmita Charani</t>
  </si>
  <si>
    <t>Oliver Johnson</t>
  </si>
  <si>
    <t>The Change Exchange</t>
  </si>
  <si>
    <t>Eleanor Bull</t>
  </si>
  <si>
    <t>East Anglia MI</t>
  </si>
  <si>
    <t>East Suffolk and North Essex NHS Foundation Trust</t>
  </si>
  <si>
    <t>NHS HEE</t>
  </si>
  <si>
    <t>The Observer</t>
  </si>
  <si>
    <t>Matt Hancock</t>
  </si>
  <si>
    <t>The Pharmaceutical Journal</t>
  </si>
  <si>
    <t>Professor Chris Whitty</t>
  </si>
  <si>
    <t>NHS</t>
  </si>
  <si>
    <t>Senior Research Fellow @AucklandUni @CBM_UCLSOP @AUKCAR | Professional Development and Research Lead @CW_Pharmacists | All views my own</t>
  </si>
  <si>
    <t>A £265m investment by the UK Government through @DHSCgovuk to enhance the surveillance of AMR across Asia and Sub-Saharan Africa. #UKAid https://t.co/JsbXMrd8Ev</t>
  </si>
  <si>
    <t>Working in partnership to support health workers across the world. Sign up to our newsletter: https://t.co/nP7eqO70GT</t>
  </si>
  <si>
    <t>We support ministers in leading the nation’s health and social care to help people live more independent, healthier lives for longer.</t>
  </si>
  <si>
    <t>Join us and help empower pharmacists to improve health and well being throughout the Commonwealth!</t>
  </si>
  <si>
    <t>Sports Scientist, List Extraordinaire and Health Advocate (just do as I say and not as I do)</t>
  </si>
  <si>
    <t>Global Health Security team at the Department of Health and Social Care, UK. Projects funded by UK aid.</t>
  </si>
  <si>
    <t>#GlobalCitizen #InternationalPharmacist #ExecDirector @CW_Pharmacists #Mum</t>
  </si>
  <si>
    <t>Passionate about global health, medicines access and overcoming inequalities.</t>
  </si>
  <si>
    <t>Lead Pharmacist HCAI &amp; AMR. Dep Chair #ESPAUR, Chair #Antibioticguardian. Mum. FRPharmS. FFRPS #CwPAMS #TEDx x2 speaker. Views mine</t>
  </si>
  <si>
    <t>NHS Regional Medicines Information pharmacist, and passionate global health advocate. My views.</t>
  </si>
  <si>
    <t>Is a postdoctoral #researcher and #pharmacist Likes to think she’s a #socialscientist #photographer #jewellerymaker #traveller #baker</t>
  </si>
  <si>
    <t>PhD student at King’s College London and co-author of Getting To Zero</t>
  </si>
  <si>
    <t>Building global health behavioural science capacity by placing behavioural scientists in Health Partnerships in LMIC. THET Global Health Exchange &amp; Uni of Mcr</t>
  </si>
  <si>
    <t>Health Psychologist into preventing &amp; self-managing health conditions via behaviour change, health inequalities, health profs, global health. DHP Practice Lead</t>
  </si>
  <si>
    <t>Based @ESNEFT our team of specialist pharmacists at the East Anglia Medicines Information Service provides clinical advice and information to HCPs and patients</t>
  </si>
  <si>
    <t>We are the #NHS organisation providing acute hospital care from Colchester and Ipswich hospitals, and community healthcare in North Essex and East Suffolk.</t>
  </si>
  <si>
    <t>Health Education England (HEE), improving the quality of care delivered to patients - developing people for health and healthcare. Account monitored Mon-Fri 8-5</t>
  </si>
  <si>
    <t>News, views and culture from the Observer, the world's oldest Sunday newspaper. Published by @guardian</t>
  </si>
  <si>
    <t>Secretary of State for Health &amp; Social Care and Conservative Parliamentary candidate for West Suffolk</t>
  </si>
  <si>
    <t>The Pharmaceutical Journal provides the latest &amp; most important news &amp; information for pharmacists and pharmaceutical scientists from around the globe</t>
  </si>
  <si>
    <t>England's Chief Medical Officer and the Department of Health and Social Care's Chief Scientific Adviser</t>
  </si>
  <si>
    <t>Official site of the English NHS. Monitored weekdays 9am - 5:30pm. 
View our privacy policy here: https://t.co/oDf9aq6hL2</t>
  </si>
  <si>
    <t>London, England</t>
  </si>
  <si>
    <t>London, United Kingdom</t>
  </si>
  <si>
    <t>England</t>
  </si>
  <si>
    <t>global</t>
  </si>
  <si>
    <t>United Kingdom</t>
  </si>
  <si>
    <t>England, United Kingdom</t>
  </si>
  <si>
    <t xml:space="preserve">United Kingdom </t>
  </si>
  <si>
    <t>Suffolk, UK</t>
  </si>
  <si>
    <t>Johannesburg, South Africa</t>
  </si>
  <si>
    <t>Manchester, England</t>
  </si>
  <si>
    <t>East, England</t>
  </si>
  <si>
    <t>London</t>
  </si>
  <si>
    <t>Suffolk &amp; London</t>
  </si>
  <si>
    <t>http://t.co/rdpxJznsWX</t>
  </si>
  <si>
    <t>https://t.co/huTVx4oOR0</t>
  </si>
  <si>
    <t>https://t.co/Jy19w5tGMO</t>
  </si>
  <si>
    <t>https://t.co/1zT7MzWj0F</t>
  </si>
  <si>
    <t>https://t.co/ximWxifhVs</t>
  </si>
  <si>
    <t>https://t.co/T0CCE971Ud</t>
  </si>
  <si>
    <t>https://t.co/cMY8tm8CYj</t>
  </si>
  <si>
    <t>https://t.co/pevhqvAOfE</t>
  </si>
  <si>
    <t>https://t.co/DIr7gVTIGu</t>
  </si>
  <si>
    <t>https://t.co/evbXOaPi7G</t>
  </si>
  <si>
    <t>https://t.co/SXsSU0nBqo</t>
  </si>
  <si>
    <t>http://t.co/olFhU2YEJc</t>
  </si>
  <si>
    <t>https://t.co/7VEEL6WYLS</t>
  </si>
  <si>
    <t>http://t.co/amTBu8IAx2</t>
  </si>
  <si>
    <t>https://pbs.twimg.com/profile_banners/65064852/1418403349</t>
  </si>
  <si>
    <t>https://pbs.twimg.com/profile_banners/37963496/1572284243</t>
  </si>
  <si>
    <t>https://pbs.twimg.com/profile_banners/758659173949243392/1469714292</t>
  </si>
  <si>
    <t>https://pbs.twimg.com/profile_banners/781276538532683776/1488756402</t>
  </si>
  <si>
    <t>https://pbs.twimg.com/profile_banners/921321834880094208/1516028247</t>
  </si>
  <si>
    <t>https://pbs.twimg.com/profile_banners/720594824722784256/1483015132</t>
  </si>
  <si>
    <t>https://pbs.twimg.com/profile_banners/1126444958/1570052805</t>
  </si>
  <si>
    <t>https://pbs.twimg.com/profile_banners/1951791067/1508272003</t>
  </si>
  <si>
    <t>https://pbs.twimg.com/profile_banners/742041170453377024/1564205541</t>
  </si>
  <si>
    <t>https://pbs.twimg.com/profile_banners/2863689303/1575759771</t>
  </si>
  <si>
    <t>https://pbs.twimg.com/profile_banners/730445018/1401975866</t>
  </si>
  <si>
    <t>https://pbs.twimg.com/profile_banners/739359354810425344/1480202272</t>
  </si>
  <si>
    <t>https://pbs.twimg.com/profile_banners/962366764058337280/1556133203</t>
  </si>
  <si>
    <t>https://pbs.twimg.com/profile_banners/637008966/1570711407</t>
  </si>
  <si>
    <t>https://pbs.twimg.com/profile_banners/1017383741919023104/1547478130</t>
  </si>
  <si>
    <t>https://pbs.twimg.com/profile_banners/19825835/1570803610</t>
  </si>
  <si>
    <t>https://pbs.twimg.com/profile_banners/43070633/1411228138</t>
  </si>
  <si>
    <t>https://pbs.twimg.com/profile_banners/1178622443814084608/1569918606</t>
  </si>
  <si>
    <t>https://pbs.twimg.com/profile_banners/10215212/1566290947</t>
  </si>
  <si>
    <t>http://abs.twimg.com/images/themes/theme1/bg.png</t>
  </si>
  <si>
    <t>http://abs.twimg.com/images/themes/theme17/bg.gif</t>
  </si>
  <si>
    <t>http://abs.twimg.com/images/themes/theme3/bg.gif</t>
  </si>
  <si>
    <t>http://pbs.twimg.com/profile_images/838157899788599296/gVoszfY8_normal.jpg</t>
  </si>
  <si>
    <t>http://pbs.twimg.com/profile_images/1195323035483553792/dQNaMFyN_normal.jpg</t>
  </si>
  <si>
    <t>http://pbs.twimg.com/profile_images/1132346128429703168/i8fGYpDC_normal.jpg</t>
  </si>
  <si>
    <t>http://pbs.twimg.com/profile_images/952917503310745600/j4M4dXhA_normal.jpg</t>
  </si>
  <si>
    <t>http://pbs.twimg.com/profile_images/1130521526451752961/aHMJCieB_normal.jpg</t>
  </si>
  <si>
    <t>http://pbs.twimg.com/profile_images/1161398382897876992/sHMVNJ3B_normal.jpg</t>
  </si>
  <si>
    <t>http://pbs.twimg.com/profile_images/757505777213079552/dF3qhBlk_normal.jpg</t>
  </si>
  <si>
    <t>http://pbs.twimg.com/profile_images/653229046805995521/QIvWY1m3_normal.jpg</t>
  </si>
  <si>
    <t>http://pbs.twimg.com/profile_images/835276320984686594/Zmk83QQQ_normal.jpg</t>
  </si>
  <si>
    <t>http://pbs.twimg.com/profile_images/529997857311690752/EgydRhH0_normal.jpeg</t>
  </si>
  <si>
    <t>http://pbs.twimg.com/profile_images/1018965004178124800/qjDEpIdW_normal.jpg</t>
  </si>
  <si>
    <t>http://pbs.twimg.com/profile_images/1166295207324860416/WoW9Cver_normal.jpg</t>
  </si>
  <si>
    <t>http://pbs.twimg.com/profile_images/1017384553646841859/TgR1X0KS_normal.jpg</t>
  </si>
  <si>
    <t>http://pbs.twimg.com/profile_images/1182662019805335554/8AtDBDAB_normal.jpg</t>
  </si>
  <si>
    <t>http://pbs.twimg.com/profile_images/932913238160871426/1U9v82LF_normal.jpg</t>
  </si>
  <si>
    <t>http://pbs.twimg.com/profile_images/1178622778003656704/WTbrf7hc_normal.jpg</t>
  </si>
  <si>
    <t>http://pbs.twimg.com/profile_images/1022804148914475010/_UpTINfK_normal.jpg</t>
  </si>
  <si>
    <t>Open Twitter Page for This Person</t>
  </si>
  <si>
    <t>https://twitter.com/amyhychan</t>
  </si>
  <si>
    <t>https://twitter.com/flemingfund</t>
  </si>
  <si>
    <t>https://twitter.com/thetlinks</t>
  </si>
  <si>
    <t>https://twitter.com/dhscgovuk</t>
  </si>
  <si>
    <t>https://twitter.com/cw_pharmacists</t>
  </si>
  <si>
    <t>https://twitter.com/laurencswee</t>
  </si>
  <si>
    <t>https://twitter.com/raymond77606950</t>
  </si>
  <si>
    <t>https://twitter.com/ukgovghs</t>
  </si>
  <si>
    <t>https://twitter.com/returnofthevic</t>
  </si>
  <si>
    <t>https://twitter.com/chlozt</t>
  </si>
  <si>
    <t>https://twitter.com/drdianeashiru</t>
  </si>
  <si>
    <t>https://twitter.com/sarahm_cavanagh</t>
  </si>
  <si>
    <t>https://twitter.com/e_charani</t>
  </si>
  <si>
    <t>https://twitter.com/ossjohnson</t>
  </si>
  <si>
    <t>https://twitter.com/thechange_x</t>
  </si>
  <si>
    <t>https://twitter.com/bull_eleanor</t>
  </si>
  <si>
    <t>https://twitter.com/eastangliami</t>
  </si>
  <si>
    <t>https://twitter.com/esneft</t>
  </si>
  <si>
    <t>https://twitter.com/nhs_healthedeng</t>
  </si>
  <si>
    <t>https://twitter.com/observeruk</t>
  </si>
  <si>
    <t>https://twitter.com/matthancock</t>
  </si>
  <si>
    <t>https://twitter.com/pjonline_news</t>
  </si>
  <si>
    <t>https://twitter.com/cmo_england</t>
  </si>
  <si>
    <t>https://twitter.com/nhsuk</t>
  </si>
  <si>
    <t>amyhychan
So proud of what @CW_Pharmacists
have achieved ! Opportunity to
work with @DHSCgovuk @THETlinks
to tackle #AMR in #Commonwealth
regions in #Africa through @FlemingFund
Leading the way in #Pharmacy #CWPAMS
https://t.co/q0EZx1N22u</t>
  </si>
  <si>
    <t>flemingfund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</si>
  <si>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thetlinks
We are so excited to announce the
Commonwealth Partnerships for #AMS
Project w/ @FlemingFund &amp;amp; @CW_Pharmacists.
The project is a fantastic opportunity
for #healthpartnerships in Ghana,
Uganda, Tanzania &amp;amp; Zambia w/
@NHSuk #volunteers #CWPAMS https://t.co/8GgnOc4RVX</t>
  </si>
  <si>
    <t xml:space="preserve">dhscgovuk
</t>
  </si>
  <si>
    <t>cw_pharmacists
Through #CWPAMS we are striving
to make an impact to tackle #AMR
globally @THETlinks @UKgovGHS https://t.co/GpvKfHw5Zd</t>
  </si>
  <si>
    <t>laurencswee
Exciting new project across Africa
_xD83C__xDDF9__xD83C__xDDFF__xD83C__xDDFF__xD83C__xDDF2__xD83C__xDDFA__xD83C__xDDEC__xD83C__xDDEC__xD83C__xDDED_, looking forward
to hearing more about it on day
2 of #THETConf _xD83D__xDC40_ #CWPAMS https://t.co/klOG9JN4pJ</t>
  </si>
  <si>
    <t xml:space="preserve">raymond77606950
</t>
  </si>
  <si>
    <t xml:space="preserve">ukgovghs
</t>
  </si>
  <si>
    <t xml:space="preserve">returnofthevic
</t>
  </si>
  <si>
    <t>chlozt
https://t.co/uulXqyYukO #CWPAMS
- fantastic to see @CW_Pharmacists
and @THETlinks working with @FlemingFund
to tackle global issue of #antibioticresistance
@SarahM_Cavanagh @DrDianeAshiru
@ReturnoftheVIC</t>
  </si>
  <si>
    <t>drdianeashiru
#CWPAMS https://t.co/JSi8o3TbPB</t>
  </si>
  <si>
    <t>sarahm_cavanagh
Frugal innovation, conscious use
of resources, collaboration, improved
leadership. All learning I have
brought back to the #NHS from international
volunteering. Looking forward to
using technology in #CWPAMS #AMR
@MattHancock @FlemingFund @THETlinks
@CW_Pharmacists @ObserverUK https://t.co/jGtT7PuhUE</t>
  </si>
  <si>
    <t xml:space="preserve">e_charani
</t>
  </si>
  <si>
    <t xml:space="preserve">ossjohnson
</t>
  </si>
  <si>
    <t xml:space="preserve">thechange_x
</t>
  </si>
  <si>
    <t xml:space="preserve">bull_eleanor
</t>
  </si>
  <si>
    <t xml:space="preserve">eastangliami
</t>
  </si>
  <si>
    <t xml:space="preserve">esneft
</t>
  </si>
  <si>
    <t xml:space="preserve">nhs_healthedeng
</t>
  </si>
  <si>
    <t xml:space="preserve">observeruk
</t>
  </si>
  <si>
    <t xml:space="preserve">matthancock
</t>
  </si>
  <si>
    <t xml:space="preserve">pjonline_news
</t>
  </si>
  <si>
    <t xml:space="preserve">cmo_england
</t>
  </si>
  <si>
    <t xml:space="preserve">nhsuk
</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</si>
  <si>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</si>
  <si>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</si>
  <si>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</si>
  <si>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</si>
  <si>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</si>
  <si>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</si>
  <si>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</si>
  <si>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</si>
  <si>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</si>
  <si>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</si>
  <si>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</si>
  <si>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</si>
  <si>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</si>
  <si>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</si>
  <si>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</si>
  <si>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</si>
  <si>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</si>
  <si>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</si>
  <si>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</si>
  <si>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</si>
  <si>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</si>
  <si>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</si>
  <si>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</si>
  <si>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</si>
  <si>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</si>
  <si>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</si>
  <si>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</si>
  <si>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</si>
  <si>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https://twitter.com/bensimms65/status/1046349117553889280 https://twitter.com/LordNigelCrisp/status/1045696947309473793 https://twitter.com/bensimms65/status/1045695880672813056 https://twitter.com/michellekearns9/status/1044900232256000000 https://twitter.com/bull_eleanor/status/1045927865538236416 https://twitter.com/DHSCgovuk/status/1045313779754504193</t>
  </si>
  <si>
    <t>https://www.flemingfund.org/publications/announcing-the-fleming-funds-new-commonwealth-partnerships-for-antimicrobial-stewardship-project/ https://twitter.com/SarahM_Cavanagh/status/1045583322196389888 https://twitter.com/UKgovGHS/status/1045317086455771136 https://twitter.com/FlemingFund/status/1045294078051651584 https://twitter.com/mckeagneys/status/1048658404594597888 https://twitter.com/chlozt/status/1046321972416860161 https://twitter.com/DrDianeAshiru/status/1048896372769001474 https://pharmacyinpractice.scot/2018/10/01/commonwealth-pharmacy-association-announce-partnership-to-fight-antibiotic-resistance/ https://www.pharmaceutical-journal.com//news-and-analysis/news-in-brief/pharmacists-given-funding-to-tackle-global-anti-microbial-resistance/20205515.fullarticle?firstPass=false https://twitter.com/LordNigelCrisp/status/1045696947309473793</t>
  </si>
  <si>
    <t>https://www.thet.org/nhs-volunteers-to-fight-against-amr-alongside-african-country-clinics/ https://www.pharmaceutical-journal.com/news-and-analysis/news-in-brief/pharmacists-given-funding-to-tackle-global-anti-microbial-resistance/20205515.article?firstPass=false</t>
  </si>
  <si>
    <t>https://twitter.com/FlemingFund/status/1045698169525424128 https://twitter.com/CW_Pharmacists/status/1045642684772347904</t>
  </si>
  <si>
    <t>Top Domains in Tweet in Entire Graph</t>
  </si>
  <si>
    <t>Top Domains in Tweet in G1</t>
  </si>
  <si>
    <t>Top Domains in Tweet in G2</t>
  </si>
  <si>
    <t>Top Domains in Tweet in G3</t>
  </si>
  <si>
    <t>Top Domains in Tweet in G4</t>
  </si>
  <si>
    <t>Top Domains in Tweet in G5</t>
  </si>
  <si>
    <t>Top Domains in Tweet</t>
  </si>
  <si>
    <t>twitter.com flemingfund.org pharmacyinpractice.scot pharmaceutical-journal.com</t>
  </si>
  <si>
    <t>thet.org pharmaceutical-journal.com</t>
  </si>
  <si>
    <t>Top Hashtags in Tweet in Entire Graph</t>
  </si>
  <si>
    <t>amr</t>
  </si>
  <si>
    <t>commonwealth</t>
  </si>
  <si>
    <t>ams</t>
  </si>
  <si>
    <t>nhs</t>
  </si>
  <si>
    <t>stopsuperbugs</t>
  </si>
  <si>
    <t>pharmacy</t>
  </si>
  <si>
    <t>antibioticresistance</t>
  </si>
  <si>
    <t>antibioticguardian</t>
  </si>
  <si>
    <t>pharmacists</t>
  </si>
  <si>
    <t>Top Hashtags in Tweet in G1</t>
  </si>
  <si>
    <t>keepantibioticsworking</t>
  </si>
  <si>
    <t>Top Hashtags in Tweet in G2</t>
  </si>
  <si>
    <t>pharmacyrocks</t>
  </si>
  <si>
    <t>Top Hashtags in Tweet in G3</t>
  </si>
  <si>
    <t>healthpartnerships</t>
  </si>
  <si>
    <t>volunteers</t>
  </si>
  <si>
    <t>healthworkers</t>
  </si>
  <si>
    <t>Top Hashtags in Tweet in G4</t>
  </si>
  <si>
    <t>ukcpapin</t>
  </si>
  <si>
    <t>Top Hashtags in Tweet in G5</t>
  </si>
  <si>
    <t>thetconf</t>
  </si>
  <si>
    <t>Top Hashtags in Tweet</t>
  </si>
  <si>
    <t>cwpams amr nhs pharmacists stopsuperbugs keepantibioticsworking antibioticguardian pharmacy</t>
  </si>
  <si>
    <t>cwpams amr commonwealth stopsuperbugs antibioticresistance ams pharmacyrocks pharmacy nhs pharmacists</t>
  </si>
  <si>
    <t>ams cwpams commonwealth healthpartnerships volunteers healthworkers amr</t>
  </si>
  <si>
    <t>cwpams ukcpapin</t>
  </si>
  <si>
    <t>Top Words in Tweet in Entire Graph</t>
  </si>
  <si>
    <t>Words in Sentiment List#1: Positive</t>
  </si>
  <si>
    <t>Words in Sentiment List#2: Negative</t>
  </si>
  <si>
    <t>Words in Sentiment List#3: Angry/Violent</t>
  </si>
  <si>
    <t>Non-categorized Words</t>
  </si>
  <si>
    <t>Total Words</t>
  </si>
  <si>
    <t>#cwpams</t>
  </si>
  <si>
    <t>#amr</t>
  </si>
  <si>
    <t>Top Words in Tweet in G1</t>
  </si>
  <si>
    <t>#nhs</t>
  </si>
  <si>
    <t>looking</t>
  </si>
  <si>
    <t>forward</t>
  </si>
  <si>
    <t>brilliant</t>
  </si>
  <si>
    <t>programme</t>
  </si>
  <si>
    <t>Top Words in Tweet in G2</t>
  </si>
  <si>
    <t>health</t>
  </si>
  <si>
    <t>tackle</t>
  </si>
  <si>
    <t>#commonwealth</t>
  </si>
  <si>
    <t>new</t>
  </si>
  <si>
    <t>partnerships</t>
  </si>
  <si>
    <t>antimicrobial</t>
  </si>
  <si>
    <t>Top Words in Tweet in G3</t>
  </si>
  <si>
    <t>project</t>
  </si>
  <si>
    <t>#ams</t>
  </si>
  <si>
    <t>announce</t>
  </si>
  <si>
    <t>great</t>
  </si>
  <si>
    <t>Top Words in Tweet in G4</t>
  </si>
  <si>
    <t>Top Words in Tweet in G5</t>
  </si>
  <si>
    <t>Top Words in Tweet</t>
  </si>
  <si>
    <t>#cwpams flemingfund cw_pharmacists #amr thetlinks #nhs looking forward brilliant programme</t>
  </si>
  <si>
    <t>#cwpams #amr thetlinks flemingfund health tackle #commonwealth new partnerships antimicrobial</t>
  </si>
  <si>
    <t>project partnerships #ams #cwpams flemingfund cw_pharmacists announce great commonwealth new</t>
  </si>
  <si>
    <t>#cwpams pharmacists</t>
  </si>
  <si>
    <t>Top Word Pairs in Tweet in Entire Graph</t>
  </si>
  <si>
    <t>flemingfund,cw_pharmacists</t>
  </si>
  <si>
    <t>partnerships,#ams</t>
  </si>
  <si>
    <t>#ams,project</t>
  </si>
  <si>
    <t>commonwealth,partnerships</t>
  </si>
  <si>
    <t>looking,forward</t>
  </si>
  <si>
    <t>tackle,#amr</t>
  </si>
  <si>
    <t>pleased,announce</t>
  </si>
  <si>
    <t>new,commonwealth</t>
  </si>
  <si>
    <t>thetlinks,cw_pharmacists</t>
  </si>
  <si>
    <t>exciting,new</t>
  </si>
  <si>
    <t>Top Word Pairs in Tweet in G1</t>
  </si>
  <si>
    <t>#cwpams,#amr</t>
  </si>
  <si>
    <t>flemingfund,thetlinks</t>
  </si>
  <si>
    <t>Top Word Pairs in Tweet in G2</t>
  </si>
  <si>
    <t>antimicrobial,stewardship</t>
  </si>
  <si>
    <t>partnerships,antimicrobial</t>
  </si>
  <si>
    <t>stewardship,project</t>
  </si>
  <si>
    <t>uganda,zambia</t>
  </si>
  <si>
    <t>#cwpams,#stopsuperbugs</t>
  </si>
  <si>
    <t>#amr,africa</t>
  </si>
  <si>
    <t>Top Word Pairs in Tweet in G3</t>
  </si>
  <si>
    <t>each,year</t>
  </si>
  <si>
    <t>year,700</t>
  </si>
  <si>
    <t>700,000</t>
  </si>
  <si>
    <t>000,people</t>
  </si>
  <si>
    <t>people,due</t>
  </si>
  <si>
    <t>due,drug</t>
  </si>
  <si>
    <t>Top Word Pairs in Tweet in G4</t>
  </si>
  <si>
    <t>Top Word Pairs in Tweet in G5</t>
  </si>
  <si>
    <t>Top Word Pairs in Tweet</t>
  </si>
  <si>
    <t>looking,forward  #cwpams,#amr  flemingfund,thetlinks  thetlinks,cw_pharmacists  flemingfund,cw_pharmacists</t>
  </si>
  <si>
    <t>tackle,#amr  antimicrobial,stewardship  partnerships,antimicrobial  new,commonwealth  commonwealth,partnerships  stewardship,project  uganda,zambia  #cwpams,#stopsuperbugs  exciting,new  #amr,africa</t>
  </si>
  <si>
    <t>partnerships,#ams  #ams,project  flemingfund,cw_pharmacists  commonwealth,partnerships  each,year  year,700  700,000  000,people  people,due  due,drug</t>
  </si>
  <si>
    <t>Top Replied-To in Entire Graph</t>
  </si>
  <si>
    <t>Top Mentioned in Entire Graph</t>
  </si>
  <si>
    <t>Top Replied-To in G1</t>
  </si>
  <si>
    <t>Top Replied-To in G2</t>
  </si>
  <si>
    <t>Top Mentioned in G1</t>
  </si>
  <si>
    <t>corina_mason</t>
  </si>
  <si>
    <t>Top Mentioned in G2</t>
  </si>
  <si>
    <t>Top Replied-To in G3</t>
  </si>
  <si>
    <t>Top Mentioned in G3</t>
  </si>
  <si>
    <t>Top Replied-To in G4</t>
  </si>
  <si>
    <t>Top Mentioned in G4</t>
  </si>
  <si>
    <t>Top Replied-To in G5</t>
  </si>
  <si>
    <t>Top Mentioned in G5</t>
  </si>
  <si>
    <t>Top Replied-To in Tweet</t>
  </si>
  <si>
    <t>Top Mentioned in Tweet</t>
  </si>
  <si>
    <t>flemingfund cw_pharmacists thetlinks matthancock observeruk ossjohnson bull_eleanor corina_mason thechange_x drdianeashiru</t>
  </si>
  <si>
    <t>thetlinks flemingfund cw_pharmacists drdianeashiru sarahm_cavanagh dhscgovuk returnofthevic raymond77606950 ukgovghs chlozt</t>
  </si>
  <si>
    <t>flemingfund cw_pharmacists cmo_england nhsuk pjonline_news</t>
  </si>
  <si>
    <t>e_charani thetlinks cw_pharmacists</t>
  </si>
  <si>
    <t>Top Tweeters in Entire Graph</t>
  </si>
  <si>
    <t>Top Tweeters in G1</t>
  </si>
  <si>
    <t>Top Tweeters in G2</t>
  </si>
  <si>
    <t>Top Tweeters in G3</t>
  </si>
  <si>
    <t>Top Tweeters in G4</t>
  </si>
  <si>
    <t>Top Tweeters in G5</t>
  </si>
  <si>
    <t>Top Tweeters</t>
  </si>
  <si>
    <t>matthancock nhs_healthedeng observeruk esneft bull_eleanor thechange_x sarahm_cavanagh ossjohnson eastangliami</t>
  </si>
  <si>
    <t>dhscgovuk cw_pharmacists returnofthevic ukgovghs chlozt amyhychan flemingfund raymond77606950</t>
  </si>
  <si>
    <t>pjonline_news nhsuk thetlinks cmo_england</t>
  </si>
  <si>
    <t>drdianeashiru e_charani</t>
  </si>
  <si>
    <t>Top URLs in Tweet by Count</t>
  </si>
  <si>
    <t>https://twitter.com/SarahM_Cavanagh/status/1045583322196389888 https://pharmacyinpractice.scot/2018/10/01/commonwealth-pharmacy-association-announce-partnership-to-fight-antibiotic-resistance/ https://twitter.com/DrDianeAshiru/status/1048896372769001474 https://twitter.com/chlozt/status/1046321972416860161 https://twitter.com/mckeagneys/status/1048658404594597888 https://twitter.com/FlemingFund/status/1045294078051651584 https://twitter.com/UKgovGHS/status/1045317086455771136</t>
  </si>
  <si>
    <t>https://www.pharmaceutical-journal.com//news-and-analysis/news-in-brief/pharmacists-given-funding-to-tackle-global-anti-microbial-resistance/20205515.fullarticle?firstPass=false https://twitter.com/CW_Pharmacists/status/1045295758025601024 https://twitter.com/LordNigelCrisp/status/1045696947309473793</t>
  </si>
  <si>
    <t>https://twitter.com/CW_Pharmacists/status/1045642684772347904 https://twitter.com/FlemingFund/status/1045698169525424128</t>
  </si>
  <si>
    <t>https://twitter.com/bensimms65/status/1046349117553889280 https://twitter.com/DHSCgovuk/status/1045313779754504193 https://twitter.com/bull_eleanor/status/1045927865538236416 https://twitter.com/michellekearns9/status/1044900232256000000 https://twitter.com/bensimms65/status/1045695880672813056 https://twitter.com/LordNigelCrisp/status/1045696947309473793</t>
  </si>
  <si>
    <t>Top URLs in Tweet by Salience</t>
  </si>
  <si>
    <t>https://www.pharmaceutical-journal.com/news-and-analysis/news-in-brief/pharmacists-given-funding-to-tackle-global-anti-microbial-resistance/20205515.article?firstPass=false https://www.thet.org/nhs-volunteers-to-fight-against-amr-alongside-african-country-clinics/</t>
  </si>
  <si>
    <t>Top Domains in Tweet by Count</t>
  </si>
  <si>
    <t>twitter.com pharmacyinpractice.scot</t>
  </si>
  <si>
    <t>twitter.com pharmaceutical-journal.com</t>
  </si>
  <si>
    <t>Top Domains in Tweet by Salience</t>
  </si>
  <si>
    <t>pharmaceutical-journal.com thet.org</t>
  </si>
  <si>
    <t>pharmacyinpractice.scot twitter.com</t>
  </si>
  <si>
    <t>pharmaceutical-journal.com twitter.com</t>
  </si>
  <si>
    <t>Top Hashtags in Tweet by Count</t>
  </si>
  <si>
    <t>cwpams stopsuperbugs amr</t>
  </si>
  <si>
    <t>cwpams amr commonwealth antibioticresistance stopsuperbugs pharmacyrocks ams nhs pharmacy antimicrobialresistance</t>
  </si>
  <si>
    <t>cwpams amr antibioticresistance</t>
  </si>
  <si>
    <t>cwpams amr nhs pharmacy stopsuperbugs keepantibioticsworking antibioticguardian pharmacists</t>
  </si>
  <si>
    <t>Top Hashtags in Tweet by Salience</t>
  </si>
  <si>
    <t>stopsuperbugs amr cwpams</t>
  </si>
  <si>
    <t>commonwealth healthpartnerships volunteers healthworkers amr ams cwpams</t>
  </si>
  <si>
    <t>antibioticresistance stopsuperbugs pharmacyrocks ams commonwealth nhs pharmacy antimicrobialresistance antibioticguardian pharmacists</t>
  </si>
  <si>
    <t>antibioticresistance amr cwpams</t>
  </si>
  <si>
    <t>nhs pharmacy stopsuperbugs keepantibioticsworking antibioticguardian pharmacists amr cwpams</t>
  </si>
  <si>
    <t>Top Words in Tweet by Count</t>
  </si>
  <si>
    <t>proud cw_pharmacists achieved opportunity work dhscgovuk thetlinks tackle #amr #commonwealth</t>
  </si>
  <si>
    <t>new commonwealth partnerships antimicrobial stewardship project health #cwpams pleased announce</t>
  </si>
  <si>
    <t>project partnerships #ams #cwpams flemingfund cw_pharmacists announce great commonwealth each</t>
  </si>
  <si>
    <t>#cwpams #amr thetlinks #commonwealth flemingfund health working tackle drdianeashiru sarahm_cavanagh</t>
  </si>
  <si>
    <t>exciting new project africa looking forward hearing more day 2</t>
  </si>
  <si>
    <t>#cwpams fantastic see cw_pharmacists thetlinks flemingfund tackle #amr working global</t>
  </si>
  <si>
    <t>#cwpams pharmacists presentation e_charani further highlights key role impact uk</t>
  </si>
  <si>
    <t>#cwpams flemingfund cw_pharmacists #amr thetlinks #nhs looking forward programme brilliant</t>
  </si>
  <si>
    <t>Top Words in Tweet by Salience</t>
  </si>
  <si>
    <t>pleased announce thetlinks cw_pharmacists supporting institutions ghana uganda zambia tanzania</t>
  </si>
  <si>
    <t>w re commonwealth each year 700 000 people die due</t>
  </si>
  <si>
    <t>working tackle drdianeashiru flemingfund health sarahm_cavanagh exciting new great #antibioticresistance</t>
  </si>
  <si>
    <t>working global issue #antibioticresistance sarahm_cavanagh drdianeashiru returnofthevic action congratulations brilliant</t>
  </si>
  <si>
    <t>pharmacists presentation e_charani further highlights key role impact uk supporting</t>
  </si>
  <si>
    <t>programme brilliant #nhs looking forward frugal innovation conscious use resources</t>
  </si>
  <si>
    <t>Top Word Pairs in Tweet by Count</t>
  </si>
  <si>
    <t>proud,cw_pharmacists  cw_pharmacists,achieved  achieved,opportunity  opportunity,work  work,dhscgovuk  dhscgovuk,thetlinks  thetlinks,tackle  tackle,#amr  #amr,#commonwealth  #commonwealth,regions</t>
  </si>
  <si>
    <t>new,commonwealth  commonwealth,partnerships  partnerships,antimicrobial  antimicrobial,stewardship  stewardship,project  pleased,announce  announce,new  project,thetlinks  thetlinks,cw_pharmacists  cw_pharmacists,supporting</t>
  </si>
  <si>
    <t>partnerships,#ams  #ams,project  flemingfund,cw_pharmacists  commonwealth,partnerships  each,year  year,700  700,000  000,people  people,die  die,due</t>
  </si>
  <si>
    <t>tackle,#amr  health,partnerships  thetlinks,flemingfund  flemingfund,#cwpams  health,partnership  antimicrobial,stewardship  very,excited  #commonwealth,health  miss,sarahm_cavanagh  sarahm_cavanagh,talk</t>
  </si>
  <si>
    <t>exciting,new  new,project  project,africa  africa,looking  looking,forward  forward,hearing  hearing,more  more,day  day,2  2,#thetconf</t>
  </si>
  <si>
    <t>fantastic,see  cw_pharmacists,thetlinks  #cwpams,fantastic  see,cw_pharmacists  thetlinks,working  working,flemingfund  flemingfund,tackle  tackle,global  global,issue  issue,#antibioticresistance</t>
  </si>
  <si>
    <t>presentation,e_charani  e_charani,further  further,highlights  highlights,key  key,role  role,impact  impact,uk  uk,pharmacists  pharmacists,supporting  supporting,ams</t>
  </si>
  <si>
    <t>looking,forward  #cwpams,#amr  flemingfund,thetlinks  thetlinks,cw_pharmacists  flemingfund,cw_pharmacists  frugal,innovation  innovation,conscious  conscious,use  use,resources  resources,collaboration</t>
  </si>
  <si>
    <t>Top Word Pairs in Tweet by Salience</t>
  </si>
  <si>
    <t>pleased,announce  announce,new  project,thetlinks  thetlinks,cw_pharmacists  cw_pharmacists,supporting  supporting,health  health,institutions  institutions,ghana  ghana,uganda  uganda,zambia</t>
  </si>
  <si>
    <t>infections,re  re,pleased  launch,#commonwealth  #cwpams,flemingfund  new,commonwealth  commonwealth,partnerships  each,year  year,700  700,000  000,people</t>
  </si>
  <si>
    <t>#cwpams,fantastic  see,cw_pharmacists  thetlinks,working  working,flemingfund  flemingfund,tackle  tackle,global  global,issue  issue,#antibioticresistance  #antibioticresistance,sarahm_cavanagh  sarahm_cavanagh,drdianeashiru</t>
  </si>
  <si>
    <t>#cwpams,#amr  flemingfund,thetlinks  thetlinks,cw_pharmacists  flemingfund,cw_pharmacists  looking,forward  frugal,innovation  innovation,conscious  conscious,use  use,resources  resources,collaboration</t>
  </si>
  <si>
    <t>Word</t>
  </si>
  <si>
    <t>working</t>
  </si>
  <si>
    <t>africa</t>
  </si>
  <si>
    <t>exciting</t>
  </si>
  <si>
    <t>fantastic</t>
  </si>
  <si>
    <t>pleased</t>
  </si>
  <si>
    <t>#stopsuperbugs</t>
  </si>
  <si>
    <t>more</t>
  </si>
  <si>
    <t>work</t>
  </si>
  <si>
    <t>stewardship</t>
  </si>
  <si>
    <t>excited</t>
  </si>
  <si>
    <t>opportunity</t>
  </si>
  <si>
    <t>ghana</t>
  </si>
  <si>
    <t>uganda</t>
  </si>
  <si>
    <t>tanzania</t>
  </si>
  <si>
    <t>zambia</t>
  </si>
  <si>
    <t>each</t>
  </si>
  <si>
    <t>year</t>
  </si>
  <si>
    <t>700</t>
  </si>
  <si>
    <t>000</t>
  </si>
  <si>
    <t>people</t>
  </si>
  <si>
    <t>due</t>
  </si>
  <si>
    <t>drug</t>
  </si>
  <si>
    <t>resistant</t>
  </si>
  <si>
    <t>infections</t>
  </si>
  <si>
    <t>today</t>
  </si>
  <si>
    <t>launch</t>
  </si>
  <si>
    <t>latest</t>
  </si>
  <si>
    <t>blog</t>
  </si>
  <si>
    <t>introduction</t>
  </si>
  <si>
    <t>thank</t>
  </si>
  <si>
    <t>very</t>
  </si>
  <si>
    <t>#pharmacy</t>
  </si>
  <si>
    <t>fight</t>
  </si>
  <si>
    <t>against</t>
  </si>
  <si>
    <t>#antibioticresistance</t>
  </si>
  <si>
    <t>through</t>
  </si>
  <si>
    <t>w</t>
  </si>
  <si>
    <t>re</t>
  </si>
  <si>
    <t>use</t>
  </si>
  <si>
    <t>presenting</t>
  </si>
  <si>
    <t>importance</t>
  </si>
  <si>
    <t>#antibioticguardian</t>
  </si>
  <si>
    <t>impact</t>
  </si>
  <si>
    <t>supporting</t>
  </si>
  <si>
    <t>#pharmacists</t>
  </si>
  <si>
    <t>find</t>
  </si>
  <si>
    <t>out</t>
  </si>
  <si>
    <t>see</t>
  </si>
  <si>
    <t>action</t>
  </si>
  <si>
    <t>#pharmacyrocks</t>
  </si>
  <si>
    <t>support</t>
  </si>
  <si>
    <t>local</t>
  </si>
  <si>
    <t>launching</t>
  </si>
  <si>
    <t>partnership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</si>
  <si>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</si>
  <si>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</si>
  <si>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</si>
  <si>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</si>
  <si>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</si>
  <si>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</si>
  <si>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</si>
  <si>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</si>
  <si>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</si>
  <si>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</si>
  <si>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</si>
  <si>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</si>
  <si>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</si>
  <si>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</si>
  <si>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</si>
  <si>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</si>
  <si>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</si>
  <si>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</si>
  <si>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</si>
  <si>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</si>
  <si>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</si>
  <si>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</si>
  <si>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</si>
  <si>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</si>
  <si>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</si>
  <si>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</si>
  <si>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</si>
  <si>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</si>
  <si>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</si>
  <si>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</si>
  <si>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</si>
  <si>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</si>
  <si>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</si>
  <si>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</si>
  <si>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</si>
  <si>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</si>
  <si>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</si>
  <si>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</si>
  <si>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</si>
  <si>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</si>
  <si>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</si>
  <si>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</si>
  <si>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</si>
  <si>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</si>
  <si>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</si>
  <si>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</si>
  <si>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</si>
  <si>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</si>
  <si>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</si>
  <si>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</si>
  <si>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</si>
  <si>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</si>
  <si>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</si>
  <si>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</si>
  <si>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</si>
  <si>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</si>
  <si>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</si>
  <si>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</si>
  <si>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</si>
  <si>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</si>
  <si>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66, 95, 0</t>
  </si>
  <si>
    <t>131, 62, 0</t>
  </si>
  <si>
    <t>Red</t>
  </si>
  <si>
    <t>196, 30, 0</t>
  </si>
  <si>
    <t>G1: #cwpams flemingfund cw_pharmacists #amr thetlinks #nhs looking forward brilliant programme</t>
  </si>
  <si>
    <t>G2: #cwpams #amr thetlinks flemingfund health tackle #commonwealth new partnerships antimicrobial</t>
  </si>
  <si>
    <t>G3: project partnerships #ams #cwpams flemingfund cw_pharmacists announce great commonwealth new</t>
  </si>
  <si>
    <t>G4: #cwpams pharmacists</t>
  </si>
  <si>
    <t>Edge Weight▓1▓5▓0▓True▓Green▓Red▓▓Edge Weight▓2▓4▓0▓3▓10▓False▓Edge Weight▓1▓5▓0▓32▓6▓False▓▓0▓0▓0▓True▓Black▓Black▓▓Followers▓1▓102068▓0▓162▓1000▓False▓Followers▓1▓272185▓0▓100▓70▓False▓▓0▓0▓0▓0▓0▓False▓▓0▓0▓0▓0▓0▓False</t>
  </si>
  <si>
    <t>Subgraph</t>
  </si>
  <si>
    <t>GraphSource░TwitterIDList▓GraphTerm░30 tweet IDs▓ImportDescription░The graph represents a network of 24 Twitter users whose recent tweets were included in a list of 30 tweet IDs,  or who were replied to or mentioned in those tweets.  The network was obtained from Twitter on Friday, 13 December 2019 at 10:36 UTC.
The tweets in the network were tweeted over the 11-day, 10-hour, 10-minute period from Thursday, 27 September 2018 at 12:00 UTC to Monday, 08 October 2018 at 22:11 UTC.
There is an edge for each "replies-to" relationship in a tweet, an edge for each "mentions" relationship in a tweet, and a self-loop edge for each tweet that is not a "replies-to" or "mentions".▓ImportSuggestedTitle░NodeXL Twitter Tweet ID List of 30 items Friday, 13 December 2019 at 10:36 UTC▓ImportSuggestedFileNameNoExtension░2019-12-13 10-36-07 NodeXL Twitter ID List ▓GroupingDescription░The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</si>
</sst>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622985"/>
        <c:axId val="8735954"/>
      </c:barChart>
      <c:catAx>
        <c:axId val="606229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35954"/>
        <c:crosses val="autoZero"/>
        <c:auto val="1"/>
        <c:lblOffset val="100"/>
        <c:noMultiLvlLbl val="0"/>
      </c:catAx>
      <c:valAx>
        <c:axId val="873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2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514723"/>
        <c:axId val="36523644"/>
      </c:barChart>
      <c:catAx>
        <c:axId val="11514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23644"/>
        <c:crosses val="autoZero"/>
        <c:auto val="1"/>
        <c:lblOffset val="100"/>
        <c:noMultiLvlLbl val="0"/>
      </c:catAx>
      <c:valAx>
        <c:axId val="36523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277341"/>
        <c:axId val="5625158"/>
      </c:barChart>
      <c:catAx>
        <c:axId val="602773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5158"/>
        <c:crosses val="autoZero"/>
        <c:auto val="1"/>
        <c:lblOffset val="100"/>
        <c:noMultiLvlLbl val="0"/>
      </c:catAx>
      <c:valAx>
        <c:axId val="5625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7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626423"/>
        <c:axId val="52984624"/>
      </c:barChart>
      <c:catAx>
        <c:axId val="50626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84624"/>
        <c:crosses val="autoZero"/>
        <c:auto val="1"/>
        <c:lblOffset val="100"/>
        <c:noMultiLvlLbl val="0"/>
      </c:catAx>
      <c:valAx>
        <c:axId val="5298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099569"/>
        <c:axId val="63896122"/>
      </c:barChart>
      <c:catAx>
        <c:axId val="70995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96122"/>
        <c:crosses val="autoZero"/>
        <c:auto val="1"/>
        <c:lblOffset val="100"/>
        <c:noMultiLvlLbl val="0"/>
      </c:catAx>
      <c:valAx>
        <c:axId val="6389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194187"/>
        <c:axId val="8203364"/>
      </c:barChart>
      <c:catAx>
        <c:axId val="38194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03364"/>
        <c:crosses val="autoZero"/>
        <c:auto val="1"/>
        <c:lblOffset val="100"/>
        <c:noMultiLvlLbl val="0"/>
      </c:catAx>
      <c:valAx>
        <c:axId val="8203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4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721413"/>
        <c:axId val="60492718"/>
      </c:barChart>
      <c:catAx>
        <c:axId val="67214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92718"/>
        <c:crosses val="autoZero"/>
        <c:auto val="1"/>
        <c:lblOffset val="100"/>
        <c:noMultiLvlLbl val="0"/>
      </c:catAx>
      <c:valAx>
        <c:axId val="60492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563551"/>
        <c:axId val="963096"/>
      </c:barChart>
      <c:catAx>
        <c:axId val="7563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3096"/>
        <c:crosses val="autoZero"/>
        <c:auto val="1"/>
        <c:lblOffset val="100"/>
        <c:noMultiLvlLbl val="0"/>
      </c:catAx>
      <c:valAx>
        <c:axId val="963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667865"/>
        <c:axId val="10901922"/>
      </c:barChart>
      <c:catAx>
        <c:axId val="8667865"/>
        <c:scaling>
          <c:orientation val="minMax"/>
        </c:scaling>
        <c:axPos val="b"/>
        <c:delete val="1"/>
        <c:majorTickMark val="out"/>
        <c:minorTickMark val="none"/>
        <c:tickLblPos val="none"/>
        <c:crossAx val="10901922"/>
        <c:crosses val="autoZero"/>
        <c:auto val="1"/>
        <c:lblOffset val="100"/>
        <c:noMultiLvlLbl val="0"/>
      </c:catAx>
      <c:valAx>
        <c:axId val="10901922"/>
        <c:scaling>
          <c:orientation val="minMax"/>
        </c:scaling>
        <c:axPos val="l"/>
        <c:delete val="1"/>
        <c:majorTickMark val="out"/>
        <c:minorTickMark val="none"/>
        <c:tickLblPos val="none"/>
        <c:crossAx val="8667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myhyc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leming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hetlin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hscgovu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w_pharmacis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aurencswe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aymond7760695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ukgovgh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eturnofthev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hloz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rdianeashi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arahm_cavanag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_chara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ossjohn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thechange_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ull_elean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astangliam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esnef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nhs_healthede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observeru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atthanco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pjonline_new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cmo_englan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nhsu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5" totalsRowShown="0" headerRowDxfId="353" dataDxfId="352">
  <autoFilter ref="A2:BN85"/>
  <tableColumns count="66">
    <tableColumn id="1" name="Vertex 1" dataDxfId="302"/>
    <tableColumn id="2" name="Vertex 2" dataDxfId="300"/>
    <tableColumn id="3" name="Color" dataDxfId="301"/>
    <tableColumn id="4" name="Width" dataDxfId="351"/>
    <tableColumn id="11" name="Style" dataDxfId="350"/>
    <tableColumn id="5" name="Opacity" dataDxfId="349"/>
    <tableColumn id="6" name="Visibility" dataDxfId="348"/>
    <tableColumn id="10" name="Label" dataDxfId="347"/>
    <tableColumn id="12" name="Label Text Color" dataDxfId="346"/>
    <tableColumn id="13" name="Label Font Size" dataDxfId="345"/>
    <tableColumn id="14" name="Reciprocated?" dataDxfId="207"/>
    <tableColumn id="7" name="ID" dataDxfId="344"/>
    <tableColumn id="9" name="Dynamic Filter" dataDxfId="343"/>
    <tableColumn id="8" name="Add Your Own Columns Here" dataDxfId="299"/>
    <tableColumn id="15" name="Relationship" dataDxfId="298"/>
    <tableColumn id="16" name="Relationship Date (UTC)" dataDxfId="297"/>
    <tableColumn id="17" name="Tweet" dataDxfId="296"/>
    <tableColumn id="18" name="URLs in Tweet" dataDxfId="295"/>
    <tableColumn id="19" name="Domains in Tweet" dataDxfId="294"/>
    <tableColumn id="20" name="Hashtags in Tweet" dataDxfId="293"/>
    <tableColumn id="21" name="Media in Tweet" dataDxfId="292"/>
    <tableColumn id="22" name="Tweet Image File" dataDxfId="291"/>
    <tableColumn id="23" name="Tweet Date (UTC)" dataDxfId="290"/>
    <tableColumn id="24" name="Date" dataDxfId="289"/>
    <tableColumn id="25" name="Time" dataDxfId="288"/>
    <tableColumn id="26" name="Twitter Page for Tweet" dataDxfId="287"/>
    <tableColumn id="27" name="Latitude" dataDxfId="286"/>
    <tableColumn id="28" name="Longitude" dataDxfId="285"/>
    <tableColumn id="29" name="Imported ID" dataDxfId="284"/>
    <tableColumn id="30" name="In-Reply-To Tweet ID" dataDxfId="283"/>
    <tableColumn id="31" name="Favorited" dataDxfId="282"/>
    <tableColumn id="32" name="Favorite Count" dataDxfId="281"/>
    <tableColumn id="33" name="In-Reply-To User ID" dataDxfId="280"/>
    <tableColumn id="34" name="Is Quote Status" dataDxfId="279"/>
    <tableColumn id="35" name="Language" dataDxfId="278"/>
    <tableColumn id="36" name="Possibly Sensitive" dataDxfId="277"/>
    <tableColumn id="37" name="Quoted Status ID" dataDxfId="276"/>
    <tableColumn id="38" name="Retweeted" dataDxfId="275"/>
    <tableColumn id="39" name="Retweet Count" dataDxfId="274"/>
    <tableColumn id="40" name="Retweet ID" dataDxfId="273"/>
    <tableColumn id="41" name="Source" dataDxfId="272"/>
    <tableColumn id="42" name="Truncated" dataDxfId="271"/>
    <tableColumn id="43" name="Unified Twitter ID" dataDxfId="270"/>
    <tableColumn id="44" name="Imported Tweet Type" dataDxfId="269"/>
    <tableColumn id="45" name="Added By Extended Analysis" dataDxfId="268"/>
    <tableColumn id="46" name="Corrected By Extended Analysis" dataDxfId="267"/>
    <tableColumn id="47" name="Place Bounding Box" dataDxfId="266"/>
    <tableColumn id="48" name="Place Country" dataDxfId="265"/>
    <tableColumn id="49" name="Place Country Code" dataDxfId="264"/>
    <tableColumn id="50" name="Place Full Name" dataDxfId="263"/>
    <tableColumn id="51" name="Place ID" dataDxfId="262"/>
    <tableColumn id="52" name="Place Name" dataDxfId="261"/>
    <tableColumn id="53" name="Place Type" dataDxfId="260"/>
    <tableColumn id="54" name="Place URL" dataDxfId="25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9" totalsRowShown="0" headerRowDxfId="191" dataDxfId="190">
  <autoFilter ref="A14:L19"/>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L32" totalsRowShown="0" headerRowDxfId="176" dataDxfId="175">
  <autoFilter ref="A22:L32"/>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L45" totalsRowShown="0" headerRowDxfId="161" dataDxfId="160">
  <autoFilter ref="A35:L45"/>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L58" totalsRowShown="0" headerRowDxfId="146" dataDxfId="145">
  <autoFilter ref="A48:L58"/>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L62" totalsRowShown="0" headerRowDxfId="131" dataDxfId="130">
  <autoFilter ref="A61:L62"/>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L74" totalsRowShown="0" headerRowDxfId="128" dataDxfId="127">
  <autoFilter ref="A64:L74"/>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L87" totalsRowShown="0" headerRowDxfId="101" dataDxfId="100">
  <autoFilter ref="A77:L87"/>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76" dataDxfId="75">
  <autoFilter ref="A1:G17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2" dataDxfId="341">
  <autoFilter ref="A2:BT26"/>
  <tableColumns count="72">
    <tableColumn id="1" name="Vertex" dataDxfId="340"/>
    <tableColumn id="72" name="Subgraph"/>
    <tableColumn id="2" name="Color" dataDxfId="339"/>
    <tableColumn id="5" name="Shape" dataDxfId="338"/>
    <tableColumn id="6" name="Size" dataDxfId="337"/>
    <tableColumn id="4" name="Opacity" dataDxfId="239"/>
    <tableColumn id="7" name="Image File" dataDxfId="237"/>
    <tableColumn id="3" name="Visibility" dataDxfId="238"/>
    <tableColumn id="10" name="Label" dataDxfId="336"/>
    <tableColumn id="16" name="Label Fill Color" dataDxfId="335"/>
    <tableColumn id="9" name="Label Position" dataDxfId="233"/>
    <tableColumn id="8" name="Tooltip" dataDxfId="231"/>
    <tableColumn id="18" name="Layout Order" dataDxfId="232"/>
    <tableColumn id="13" name="X" dataDxfId="334"/>
    <tableColumn id="14" name="Y" dataDxfId="333"/>
    <tableColumn id="12" name="Locked?" dataDxfId="332"/>
    <tableColumn id="19" name="Polar R" dataDxfId="331"/>
    <tableColumn id="20" name="Polar Angle" dataDxfId="33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9"/>
    <tableColumn id="28" name="Dynamic Filter" dataDxfId="328"/>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3" totalsRowShown="0" headerRowDxfId="67" dataDxfId="66">
  <autoFilter ref="A1:L11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6" totalsRowShown="0" headerRowDxfId="23" dataDxfId="22">
  <autoFilter ref="A2:C1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7">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26"/>
    <tableColumn id="20" name="Collapsed X"/>
    <tableColumn id="21" name="Collapsed Y"/>
    <tableColumn id="6" name="ID" dataDxfId="325"/>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24" dataDxfId="323">
  <autoFilter ref="A1:C25"/>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W_Pharmacists/status/1045333908710133760" TargetMode="External" /><Relationship Id="rId2" Type="http://schemas.openxmlformats.org/officeDocument/2006/relationships/hyperlink" Target="https://twitter.com/CW_Pharmacists/status/1045333908710133760" TargetMode="External" /><Relationship Id="rId3" Type="http://schemas.openxmlformats.org/officeDocument/2006/relationships/hyperlink" Target="https://twitter.com/CW_Pharmacists/status/1045333908710133760" TargetMode="External" /><Relationship Id="rId4" Type="http://schemas.openxmlformats.org/officeDocument/2006/relationships/hyperlink" Target="https://twitter.com/CW_Pharmacists/status/1045333908710133760" TargetMode="External" /><Relationship Id="rId5" Type="http://schemas.openxmlformats.org/officeDocument/2006/relationships/hyperlink" Target="https://twitter.com/FlemingFund/status/1045294078051651584" TargetMode="External" /><Relationship Id="rId6" Type="http://schemas.openxmlformats.org/officeDocument/2006/relationships/hyperlink" Target="https://twitter.com/mckeagneys/status/1048658404594597888" TargetMode="External" /><Relationship Id="rId7" Type="http://schemas.openxmlformats.org/officeDocument/2006/relationships/hyperlink" Target="https://twitter.com/chlozt/status/1046321972416860161" TargetMode="External" /><Relationship Id="rId8" Type="http://schemas.openxmlformats.org/officeDocument/2006/relationships/hyperlink" Target="https://pharmacyinpractice.scot/2018/10/01/commonwealth-pharmacy-association-announce-partnership-to-fight-antibiotic-resistance/" TargetMode="External" /><Relationship Id="rId9" Type="http://schemas.openxmlformats.org/officeDocument/2006/relationships/hyperlink" Target="https://www.pharmaceutical-journal.com/news-and-analysis/news-in-brief/pharmacists-given-funding-to-tackle-global-anti-microbial-resistance/20205515.fullarticle?firstPass=false" TargetMode="External" /><Relationship Id="rId10" Type="http://schemas.openxmlformats.org/officeDocument/2006/relationships/hyperlink" Target="https://pharmacyinpractice.scot/2018/10/01/commonwealth-pharmacy-association-announce-partnership-to-fight-antibiotic-resistance/" TargetMode="External" /><Relationship Id="rId11" Type="http://schemas.openxmlformats.org/officeDocument/2006/relationships/hyperlink" Target="https://twitter.com/LordNigelCrisp/status/1045696947309473793" TargetMode="External" /><Relationship Id="rId12" Type="http://schemas.openxmlformats.org/officeDocument/2006/relationships/hyperlink" Target="https://twitter.com/LordNigelCrisp/status/1045696947309473793" TargetMode="External" /><Relationship Id="rId13" Type="http://schemas.openxmlformats.org/officeDocument/2006/relationships/hyperlink" Target="https://twitter.com/LordNigelCrisp/status/1045696947309473793" TargetMode="External" /><Relationship Id="rId14" Type="http://schemas.openxmlformats.org/officeDocument/2006/relationships/hyperlink" Target="https://twitter.com/CW_Pharmacists/status/1045295758025601024" TargetMode="External" /><Relationship Id="rId15" Type="http://schemas.openxmlformats.org/officeDocument/2006/relationships/hyperlink" Target="https://www.pharmaceutical-journal.com/news-and-analysis/news-in-brief/pharmacists-given-funding-to-tackle-global-anti-microbial-resistance/20205515.fullarticle?firstPass=false" TargetMode="External" /><Relationship Id="rId16" Type="http://schemas.openxmlformats.org/officeDocument/2006/relationships/hyperlink" Target="https://www.pharmaceutical-journal.com/news-and-analysis/news-in-brief/pharmacists-given-funding-to-tackle-global-anti-microbial-resistance/20205515.fullarticle?firstPass=false" TargetMode="External" /><Relationship Id="rId17" Type="http://schemas.openxmlformats.org/officeDocument/2006/relationships/hyperlink" Target="https://www.pharmaceutical-journal.com/news-and-analysis/news-in-brief/pharmacists-given-funding-to-tackle-global-anti-microbial-resistance/20205515.fullarticle?firstPass=false" TargetMode="External" /><Relationship Id="rId18" Type="http://schemas.openxmlformats.org/officeDocument/2006/relationships/hyperlink" Target="https://www.pharmaceutical-journal.com/news-and-analysis/news-in-brief/pharmacists-given-funding-to-tackle-global-anti-microbial-resistance/20205515.fullarticle?firstPass=false" TargetMode="External" /><Relationship Id="rId19" Type="http://schemas.openxmlformats.org/officeDocument/2006/relationships/hyperlink" Target="https://www.pharmaceutical-journal.com/news-and-analysis/news-in-brief/pharmacists-given-funding-to-tackle-global-anti-microbial-resistance/20205515.fullarticle?firstPass=false" TargetMode="External" /><Relationship Id="rId20" Type="http://schemas.openxmlformats.org/officeDocument/2006/relationships/hyperlink" Target="https://twitter.com/michellekearns9/status/1044900232256000000" TargetMode="External" /><Relationship Id="rId21" Type="http://schemas.openxmlformats.org/officeDocument/2006/relationships/hyperlink" Target="https://twitter.com/bull_eleanor/status/1045927865538236416" TargetMode="External" /><Relationship Id="rId22" Type="http://schemas.openxmlformats.org/officeDocument/2006/relationships/hyperlink" Target="https://twitter.com/bull_eleanor/status/1045927865538236416" TargetMode="External" /><Relationship Id="rId23" Type="http://schemas.openxmlformats.org/officeDocument/2006/relationships/hyperlink" Target="https://twitter.com/DHSCgovuk/status/1045313779754504193" TargetMode="External" /><Relationship Id="rId24" Type="http://schemas.openxmlformats.org/officeDocument/2006/relationships/hyperlink" Target="https://twitter.com/DHSCgovuk/status/1045313779754504193" TargetMode="External" /><Relationship Id="rId25" Type="http://schemas.openxmlformats.org/officeDocument/2006/relationships/hyperlink" Target="https://twitter.com/SarahM_Cavanagh/status/1045583322196389888" TargetMode="External" /><Relationship Id="rId26" Type="http://schemas.openxmlformats.org/officeDocument/2006/relationships/hyperlink" Target="https://twitter.com/DHSCgovuk/status/1045313779754504193" TargetMode="External" /><Relationship Id="rId27" Type="http://schemas.openxmlformats.org/officeDocument/2006/relationships/hyperlink" Target="https://twitter.com/DHSCgovuk/status/1045313779754504193" TargetMode="External" /><Relationship Id="rId28" Type="http://schemas.openxmlformats.org/officeDocument/2006/relationships/hyperlink" Target="https://pharmacyinpractice.scot/2018/10/01/commonwealth-pharmacy-association-announce-partnership-to-fight-antibiotic-resistance/" TargetMode="External" /><Relationship Id="rId29" Type="http://schemas.openxmlformats.org/officeDocument/2006/relationships/hyperlink" Target="https://twitter.com/DrDianeAshiru/status/1048896372769001474" TargetMode="External" /><Relationship Id="rId30" Type="http://schemas.openxmlformats.org/officeDocument/2006/relationships/hyperlink" Target="https://twitter.com/SarahM_Cavanagh/status/1045583322196389888" TargetMode="External" /><Relationship Id="rId31" Type="http://schemas.openxmlformats.org/officeDocument/2006/relationships/hyperlink" Target="https://twitter.com/FlemingFund/status/1045698169525424128" TargetMode="External" /><Relationship Id="rId32" Type="http://schemas.openxmlformats.org/officeDocument/2006/relationships/hyperlink" Target="https://twitter.com/CW_Pharmacists/status/1045642684772347904" TargetMode="External" /><Relationship Id="rId33" Type="http://schemas.openxmlformats.org/officeDocument/2006/relationships/hyperlink" Target="https://twitter.com/DHSCgovuk/status/1045313779754504193" TargetMode="External" /><Relationship Id="rId34" Type="http://schemas.openxmlformats.org/officeDocument/2006/relationships/hyperlink" Target="https://twitter.com/bensimms65/status/1046349117553889280" TargetMode="External" /><Relationship Id="rId35" Type="http://schemas.openxmlformats.org/officeDocument/2006/relationships/hyperlink" Target="https://twitter.com/bensimms65/status/1046349117553889280" TargetMode="External" /><Relationship Id="rId36" Type="http://schemas.openxmlformats.org/officeDocument/2006/relationships/hyperlink" Target="https://pharmacyinpractice.scot/2018/10/01/commonwealth-pharmacy-association-announce-partnership-to-fight-antibiotic-resistance/" TargetMode="External" /><Relationship Id="rId37" Type="http://schemas.openxmlformats.org/officeDocument/2006/relationships/hyperlink" Target="https://twitter.com/SarahM_Cavanagh/status/1045583322196389888" TargetMode="External" /><Relationship Id="rId38" Type="http://schemas.openxmlformats.org/officeDocument/2006/relationships/hyperlink" Target="https://twitter.com/michellekearns9/status/1044900232256000000" TargetMode="External" /><Relationship Id="rId39" Type="http://schemas.openxmlformats.org/officeDocument/2006/relationships/hyperlink" Target="https://twitter.com/michellekearns9/status/1044900232256000000" TargetMode="External" /><Relationship Id="rId40" Type="http://schemas.openxmlformats.org/officeDocument/2006/relationships/hyperlink" Target="https://twitter.com/michellekearns9/status/1044900232256000000" TargetMode="External" /><Relationship Id="rId41" Type="http://schemas.openxmlformats.org/officeDocument/2006/relationships/hyperlink" Target="https://twitter.com/bull_eleanor/status/1045927865538236416" TargetMode="External" /><Relationship Id="rId42" Type="http://schemas.openxmlformats.org/officeDocument/2006/relationships/hyperlink" Target="https://twitter.com/bull_eleanor/status/1045927865538236416" TargetMode="External" /><Relationship Id="rId43" Type="http://schemas.openxmlformats.org/officeDocument/2006/relationships/hyperlink" Target="https://twitter.com/bull_eleanor/status/1045927865538236416" TargetMode="External" /><Relationship Id="rId44" Type="http://schemas.openxmlformats.org/officeDocument/2006/relationships/hyperlink" Target="https://twitter.com/LordNigelCrisp/status/1045696947309473793" TargetMode="External" /><Relationship Id="rId45" Type="http://schemas.openxmlformats.org/officeDocument/2006/relationships/hyperlink" Target="https://twitter.com/LordNigelCrisp/status/1045696947309473793" TargetMode="External" /><Relationship Id="rId46" Type="http://schemas.openxmlformats.org/officeDocument/2006/relationships/hyperlink" Target="https://twitter.com/bensimms65/status/1045695880672813056" TargetMode="External" /><Relationship Id="rId47" Type="http://schemas.openxmlformats.org/officeDocument/2006/relationships/hyperlink" Target="https://twitter.com/DHSCgovuk/status/1045313779754504193" TargetMode="External" /><Relationship Id="rId48" Type="http://schemas.openxmlformats.org/officeDocument/2006/relationships/hyperlink" Target="https://twitter.com/DHSCgovuk/status/1045313779754504193" TargetMode="External" /><Relationship Id="rId49" Type="http://schemas.openxmlformats.org/officeDocument/2006/relationships/hyperlink" Target="https://twitter.com/DHSCgovuk/status/1045313779754504193" TargetMode="External" /><Relationship Id="rId50" Type="http://schemas.openxmlformats.org/officeDocument/2006/relationships/hyperlink" Target="https://twitter.com/bensimms65/status/1046349117553889280" TargetMode="External" /><Relationship Id="rId51" Type="http://schemas.openxmlformats.org/officeDocument/2006/relationships/hyperlink" Target="https://twitter.com/bensimms65/status/1046349117553889280" TargetMode="External" /><Relationship Id="rId52" Type="http://schemas.openxmlformats.org/officeDocument/2006/relationships/hyperlink" Target="https://twitter.com/bensimms65/status/1046349117553889280" TargetMode="External" /><Relationship Id="rId53" Type="http://schemas.openxmlformats.org/officeDocument/2006/relationships/hyperlink" Target="https://www.pharmaceutical-journal.com/news-and-analysis/news-in-brief/pharmacists-given-funding-to-tackle-global-anti-microbial-resistance/20205515.article?firstPass=false" TargetMode="External" /><Relationship Id="rId54" Type="http://schemas.openxmlformats.org/officeDocument/2006/relationships/hyperlink" Target="https://www.thet.org/nhs-volunteers-to-fight-against-amr-alongside-african-country-clinics/" TargetMode="External" /><Relationship Id="rId55" Type="http://schemas.openxmlformats.org/officeDocument/2006/relationships/hyperlink" Target="https://www.thet.org/nhs-volunteers-to-fight-against-amr-alongside-african-country-clinics/" TargetMode="External" /><Relationship Id="rId56" Type="http://schemas.openxmlformats.org/officeDocument/2006/relationships/hyperlink" Target="https://www.thet.org/nhs-volunteers-to-fight-against-amr-alongside-african-country-clinics/" TargetMode="External" /><Relationship Id="rId57" Type="http://schemas.openxmlformats.org/officeDocument/2006/relationships/hyperlink" Target="https://twitter.com/UKgovGHS/status/1045317086455771136" TargetMode="External" /><Relationship Id="rId58" Type="http://schemas.openxmlformats.org/officeDocument/2006/relationships/hyperlink" Target="https://twitter.com/UKgovGHS/status/1045317086455771136" TargetMode="External" /><Relationship Id="rId59" Type="http://schemas.openxmlformats.org/officeDocument/2006/relationships/hyperlink" Target="https://pharmacyinpractice.scot/2018/10/01/commonwealth-pharmacy-association-announce-partnership-to-fight-antibiotic-resistance/" TargetMode="External" /><Relationship Id="rId60" Type="http://schemas.openxmlformats.org/officeDocument/2006/relationships/hyperlink" Target="https://pharmacyinpractice.scot/2018/10/01/commonwealth-pharmacy-association-announce-partnership-to-fight-antibiotic-resistance/" TargetMode="External" /><Relationship Id="rId61" Type="http://schemas.openxmlformats.org/officeDocument/2006/relationships/hyperlink" Target="https://twitter.com/FlemingFund/status/1045294078051651584" TargetMode="External" /><Relationship Id="rId62" Type="http://schemas.openxmlformats.org/officeDocument/2006/relationships/hyperlink" Target="https://twitter.com/SarahM_Cavanagh/status/1045583322196389888" TargetMode="External" /><Relationship Id="rId63" Type="http://schemas.openxmlformats.org/officeDocument/2006/relationships/hyperlink" Target="https://twitter.com/SarahM_Cavanagh/status/1045583322196389888" TargetMode="External" /><Relationship Id="rId64" Type="http://schemas.openxmlformats.org/officeDocument/2006/relationships/hyperlink" Target="https://twitter.com/chlozt/status/1046321972416860161" TargetMode="External" /><Relationship Id="rId65" Type="http://schemas.openxmlformats.org/officeDocument/2006/relationships/hyperlink" Target="https://www.thet.org/nhs-volunteers-to-fight-against-amr-alongside-african-country-clinics/" TargetMode="External" /><Relationship Id="rId66" Type="http://schemas.openxmlformats.org/officeDocument/2006/relationships/hyperlink" Target="https://www.pharmaceutical-journal.com/news-and-analysis/news-in-brief/pharmacists-given-funding-to-tackle-global-anti-microbial-resistance/20205515.article?firstPass=false" TargetMode="External" /><Relationship Id="rId67" Type="http://schemas.openxmlformats.org/officeDocument/2006/relationships/hyperlink" Target="https://www.thet.org/nhs-volunteers-to-fight-against-amr-alongside-african-country-clinics/" TargetMode="External" /><Relationship Id="rId68" Type="http://schemas.openxmlformats.org/officeDocument/2006/relationships/hyperlink" Target="https://www.flemingfund.org/publications/announcing-the-fleming-funds-new-commonwealth-partnerships-for-antimicrobial-stewardship-project/" TargetMode="External" /><Relationship Id="rId69" Type="http://schemas.openxmlformats.org/officeDocument/2006/relationships/hyperlink" Target="https://www.thet.org/nhs-volunteers-to-fight-against-amr-alongside-african-country-clinics/" TargetMode="External" /><Relationship Id="rId70" Type="http://schemas.openxmlformats.org/officeDocument/2006/relationships/hyperlink" Target="https://www.pharmaceutical-journal.com/news-and-analysis/news-in-brief/pharmacists-given-funding-to-tackle-global-anti-microbial-resistance/20205515.article?firstPass=false" TargetMode="External" /><Relationship Id="rId71" Type="http://schemas.openxmlformats.org/officeDocument/2006/relationships/hyperlink" Target="https://www.thet.org/nhs-volunteers-to-fight-against-amr-alongside-african-country-clinics/" TargetMode="External" /><Relationship Id="rId72" Type="http://schemas.openxmlformats.org/officeDocument/2006/relationships/hyperlink" Target="https://pbs.twimg.com/media/DovAzNXW4AAJNhB.jpg" TargetMode="External" /><Relationship Id="rId73" Type="http://schemas.openxmlformats.org/officeDocument/2006/relationships/hyperlink" Target="https://pbs.twimg.com/media/DovAzNXW4AAJNhB.jpg" TargetMode="External" /><Relationship Id="rId74" Type="http://schemas.openxmlformats.org/officeDocument/2006/relationships/hyperlink" Target="https://pbs.twimg.com/media/DovAzNXW4AAJNhB.jpg" TargetMode="External" /><Relationship Id="rId75" Type="http://schemas.openxmlformats.org/officeDocument/2006/relationships/hyperlink" Target="https://pbs.twimg.com/media/Do43FbcW0AA-fuD.jpg" TargetMode="External" /><Relationship Id="rId76" Type="http://schemas.openxmlformats.org/officeDocument/2006/relationships/hyperlink" Target="https://pbs.twimg.com/media/DoZ9i6YXUAAKl3E.jpg" TargetMode="External" /><Relationship Id="rId77" Type="http://schemas.openxmlformats.org/officeDocument/2006/relationships/hyperlink" Target="https://pbs.twimg.com/media/DoGXQ5WW0AARmzK.jpg" TargetMode="External" /><Relationship Id="rId78" Type="http://schemas.openxmlformats.org/officeDocument/2006/relationships/hyperlink" Target="https://pbs.twimg.com/media/DoGWkSLXcAAt8ml.jpg" TargetMode="External" /><Relationship Id="rId79" Type="http://schemas.openxmlformats.org/officeDocument/2006/relationships/hyperlink" Target="https://pbs.twimg.com/media/DoGha79WkAMqLfQ.jpg" TargetMode="External" /><Relationship Id="rId80" Type="http://schemas.openxmlformats.org/officeDocument/2006/relationships/hyperlink" Target="https://pbs.twimg.com/media/Do43FbcW0AA-fuD.jpg" TargetMode="External" /><Relationship Id="rId81" Type="http://schemas.openxmlformats.org/officeDocument/2006/relationships/hyperlink" Target="https://pbs.twimg.com/media/DoGbuxAWkAAFrIZ.jpg" TargetMode="External" /><Relationship Id="rId82" Type="http://schemas.openxmlformats.org/officeDocument/2006/relationships/hyperlink" Target="https://pbs.twimg.com/media/DoZ9i6YXUAAKl3E.jpg" TargetMode="External" /><Relationship Id="rId83" Type="http://schemas.openxmlformats.org/officeDocument/2006/relationships/hyperlink" Target="https://pbs.twimg.com/media/DoGWkSLXcAAt8ml.jpg" TargetMode="External" /><Relationship Id="rId84" Type="http://schemas.openxmlformats.org/officeDocument/2006/relationships/hyperlink" Target="https://pbs.twimg.com/media/DoGnCYKXcAIJa4e.jpg" TargetMode="External" /><Relationship Id="rId85" Type="http://schemas.openxmlformats.org/officeDocument/2006/relationships/hyperlink" Target="https://pbs.twimg.com/media/DoGha79WkAMqLfQ.jpg" TargetMode="External" /><Relationship Id="rId86" Type="http://schemas.openxmlformats.org/officeDocument/2006/relationships/hyperlink" Target="https://pbs.twimg.com/media/Do43FbcW0AA-fuD.jpg" TargetMode="External" /><Relationship Id="rId87" Type="http://schemas.openxmlformats.org/officeDocument/2006/relationships/hyperlink" Target="https://pbs.twimg.com/media/DoGbuxAWkAAFrIZ.jpg" TargetMode="External" /><Relationship Id="rId88" Type="http://schemas.openxmlformats.org/officeDocument/2006/relationships/hyperlink" Target="https://pbs.twimg.com/media/DoZ9i6YXUAAKl3E.jpg" TargetMode="External" /><Relationship Id="rId89" Type="http://schemas.openxmlformats.org/officeDocument/2006/relationships/hyperlink" Target="https://pbs.twimg.com/media/DoGWkSLXcAAt8ml.jpg" TargetMode="External" /><Relationship Id="rId90" Type="http://schemas.openxmlformats.org/officeDocument/2006/relationships/hyperlink" Target="http://pbs.twimg.com/profile_images/1037306493744414720/iwpWbGMV_normal.jpg" TargetMode="External" /><Relationship Id="rId91" Type="http://schemas.openxmlformats.org/officeDocument/2006/relationships/hyperlink" Target="http://pbs.twimg.com/profile_images/1037306493744414720/iwpWbGMV_normal.jpg" TargetMode="External" /><Relationship Id="rId92" Type="http://schemas.openxmlformats.org/officeDocument/2006/relationships/hyperlink" Target="http://pbs.twimg.com/profile_images/1037306493744414720/iwpWbGMV_normal.jpg" TargetMode="External" /><Relationship Id="rId93" Type="http://schemas.openxmlformats.org/officeDocument/2006/relationships/hyperlink" Target="http://pbs.twimg.com/profile_images/1037306493744414720/iwpWbGMV_normal.jpg" TargetMode="External" /><Relationship Id="rId94" Type="http://schemas.openxmlformats.org/officeDocument/2006/relationships/hyperlink" Target="http://pbs.twimg.com/profile_images/781279378781143040/pobOycON_normal.jpg" TargetMode="External" /><Relationship Id="rId95" Type="http://schemas.openxmlformats.org/officeDocument/2006/relationships/hyperlink" Target="http://pbs.twimg.com/profile_images/930397357027528705/s8yG14oy_normal.jpg" TargetMode="External" /><Relationship Id="rId96" Type="http://schemas.openxmlformats.org/officeDocument/2006/relationships/hyperlink" Target="http://pbs.twimg.com/profile_images/930397357027528705/s8yG14oy_normal.jpg" TargetMode="External" /><Relationship Id="rId97" Type="http://schemas.openxmlformats.org/officeDocument/2006/relationships/hyperlink" Target="http://pbs.twimg.com/profile_images/930397357027528705/s8yG14oy_normal.jpg" TargetMode="External" /><Relationship Id="rId98" Type="http://schemas.openxmlformats.org/officeDocument/2006/relationships/hyperlink" Target="http://pbs.twimg.com/profile_images/1179512224395792385/P5nf1GFn_normal.jpg" TargetMode="External" /><Relationship Id="rId99" Type="http://schemas.openxmlformats.org/officeDocument/2006/relationships/hyperlink" Target="http://pbs.twimg.com/profile_images/930397357027528705/s8yG14oy_normal.jpg" TargetMode="External" /><Relationship Id="rId100" Type="http://schemas.openxmlformats.org/officeDocument/2006/relationships/hyperlink" Target="http://pbs.twimg.com/profile_images/1179512224395792385/P5nf1GFn_normal.jpg" TargetMode="External" /><Relationship Id="rId101" Type="http://schemas.openxmlformats.org/officeDocument/2006/relationships/hyperlink" Target="http://pbs.twimg.com/profile_images/1179512224395792385/P5nf1GFn_normal.jpg" TargetMode="External" /><Relationship Id="rId102" Type="http://schemas.openxmlformats.org/officeDocument/2006/relationships/hyperlink" Target="http://pbs.twimg.com/profile_images/1179512224395792385/P5nf1GFn_normal.jpg" TargetMode="External" /><Relationship Id="rId103" Type="http://schemas.openxmlformats.org/officeDocument/2006/relationships/hyperlink" Target="http://pbs.twimg.com/profile_images/1179512224395792385/P5nf1GFn_normal.jpg" TargetMode="External" /><Relationship Id="rId104" Type="http://schemas.openxmlformats.org/officeDocument/2006/relationships/hyperlink" Target="http://pbs.twimg.com/profile_images/1179512224395792385/P5nf1GFn_normal.jpg" TargetMode="External" /><Relationship Id="rId105" Type="http://schemas.openxmlformats.org/officeDocument/2006/relationships/hyperlink" Target="http://pbs.twimg.com/profile_images/1179512224395792385/P5nf1GFn_normal.jpg" TargetMode="External" /><Relationship Id="rId106" Type="http://schemas.openxmlformats.org/officeDocument/2006/relationships/hyperlink" Target="http://pbs.twimg.com/profile_images/1179512224395792385/P5nf1GFn_normal.jpg" TargetMode="External" /><Relationship Id="rId107" Type="http://schemas.openxmlformats.org/officeDocument/2006/relationships/hyperlink" Target="http://pbs.twimg.com/profile_images/1179512224395792385/P5nf1GFn_normal.jpg" TargetMode="External" /><Relationship Id="rId108" Type="http://schemas.openxmlformats.org/officeDocument/2006/relationships/hyperlink" Target="http://pbs.twimg.com/profile_images/1179512224395792385/P5nf1GFn_normal.jpg" TargetMode="External" /><Relationship Id="rId109" Type="http://schemas.openxmlformats.org/officeDocument/2006/relationships/hyperlink" Target="https://pbs.twimg.com/media/DovAzNXW4AAJNhB.jpg" TargetMode="External" /><Relationship Id="rId110" Type="http://schemas.openxmlformats.org/officeDocument/2006/relationships/hyperlink" Target="http://pbs.twimg.com/profile_images/1172797675953184770/ojkBw0hi_normal.jpg" TargetMode="External" /><Relationship Id="rId111" Type="http://schemas.openxmlformats.org/officeDocument/2006/relationships/hyperlink" Target="http://pbs.twimg.com/profile_images/1172797675953184770/ojkBw0hi_normal.jpg" TargetMode="External" /><Relationship Id="rId112" Type="http://schemas.openxmlformats.org/officeDocument/2006/relationships/hyperlink" Target="http://pbs.twimg.com/profile_images/1172797675953184770/ojkBw0hi_normal.jpg" TargetMode="External" /><Relationship Id="rId113" Type="http://schemas.openxmlformats.org/officeDocument/2006/relationships/hyperlink" Target="http://pbs.twimg.com/profile_images/1172797675953184770/ojkBw0hi_normal.jpg" TargetMode="External" /><Relationship Id="rId114" Type="http://schemas.openxmlformats.org/officeDocument/2006/relationships/hyperlink" Target="http://pbs.twimg.com/profile_images/1172797675953184770/ojkBw0hi_normal.jpg" TargetMode="External" /><Relationship Id="rId115" Type="http://schemas.openxmlformats.org/officeDocument/2006/relationships/hyperlink" Target="http://pbs.twimg.com/profile_images/930397357027528705/s8yG14oy_normal.jpg" TargetMode="External" /><Relationship Id="rId116" Type="http://schemas.openxmlformats.org/officeDocument/2006/relationships/hyperlink" Target="http://pbs.twimg.com/profile_images/1172797675953184770/ojkBw0hi_normal.jpg" TargetMode="External" /><Relationship Id="rId117" Type="http://schemas.openxmlformats.org/officeDocument/2006/relationships/hyperlink" Target="http://pbs.twimg.com/profile_images/1172797675953184770/ojkBw0hi_normal.jpg" TargetMode="External" /><Relationship Id="rId118" Type="http://schemas.openxmlformats.org/officeDocument/2006/relationships/hyperlink" Target="http://pbs.twimg.com/profile_images/930397357027528705/s8yG14oy_normal.jpg" TargetMode="External" /><Relationship Id="rId119" Type="http://schemas.openxmlformats.org/officeDocument/2006/relationships/hyperlink" Target="http://pbs.twimg.com/profile_images/930397357027528705/s8yG14oy_normal.jpg" TargetMode="External" /><Relationship Id="rId120" Type="http://schemas.openxmlformats.org/officeDocument/2006/relationships/hyperlink" Target="http://pbs.twimg.com/profile_images/930397357027528705/s8yG14oy_normal.jpg" TargetMode="External" /><Relationship Id="rId121" Type="http://schemas.openxmlformats.org/officeDocument/2006/relationships/hyperlink" Target="https://pbs.twimg.com/media/DovAzNXW4AAJNhB.jpg" TargetMode="External" /><Relationship Id="rId122" Type="http://schemas.openxmlformats.org/officeDocument/2006/relationships/hyperlink" Target="https://pbs.twimg.com/media/DovAzNXW4AAJNhB.jpg" TargetMode="External" /><Relationship Id="rId123" Type="http://schemas.openxmlformats.org/officeDocument/2006/relationships/hyperlink" Target="http://pbs.twimg.com/profile_images/1124595113332752385/k0xi52Zt_normal.jpg" TargetMode="External" /><Relationship Id="rId124" Type="http://schemas.openxmlformats.org/officeDocument/2006/relationships/hyperlink" Target="http://pbs.twimg.com/profile_images/1124595113332752385/k0xi52Zt_normal.jpg" TargetMode="External" /><Relationship Id="rId125" Type="http://schemas.openxmlformats.org/officeDocument/2006/relationships/hyperlink" Target="http://pbs.twimg.com/profile_images/1172797675953184770/ojkBw0hi_normal.jpg" TargetMode="External" /><Relationship Id="rId126" Type="http://schemas.openxmlformats.org/officeDocument/2006/relationships/hyperlink" Target="http://pbs.twimg.com/profile_images/1172797675953184770/ojkBw0hi_normal.jpg" TargetMode="External" /><Relationship Id="rId127" Type="http://schemas.openxmlformats.org/officeDocument/2006/relationships/hyperlink" Target="http://pbs.twimg.com/profile_images/1172797675953184770/ojkBw0hi_normal.jpg" TargetMode="External" /><Relationship Id="rId128" Type="http://schemas.openxmlformats.org/officeDocument/2006/relationships/hyperlink" Target="http://pbs.twimg.com/profile_images/930397357027528705/s8yG14oy_normal.jpg" TargetMode="External" /><Relationship Id="rId129" Type="http://schemas.openxmlformats.org/officeDocument/2006/relationships/hyperlink" Target="http://pbs.twimg.com/profile_images/930397357027528705/s8yG14oy_normal.jpg" TargetMode="External" /><Relationship Id="rId130" Type="http://schemas.openxmlformats.org/officeDocument/2006/relationships/hyperlink" Target="http://pbs.twimg.com/profile_images/1172797675953184770/ojkBw0hi_normal.jpg" TargetMode="External" /><Relationship Id="rId131" Type="http://schemas.openxmlformats.org/officeDocument/2006/relationships/hyperlink" Target="http://pbs.twimg.com/profile_images/1172797675953184770/ojkBw0hi_normal.jpg" TargetMode="External" /><Relationship Id="rId132" Type="http://schemas.openxmlformats.org/officeDocument/2006/relationships/hyperlink" Target="http://pbs.twimg.com/profile_images/1172797675953184770/ojkBw0hi_normal.jpg" TargetMode="External" /><Relationship Id="rId133" Type="http://schemas.openxmlformats.org/officeDocument/2006/relationships/hyperlink" Target="http://pbs.twimg.com/profile_images/1172797675953184770/ojkBw0hi_normal.jpg" TargetMode="External" /><Relationship Id="rId134" Type="http://schemas.openxmlformats.org/officeDocument/2006/relationships/hyperlink" Target="http://pbs.twimg.com/profile_images/1172797675953184770/ojkBw0hi_normal.jpg" TargetMode="External" /><Relationship Id="rId135" Type="http://schemas.openxmlformats.org/officeDocument/2006/relationships/hyperlink" Target="http://pbs.twimg.com/profile_images/1172797675953184770/ojkBw0hi_normal.jpg" TargetMode="External" /><Relationship Id="rId136" Type="http://schemas.openxmlformats.org/officeDocument/2006/relationships/hyperlink" Target="http://pbs.twimg.com/profile_images/1172797675953184770/ojkBw0hi_normal.jpg" TargetMode="External" /><Relationship Id="rId137" Type="http://schemas.openxmlformats.org/officeDocument/2006/relationships/hyperlink" Target="http://pbs.twimg.com/profile_images/1172797675953184770/ojkBw0hi_normal.jpg" TargetMode="External" /><Relationship Id="rId138" Type="http://schemas.openxmlformats.org/officeDocument/2006/relationships/hyperlink" Target="http://pbs.twimg.com/profile_images/1172797675953184770/ojkBw0hi_normal.jpg" TargetMode="External" /><Relationship Id="rId139" Type="http://schemas.openxmlformats.org/officeDocument/2006/relationships/hyperlink" Target="http://pbs.twimg.com/profile_images/1172797675953184770/ojkBw0hi_normal.jpg" TargetMode="External" /><Relationship Id="rId140" Type="http://schemas.openxmlformats.org/officeDocument/2006/relationships/hyperlink" Target="http://pbs.twimg.com/profile_images/1172797675953184770/ojkBw0hi_normal.jpg" TargetMode="External" /><Relationship Id="rId141" Type="http://schemas.openxmlformats.org/officeDocument/2006/relationships/hyperlink" Target="http://pbs.twimg.com/profile_images/1172797675953184770/ojkBw0hi_normal.jpg" TargetMode="External" /><Relationship Id="rId142" Type="http://schemas.openxmlformats.org/officeDocument/2006/relationships/hyperlink" Target="http://pbs.twimg.com/profile_images/1172797675953184770/ojkBw0hi_normal.jpg" TargetMode="External" /><Relationship Id="rId143" Type="http://schemas.openxmlformats.org/officeDocument/2006/relationships/hyperlink" Target="http://pbs.twimg.com/profile_images/1172797675953184770/ojkBw0hi_normal.jpg" TargetMode="External" /><Relationship Id="rId144" Type="http://schemas.openxmlformats.org/officeDocument/2006/relationships/hyperlink" Target="http://pbs.twimg.com/profile_images/1172797675953184770/ojkBw0hi_normal.jpg" TargetMode="External" /><Relationship Id="rId145" Type="http://schemas.openxmlformats.org/officeDocument/2006/relationships/hyperlink" Target="http://pbs.twimg.com/profile_images/508447040/Twitter_Logo_normal.jpg" TargetMode="External" /><Relationship Id="rId146" Type="http://schemas.openxmlformats.org/officeDocument/2006/relationships/hyperlink" Target="https://pbs.twimg.com/media/Do43FbcW0AA-fuD.jpg" TargetMode="External" /><Relationship Id="rId147" Type="http://schemas.openxmlformats.org/officeDocument/2006/relationships/hyperlink" Target="https://pbs.twimg.com/media/DoZ9i6YXUAAKl3E.jpg" TargetMode="External" /><Relationship Id="rId148" Type="http://schemas.openxmlformats.org/officeDocument/2006/relationships/hyperlink" Target="https://pbs.twimg.com/media/DoGXQ5WW0AARmzK.jpg" TargetMode="External" /><Relationship Id="rId149" Type="http://schemas.openxmlformats.org/officeDocument/2006/relationships/hyperlink" Target="https://pbs.twimg.com/media/DoGWkSLXcAAt8ml.jpg" TargetMode="External" /><Relationship Id="rId150" Type="http://schemas.openxmlformats.org/officeDocument/2006/relationships/hyperlink" Target="https://pbs.twimg.com/media/DoGha79WkAMqLfQ.jpg" TargetMode="External" /><Relationship Id="rId151" Type="http://schemas.openxmlformats.org/officeDocument/2006/relationships/hyperlink" Target="http://pbs.twimg.com/profile_images/930397357027528705/s8yG14oy_normal.jpg" TargetMode="External" /><Relationship Id="rId152" Type="http://schemas.openxmlformats.org/officeDocument/2006/relationships/hyperlink" Target="http://pbs.twimg.com/profile_images/930397357027528705/s8yG14oy_normal.jpg" TargetMode="External" /><Relationship Id="rId153" Type="http://schemas.openxmlformats.org/officeDocument/2006/relationships/hyperlink" Target="http://pbs.twimg.com/profile_images/930397357027528705/s8yG14oy_normal.jpg" TargetMode="External" /><Relationship Id="rId154" Type="http://schemas.openxmlformats.org/officeDocument/2006/relationships/hyperlink" Target="http://pbs.twimg.com/profile_images/930397357027528705/s8yG14oy_normal.jpg" TargetMode="External" /><Relationship Id="rId155" Type="http://schemas.openxmlformats.org/officeDocument/2006/relationships/hyperlink" Target="http://pbs.twimg.com/profile_images/930397357027528705/s8yG14oy_normal.jpg" TargetMode="External" /><Relationship Id="rId156" Type="http://schemas.openxmlformats.org/officeDocument/2006/relationships/hyperlink" Target="http://pbs.twimg.com/profile_images/930397357027528705/s8yG14oy_normal.jpg" TargetMode="External" /><Relationship Id="rId157" Type="http://schemas.openxmlformats.org/officeDocument/2006/relationships/hyperlink" Target="http://pbs.twimg.com/profile_images/930397357027528705/s8yG14oy_normal.jpg" TargetMode="External" /><Relationship Id="rId158" Type="http://schemas.openxmlformats.org/officeDocument/2006/relationships/hyperlink" Target="http://pbs.twimg.com/profile_images/930397357027528705/s8yG14oy_normal.jpg" TargetMode="External" /><Relationship Id="rId159" Type="http://schemas.openxmlformats.org/officeDocument/2006/relationships/hyperlink" Target="http://pbs.twimg.com/profile_images/930397357027528705/s8yG14oy_normal.jpg" TargetMode="External" /><Relationship Id="rId160" Type="http://schemas.openxmlformats.org/officeDocument/2006/relationships/hyperlink" Target="http://pbs.twimg.com/profile_images/930397357027528705/s8yG14oy_normal.jpg" TargetMode="External" /><Relationship Id="rId161" Type="http://schemas.openxmlformats.org/officeDocument/2006/relationships/hyperlink" Target="https://pbs.twimg.com/media/Do43FbcW0AA-fuD.jpg" TargetMode="External" /><Relationship Id="rId162" Type="http://schemas.openxmlformats.org/officeDocument/2006/relationships/hyperlink" Target="https://pbs.twimg.com/media/DoGbuxAWkAAFrIZ.jpg" TargetMode="External" /><Relationship Id="rId163" Type="http://schemas.openxmlformats.org/officeDocument/2006/relationships/hyperlink" Target="http://pbs.twimg.com/profile_images/508447040/Twitter_Logo_normal.jpg" TargetMode="External" /><Relationship Id="rId164" Type="http://schemas.openxmlformats.org/officeDocument/2006/relationships/hyperlink" Target="https://pbs.twimg.com/media/DoZ9i6YXUAAKl3E.jpg" TargetMode="External" /><Relationship Id="rId165" Type="http://schemas.openxmlformats.org/officeDocument/2006/relationships/hyperlink" Target="https://pbs.twimg.com/media/DoGWkSLXcAAt8ml.jpg" TargetMode="External" /><Relationship Id="rId166" Type="http://schemas.openxmlformats.org/officeDocument/2006/relationships/hyperlink" Target="https://pbs.twimg.com/media/DoGnCYKXcAIJa4e.jpg" TargetMode="External" /><Relationship Id="rId167" Type="http://schemas.openxmlformats.org/officeDocument/2006/relationships/hyperlink" Target="https://pbs.twimg.com/media/DoGha79WkAMqLfQ.jpg" TargetMode="External" /><Relationship Id="rId168" Type="http://schemas.openxmlformats.org/officeDocument/2006/relationships/hyperlink" Target="https://pbs.twimg.com/media/Do43FbcW0AA-fuD.jpg" TargetMode="External" /><Relationship Id="rId169" Type="http://schemas.openxmlformats.org/officeDocument/2006/relationships/hyperlink" Target="https://pbs.twimg.com/media/DoGbuxAWkAAFrIZ.jpg" TargetMode="External" /><Relationship Id="rId170" Type="http://schemas.openxmlformats.org/officeDocument/2006/relationships/hyperlink" Target="http://pbs.twimg.com/profile_images/508447040/Twitter_Logo_normal.jpg" TargetMode="External" /><Relationship Id="rId171" Type="http://schemas.openxmlformats.org/officeDocument/2006/relationships/hyperlink" Target="https://pbs.twimg.com/media/DoZ9i6YXUAAKl3E.jpg" TargetMode="External" /><Relationship Id="rId172" Type="http://schemas.openxmlformats.org/officeDocument/2006/relationships/hyperlink" Target="https://pbs.twimg.com/media/DoGWkSLXcAAt8ml.jpg" TargetMode="External" /><Relationship Id="rId173" Type="http://schemas.openxmlformats.org/officeDocument/2006/relationships/hyperlink" Target="https://twitter.com/amyhychan/status/1045442539665412096" TargetMode="External" /><Relationship Id="rId174" Type="http://schemas.openxmlformats.org/officeDocument/2006/relationships/hyperlink" Target="https://twitter.com/amyhychan/status/1045442539665412096" TargetMode="External" /><Relationship Id="rId175" Type="http://schemas.openxmlformats.org/officeDocument/2006/relationships/hyperlink" Target="https://twitter.com/amyhychan/status/1045442539665412096" TargetMode="External" /><Relationship Id="rId176" Type="http://schemas.openxmlformats.org/officeDocument/2006/relationships/hyperlink" Target="https://twitter.com/amyhychan/status/1045442539665412096" TargetMode="External" /><Relationship Id="rId177" Type="http://schemas.openxmlformats.org/officeDocument/2006/relationships/hyperlink" Target="https://twitter.com/laurencswee/status/1045429243214213124" TargetMode="External" /><Relationship Id="rId178" Type="http://schemas.openxmlformats.org/officeDocument/2006/relationships/hyperlink" Target="https://twitter.com/cw_pharmacists/status/1049422102703558656" TargetMode="External" /><Relationship Id="rId179" Type="http://schemas.openxmlformats.org/officeDocument/2006/relationships/hyperlink" Target="https://twitter.com/cw_pharmacists/status/1046322552472260608" TargetMode="External" /><Relationship Id="rId180" Type="http://schemas.openxmlformats.org/officeDocument/2006/relationships/hyperlink" Target="https://twitter.com/cw_pharmacists/status/1046747064699367426" TargetMode="External" /><Relationship Id="rId181" Type="http://schemas.openxmlformats.org/officeDocument/2006/relationships/hyperlink" Target="https://twitter.com/chlozt/status/1046321972416860161" TargetMode="External" /><Relationship Id="rId182" Type="http://schemas.openxmlformats.org/officeDocument/2006/relationships/hyperlink" Target="https://twitter.com/cw_pharmacists/status/1046747064699367426" TargetMode="External" /><Relationship Id="rId183" Type="http://schemas.openxmlformats.org/officeDocument/2006/relationships/hyperlink" Target="https://twitter.com/chlozt/status/1046051348339396609" TargetMode="External" /><Relationship Id="rId184" Type="http://schemas.openxmlformats.org/officeDocument/2006/relationships/hyperlink" Target="https://twitter.com/chlozt/status/1046051348339396609" TargetMode="External" /><Relationship Id="rId185" Type="http://schemas.openxmlformats.org/officeDocument/2006/relationships/hyperlink" Target="https://twitter.com/chlozt/status/1046051348339396609" TargetMode="External" /><Relationship Id="rId186" Type="http://schemas.openxmlformats.org/officeDocument/2006/relationships/hyperlink" Target="https://twitter.com/chlozt/status/1045297878346936322" TargetMode="External" /><Relationship Id="rId187" Type="http://schemas.openxmlformats.org/officeDocument/2006/relationships/hyperlink" Target="https://twitter.com/chlozt/status/1046321972416860161" TargetMode="External" /><Relationship Id="rId188" Type="http://schemas.openxmlformats.org/officeDocument/2006/relationships/hyperlink" Target="https://twitter.com/chlozt/status/1046321972416860161" TargetMode="External" /><Relationship Id="rId189" Type="http://schemas.openxmlformats.org/officeDocument/2006/relationships/hyperlink" Target="https://twitter.com/chlozt/status/1046321972416860161" TargetMode="External" /><Relationship Id="rId190" Type="http://schemas.openxmlformats.org/officeDocument/2006/relationships/hyperlink" Target="https://twitter.com/chlozt/status/1046321972416860161" TargetMode="External" /><Relationship Id="rId191" Type="http://schemas.openxmlformats.org/officeDocument/2006/relationships/hyperlink" Target="https://twitter.com/chlozt/status/1046321972416860161" TargetMode="External" /><Relationship Id="rId192" Type="http://schemas.openxmlformats.org/officeDocument/2006/relationships/hyperlink" Target="https://twitter.com/drdianeashiru/status/1048143381623427072" TargetMode="External" /><Relationship Id="rId193" Type="http://schemas.openxmlformats.org/officeDocument/2006/relationships/hyperlink" Target="https://twitter.com/sarahm_cavanagh/status/1046015720126066689" TargetMode="External" /><Relationship Id="rId194" Type="http://schemas.openxmlformats.org/officeDocument/2006/relationships/hyperlink" Target="https://twitter.com/sarahm_cavanagh/status/1045941795572645888" TargetMode="External" /><Relationship Id="rId195" Type="http://schemas.openxmlformats.org/officeDocument/2006/relationships/hyperlink" Target="https://twitter.com/sarahm_cavanagh/status/1045941795572645888" TargetMode="External" /><Relationship Id="rId196" Type="http://schemas.openxmlformats.org/officeDocument/2006/relationships/hyperlink" Target="https://twitter.com/sarahm_cavanagh/status/1045583322196389888" TargetMode="External" /><Relationship Id="rId197" Type="http://schemas.openxmlformats.org/officeDocument/2006/relationships/hyperlink" Target="https://twitter.com/sarahm_cavanagh/status/1045583322196389888" TargetMode="External" /><Relationship Id="rId198" Type="http://schemas.openxmlformats.org/officeDocument/2006/relationships/hyperlink" Target="https://twitter.com/cw_pharmacists/status/1045640414030688256" TargetMode="External" /><Relationship Id="rId199" Type="http://schemas.openxmlformats.org/officeDocument/2006/relationships/hyperlink" Target="https://twitter.com/sarahm_cavanagh/status/1045583322196389888" TargetMode="External" /><Relationship Id="rId200" Type="http://schemas.openxmlformats.org/officeDocument/2006/relationships/hyperlink" Target="https://twitter.com/sarahm_cavanagh/status/1045583322196389888" TargetMode="External" /><Relationship Id="rId201" Type="http://schemas.openxmlformats.org/officeDocument/2006/relationships/hyperlink" Target="https://twitter.com/cw_pharmacists/status/1046747064699367426" TargetMode="External" /><Relationship Id="rId202" Type="http://schemas.openxmlformats.org/officeDocument/2006/relationships/hyperlink" Target="https://twitter.com/cw_pharmacists/status/1049421210243739648" TargetMode="External" /><Relationship Id="rId203" Type="http://schemas.openxmlformats.org/officeDocument/2006/relationships/hyperlink" Target="https://twitter.com/cw_pharmacists/status/1045640414030688256" TargetMode="External" /><Relationship Id="rId204" Type="http://schemas.openxmlformats.org/officeDocument/2006/relationships/hyperlink" Target="https://twitter.com/drdianeashiru/status/1048143381623427072" TargetMode="External" /><Relationship Id="rId205" Type="http://schemas.openxmlformats.org/officeDocument/2006/relationships/hyperlink" Target="https://twitter.com/drdianeashiru/status/1048143381623427072" TargetMode="External" /><Relationship Id="rId206" Type="http://schemas.openxmlformats.org/officeDocument/2006/relationships/hyperlink" Target="https://twitter.com/drdianeashiru/status/1045724779536416770" TargetMode="External" /><Relationship Id="rId207" Type="http://schemas.openxmlformats.org/officeDocument/2006/relationships/hyperlink" Target="https://twitter.com/drdianeashiru/status/1045725768255442944" TargetMode="External" /><Relationship Id="rId208" Type="http://schemas.openxmlformats.org/officeDocument/2006/relationships/hyperlink" Target="https://twitter.com/sarahm_cavanagh/status/1045583322196389888" TargetMode="External" /><Relationship Id="rId209" Type="http://schemas.openxmlformats.org/officeDocument/2006/relationships/hyperlink" Target="https://twitter.com/sarahm_cavanagh/status/1046367858693984256" TargetMode="External" /><Relationship Id="rId210" Type="http://schemas.openxmlformats.org/officeDocument/2006/relationships/hyperlink" Target="https://twitter.com/sarahm_cavanagh/status/1046367858693984256" TargetMode="External" /><Relationship Id="rId211" Type="http://schemas.openxmlformats.org/officeDocument/2006/relationships/hyperlink" Target="https://twitter.com/cw_pharmacists/status/1046747064699367426" TargetMode="External" /><Relationship Id="rId212" Type="http://schemas.openxmlformats.org/officeDocument/2006/relationships/hyperlink" Target="https://twitter.com/cw_pharmacists/status/1045640414030688256" TargetMode="External" /><Relationship Id="rId213" Type="http://schemas.openxmlformats.org/officeDocument/2006/relationships/hyperlink" Target="https://twitter.com/sarahm_cavanagh/status/1046015720126066689" TargetMode="External" /><Relationship Id="rId214" Type="http://schemas.openxmlformats.org/officeDocument/2006/relationships/hyperlink" Target="https://twitter.com/sarahm_cavanagh/status/1046015720126066689" TargetMode="External" /><Relationship Id="rId215" Type="http://schemas.openxmlformats.org/officeDocument/2006/relationships/hyperlink" Target="https://twitter.com/sarahm_cavanagh/status/1046015720126066689" TargetMode="External" /><Relationship Id="rId216" Type="http://schemas.openxmlformats.org/officeDocument/2006/relationships/hyperlink" Target="https://twitter.com/sarahm_cavanagh/status/1045941795572645888" TargetMode="External" /><Relationship Id="rId217" Type="http://schemas.openxmlformats.org/officeDocument/2006/relationships/hyperlink" Target="https://twitter.com/sarahm_cavanagh/status/1045941795572645888" TargetMode="External" /><Relationship Id="rId218" Type="http://schemas.openxmlformats.org/officeDocument/2006/relationships/hyperlink" Target="https://twitter.com/sarahm_cavanagh/status/1045941795572645888" TargetMode="External" /><Relationship Id="rId219" Type="http://schemas.openxmlformats.org/officeDocument/2006/relationships/hyperlink" Target="https://twitter.com/sarahm_cavanagh/status/1045703160340393985" TargetMode="External" /><Relationship Id="rId220" Type="http://schemas.openxmlformats.org/officeDocument/2006/relationships/hyperlink" Target="https://twitter.com/sarahm_cavanagh/status/1045703160340393985" TargetMode="External" /><Relationship Id="rId221" Type="http://schemas.openxmlformats.org/officeDocument/2006/relationships/hyperlink" Target="https://twitter.com/sarahm_cavanagh/status/1045707210830073856" TargetMode="External" /><Relationship Id="rId222" Type="http://schemas.openxmlformats.org/officeDocument/2006/relationships/hyperlink" Target="https://twitter.com/sarahm_cavanagh/status/1045583322196389888" TargetMode="External" /><Relationship Id="rId223" Type="http://schemas.openxmlformats.org/officeDocument/2006/relationships/hyperlink" Target="https://twitter.com/sarahm_cavanagh/status/1045583322196389888" TargetMode="External" /><Relationship Id="rId224" Type="http://schemas.openxmlformats.org/officeDocument/2006/relationships/hyperlink" Target="https://twitter.com/sarahm_cavanagh/status/1045583322196389888" TargetMode="External" /><Relationship Id="rId225" Type="http://schemas.openxmlformats.org/officeDocument/2006/relationships/hyperlink" Target="https://twitter.com/sarahm_cavanagh/status/1046367858693984256" TargetMode="External" /><Relationship Id="rId226" Type="http://schemas.openxmlformats.org/officeDocument/2006/relationships/hyperlink" Target="https://twitter.com/sarahm_cavanagh/status/1046367858693984256" TargetMode="External" /><Relationship Id="rId227" Type="http://schemas.openxmlformats.org/officeDocument/2006/relationships/hyperlink" Target="https://twitter.com/sarahm_cavanagh/status/1046367858693984256" TargetMode="External" /><Relationship Id="rId228" Type="http://schemas.openxmlformats.org/officeDocument/2006/relationships/hyperlink" Target="https://twitter.com/thetlinks/status/1046362273600688128" TargetMode="External" /><Relationship Id="rId229" Type="http://schemas.openxmlformats.org/officeDocument/2006/relationships/hyperlink" Target="https://twitter.com/thetlinks/status/1048836331089084416" TargetMode="External" /><Relationship Id="rId230" Type="http://schemas.openxmlformats.org/officeDocument/2006/relationships/hyperlink" Target="https://twitter.com/thetlinks/status/1046662005086715904" TargetMode="External" /><Relationship Id="rId231" Type="http://schemas.openxmlformats.org/officeDocument/2006/relationships/hyperlink" Target="https://twitter.com/thetlinks/status/1045282909412884480" TargetMode="External" /><Relationship Id="rId232" Type="http://schemas.openxmlformats.org/officeDocument/2006/relationships/hyperlink" Target="https://twitter.com/thetlinks/status/1045282144346624000" TargetMode="External" /><Relationship Id="rId233" Type="http://schemas.openxmlformats.org/officeDocument/2006/relationships/hyperlink" Target="https://twitter.com/flemingfund/status/1045294078051651584" TargetMode="External" /><Relationship Id="rId234" Type="http://schemas.openxmlformats.org/officeDocument/2006/relationships/hyperlink" Target="https://twitter.com/cw_pharmacists/status/1045333908710133760" TargetMode="External" /><Relationship Id="rId235" Type="http://schemas.openxmlformats.org/officeDocument/2006/relationships/hyperlink" Target="https://twitter.com/cw_pharmacists/status/1045333908710133760" TargetMode="External" /><Relationship Id="rId236" Type="http://schemas.openxmlformats.org/officeDocument/2006/relationships/hyperlink" Target="https://twitter.com/cw_pharmacists/status/1046747064699367426" TargetMode="External" /><Relationship Id="rId237" Type="http://schemas.openxmlformats.org/officeDocument/2006/relationships/hyperlink" Target="https://twitter.com/cw_pharmacists/status/1046747064699367426" TargetMode="External" /><Relationship Id="rId238" Type="http://schemas.openxmlformats.org/officeDocument/2006/relationships/hyperlink" Target="https://twitter.com/cw_pharmacists/status/1045299716542648321" TargetMode="External" /><Relationship Id="rId239" Type="http://schemas.openxmlformats.org/officeDocument/2006/relationships/hyperlink" Target="https://twitter.com/cw_pharmacists/status/1045295758025601024" TargetMode="External" /><Relationship Id="rId240" Type="http://schemas.openxmlformats.org/officeDocument/2006/relationships/hyperlink" Target="https://twitter.com/cw_pharmacists/status/1045295758025601024" TargetMode="External" /><Relationship Id="rId241" Type="http://schemas.openxmlformats.org/officeDocument/2006/relationships/hyperlink" Target="https://twitter.com/cw_pharmacists/status/1045640414030688256" TargetMode="External" /><Relationship Id="rId242" Type="http://schemas.openxmlformats.org/officeDocument/2006/relationships/hyperlink" Target="https://twitter.com/cw_pharmacists/status/1045640414030688256" TargetMode="External" /><Relationship Id="rId243" Type="http://schemas.openxmlformats.org/officeDocument/2006/relationships/hyperlink" Target="https://twitter.com/cw_pharmacists/status/1046322552472260608" TargetMode="External" /><Relationship Id="rId244" Type="http://schemas.openxmlformats.org/officeDocument/2006/relationships/hyperlink" Target="https://twitter.com/thetlinks/status/1048836331089084416" TargetMode="External" /><Relationship Id="rId245" Type="http://schemas.openxmlformats.org/officeDocument/2006/relationships/hyperlink" Target="https://twitter.com/thetlinks/status/1045287822213689344" TargetMode="External" /><Relationship Id="rId246" Type="http://schemas.openxmlformats.org/officeDocument/2006/relationships/hyperlink" Target="https://twitter.com/thetlinks/status/1046362273600688128" TargetMode="External" /><Relationship Id="rId247" Type="http://schemas.openxmlformats.org/officeDocument/2006/relationships/hyperlink" Target="https://twitter.com/thetlinks/status/1046662005086715904" TargetMode="External" /><Relationship Id="rId248" Type="http://schemas.openxmlformats.org/officeDocument/2006/relationships/hyperlink" Target="https://twitter.com/thetlinks/status/1045282144346624000" TargetMode="External" /><Relationship Id="rId249" Type="http://schemas.openxmlformats.org/officeDocument/2006/relationships/hyperlink" Target="https://twitter.com/flemingfund/status/1045300253635874825" TargetMode="External" /><Relationship Id="rId250" Type="http://schemas.openxmlformats.org/officeDocument/2006/relationships/hyperlink" Target="https://twitter.com/flemingfund/status/1045294078051651584" TargetMode="External" /><Relationship Id="rId251" Type="http://schemas.openxmlformats.org/officeDocument/2006/relationships/hyperlink" Target="https://twitter.com/thetlinks/status/1048836331089084416" TargetMode="External" /><Relationship Id="rId252" Type="http://schemas.openxmlformats.org/officeDocument/2006/relationships/hyperlink" Target="https://twitter.com/thetlinks/status/1045287822213689344" TargetMode="External" /><Relationship Id="rId253" Type="http://schemas.openxmlformats.org/officeDocument/2006/relationships/hyperlink" Target="https://twitter.com/thetlinks/status/1046362273600688128" TargetMode="External" /><Relationship Id="rId254" Type="http://schemas.openxmlformats.org/officeDocument/2006/relationships/hyperlink" Target="https://twitter.com/thetlinks/status/1046662005086715904" TargetMode="External" /><Relationship Id="rId255" Type="http://schemas.openxmlformats.org/officeDocument/2006/relationships/hyperlink" Target="https://twitter.com/thetlinks/status/1045282144346624000" TargetMode="External" /><Relationship Id="rId256" Type="http://schemas.openxmlformats.org/officeDocument/2006/relationships/comments" Target="../comments1.xml" /><Relationship Id="rId257" Type="http://schemas.openxmlformats.org/officeDocument/2006/relationships/vmlDrawing" Target="../drawings/vmlDrawing1.vml" /><Relationship Id="rId258" Type="http://schemas.openxmlformats.org/officeDocument/2006/relationships/table" Target="../tables/table1.xml" /><Relationship Id="rId2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dpxJznsWX" TargetMode="External" /><Relationship Id="rId2" Type="http://schemas.openxmlformats.org/officeDocument/2006/relationships/hyperlink" Target="https://t.co/huTVx4oOR0" TargetMode="External" /><Relationship Id="rId3" Type="http://schemas.openxmlformats.org/officeDocument/2006/relationships/hyperlink" Target="https://t.co/Jy19w5tGMO" TargetMode="External" /><Relationship Id="rId4" Type="http://schemas.openxmlformats.org/officeDocument/2006/relationships/hyperlink" Target="https://t.co/1zT7MzWj0F" TargetMode="External" /><Relationship Id="rId5" Type="http://schemas.openxmlformats.org/officeDocument/2006/relationships/hyperlink" Target="https://t.co/Jy19w5tGMO" TargetMode="External" /><Relationship Id="rId6" Type="http://schemas.openxmlformats.org/officeDocument/2006/relationships/hyperlink" Target="https://t.co/ximWxifhVs" TargetMode="External" /><Relationship Id="rId7" Type="http://schemas.openxmlformats.org/officeDocument/2006/relationships/hyperlink" Target="https://t.co/T0CCE971Ud" TargetMode="External" /><Relationship Id="rId8" Type="http://schemas.openxmlformats.org/officeDocument/2006/relationships/hyperlink" Target="https://t.co/cMY8tm8CYj" TargetMode="External" /><Relationship Id="rId9" Type="http://schemas.openxmlformats.org/officeDocument/2006/relationships/hyperlink" Target="https://t.co/pevhqvAOfE" TargetMode="External" /><Relationship Id="rId10" Type="http://schemas.openxmlformats.org/officeDocument/2006/relationships/hyperlink" Target="https://t.co/DIr7gVTIGu" TargetMode="External" /><Relationship Id="rId11" Type="http://schemas.openxmlformats.org/officeDocument/2006/relationships/hyperlink" Target="https://t.co/evbXOaPi7G" TargetMode="External" /><Relationship Id="rId12" Type="http://schemas.openxmlformats.org/officeDocument/2006/relationships/hyperlink" Target="https://t.co/SXsSU0nBqo" TargetMode="External" /><Relationship Id="rId13" Type="http://schemas.openxmlformats.org/officeDocument/2006/relationships/hyperlink" Target="http://t.co/olFhU2YEJc" TargetMode="External" /><Relationship Id="rId14" Type="http://schemas.openxmlformats.org/officeDocument/2006/relationships/hyperlink" Target="https://t.co/7VEEL6WYLS" TargetMode="External" /><Relationship Id="rId15" Type="http://schemas.openxmlformats.org/officeDocument/2006/relationships/hyperlink" Target="http://t.co/amTBu8IAx2" TargetMode="External" /><Relationship Id="rId16" Type="http://schemas.openxmlformats.org/officeDocument/2006/relationships/hyperlink" Target="https://pbs.twimg.com/profile_banners/65064852/1418403349" TargetMode="External" /><Relationship Id="rId17" Type="http://schemas.openxmlformats.org/officeDocument/2006/relationships/hyperlink" Target="https://pbs.twimg.com/profile_banners/37963496/1572284243" TargetMode="External" /><Relationship Id="rId18" Type="http://schemas.openxmlformats.org/officeDocument/2006/relationships/hyperlink" Target="https://pbs.twimg.com/profile_banners/758659173949243392/1469714292" TargetMode="External" /><Relationship Id="rId19" Type="http://schemas.openxmlformats.org/officeDocument/2006/relationships/hyperlink" Target="https://pbs.twimg.com/profile_banners/781276538532683776/1488756402" TargetMode="External" /><Relationship Id="rId20" Type="http://schemas.openxmlformats.org/officeDocument/2006/relationships/hyperlink" Target="https://pbs.twimg.com/profile_banners/921321834880094208/1516028247" TargetMode="External" /><Relationship Id="rId21" Type="http://schemas.openxmlformats.org/officeDocument/2006/relationships/hyperlink" Target="https://pbs.twimg.com/profile_banners/720594824722784256/1483015132" TargetMode="External" /><Relationship Id="rId22" Type="http://schemas.openxmlformats.org/officeDocument/2006/relationships/hyperlink" Target="https://pbs.twimg.com/profile_banners/1126444958/1570052805" TargetMode="External" /><Relationship Id="rId23" Type="http://schemas.openxmlformats.org/officeDocument/2006/relationships/hyperlink" Target="https://pbs.twimg.com/profile_banners/1951791067/1508272003" TargetMode="External" /><Relationship Id="rId24" Type="http://schemas.openxmlformats.org/officeDocument/2006/relationships/hyperlink" Target="https://pbs.twimg.com/profile_banners/742041170453377024/1564205541" TargetMode="External" /><Relationship Id="rId25" Type="http://schemas.openxmlformats.org/officeDocument/2006/relationships/hyperlink" Target="https://pbs.twimg.com/profile_banners/2863689303/1575759771" TargetMode="External" /><Relationship Id="rId26" Type="http://schemas.openxmlformats.org/officeDocument/2006/relationships/hyperlink" Target="https://pbs.twimg.com/profile_banners/730445018/1401975866" TargetMode="External" /><Relationship Id="rId27" Type="http://schemas.openxmlformats.org/officeDocument/2006/relationships/hyperlink" Target="https://pbs.twimg.com/profile_banners/739359354810425344/1480202272" TargetMode="External" /><Relationship Id="rId28" Type="http://schemas.openxmlformats.org/officeDocument/2006/relationships/hyperlink" Target="https://pbs.twimg.com/profile_banners/962366764058337280/1556133203" TargetMode="External" /><Relationship Id="rId29" Type="http://schemas.openxmlformats.org/officeDocument/2006/relationships/hyperlink" Target="https://pbs.twimg.com/profile_banners/637008966/1570711407" TargetMode="External" /><Relationship Id="rId30" Type="http://schemas.openxmlformats.org/officeDocument/2006/relationships/hyperlink" Target="https://pbs.twimg.com/profile_banners/1017383741919023104/1547478130" TargetMode="External" /><Relationship Id="rId31" Type="http://schemas.openxmlformats.org/officeDocument/2006/relationships/hyperlink" Target="https://pbs.twimg.com/profile_banners/19825835/1570803610" TargetMode="External" /><Relationship Id="rId32" Type="http://schemas.openxmlformats.org/officeDocument/2006/relationships/hyperlink" Target="https://pbs.twimg.com/profile_banners/43070633/1411228138" TargetMode="External" /><Relationship Id="rId33" Type="http://schemas.openxmlformats.org/officeDocument/2006/relationships/hyperlink" Target="https://pbs.twimg.com/profile_banners/1178622443814084608/1569918606" TargetMode="External" /><Relationship Id="rId34" Type="http://schemas.openxmlformats.org/officeDocument/2006/relationships/hyperlink" Target="https://pbs.twimg.com/profile_banners/10215212/1566290947"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7/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3/bg.gif" TargetMode="External" /><Relationship Id="rId50" Type="http://schemas.openxmlformats.org/officeDocument/2006/relationships/hyperlink" Target="http://pbs.twimg.com/profile_images/1037306493744414720/iwpWbGMV_normal.jpg" TargetMode="External" /><Relationship Id="rId51" Type="http://schemas.openxmlformats.org/officeDocument/2006/relationships/hyperlink" Target="http://pbs.twimg.com/profile_images/838157899788599296/gVoszfY8_normal.jpg" TargetMode="External" /><Relationship Id="rId52" Type="http://schemas.openxmlformats.org/officeDocument/2006/relationships/hyperlink" Target="http://pbs.twimg.com/profile_images/508447040/Twitter_Logo_normal.jpg" TargetMode="External" /><Relationship Id="rId53" Type="http://schemas.openxmlformats.org/officeDocument/2006/relationships/hyperlink" Target="http://pbs.twimg.com/profile_images/1195323035483553792/dQNaMFyN_normal.jpg" TargetMode="External" /><Relationship Id="rId54" Type="http://schemas.openxmlformats.org/officeDocument/2006/relationships/hyperlink" Target="http://pbs.twimg.com/profile_images/930397357027528705/s8yG14oy_normal.jpg" TargetMode="External" /><Relationship Id="rId55" Type="http://schemas.openxmlformats.org/officeDocument/2006/relationships/hyperlink" Target="http://pbs.twimg.com/profile_images/781279378781143040/pobOycON_normal.jpg" TargetMode="External" /><Relationship Id="rId56" Type="http://schemas.openxmlformats.org/officeDocument/2006/relationships/hyperlink" Target="http://pbs.twimg.com/profile_images/1132346128429703168/i8fGYpDC_normal.jpg" TargetMode="External" /><Relationship Id="rId57" Type="http://schemas.openxmlformats.org/officeDocument/2006/relationships/hyperlink" Target="http://pbs.twimg.com/profile_images/952917503310745600/j4M4dXhA_normal.jpg" TargetMode="External" /><Relationship Id="rId58" Type="http://schemas.openxmlformats.org/officeDocument/2006/relationships/hyperlink" Target="http://pbs.twimg.com/profile_images/1130521526451752961/aHMJCieB_normal.jpg" TargetMode="External" /><Relationship Id="rId59" Type="http://schemas.openxmlformats.org/officeDocument/2006/relationships/hyperlink" Target="http://pbs.twimg.com/profile_images/1179512224395792385/P5nf1GFn_normal.jpg" TargetMode="External" /><Relationship Id="rId60" Type="http://schemas.openxmlformats.org/officeDocument/2006/relationships/hyperlink" Target="http://pbs.twimg.com/profile_images/1124595113332752385/k0xi52Zt_normal.jpg" TargetMode="External" /><Relationship Id="rId61" Type="http://schemas.openxmlformats.org/officeDocument/2006/relationships/hyperlink" Target="http://pbs.twimg.com/profile_images/1172797675953184770/ojkBw0hi_normal.jpg" TargetMode="External" /><Relationship Id="rId62" Type="http://schemas.openxmlformats.org/officeDocument/2006/relationships/hyperlink" Target="http://pbs.twimg.com/profile_images/1161398382897876992/sHMVNJ3B_normal.jpg" TargetMode="External" /><Relationship Id="rId63" Type="http://schemas.openxmlformats.org/officeDocument/2006/relationships/hyperlink" Target="http://pbs.twimg.com/profile_images/757505777213079552/dF3qhBlk_normal.jpg" TargetMode="External" /><Relationship Id="rId64" Type="http://schemas.openxmlformats.org/officeDocument/2006/relationships/hyperlink" Target="http://pbs.twimg.com/profile_images/653229046805995521/QIvWY1m3_normal.jpg" TargetMode="External" /><Relationship Id="rId65" Type="http://schemas.openxmlformats.org/officeDocument/2006/relationships/hyperlink" Target="http://pbs.twimg.com/profile_images/835276320984686594/Zmk83QQQ_normal.jpg" TargetMode="External" /><Relationship Id="rId66" Type="http://schemas.openxmlformats.org/officeDocument/2006/relationships/hyperlink" Target="http://pbs.twimg.com/profile_images/529997857311690752/EgydRhH0_normal.jpeg" TargetMode="External" /><Relationship Id="rId67" Type="http://schemas.openxmlformats.org/officeDocument/2006/relationships/hyperlink" Target="http://pbs.twimg.com/profile_images/1018965004178124800/qjDEpIdW_normal.jpg" TargetMode="External" /><Relationship Id="rId68" Type="http://schemas.openxmlformats.org/officeDocument/2006/relationships/hyperlink" Target="http://pbs.twimg.com/profile_images/1166295207324860416/WoW9Cver_normal.jpg" TargetMode="External" /><Relationship Id="rId69" Type="http://schemas.openxmlformats.org/officeDocument/2006/relationships/hyperlink" Target="http://pbs.twimg.com/profile_images/1017384553646841859/TgR1X0KS_normal.jpg" TargetMode="External" /><Relationship Id="rId70" Type="http://schemas.openxmlformats.org/officeDocument/2006/relationships/hyperlink" Target="http://pbs.twimg.com/profile_images/1182662019805335554/8AtDBDAB_normal.jpg" TargetMode="External" /><Relationship Id="rId71" Type="http://schemas.openxmlformats.org/officeDocument/2006/relationships/hyperlink" Target="http://pbs.twimg.com/profile_images/932913238160871426/1U9v82LF_normal.jpg" TargetMode="External" /><Relationship Id="rId72" Type="http://schemas.openxmlformats.org/officeDocument/2006/relationships/hyperlink" Target="http://pbs.twimg.com/profile_images/1178622778003656704/WTbrf7hc_normal.jpg" TargetMode="External" /><Relationship Id="rId73" Type="http://schemas.openxmlformats.org/officeDocument/2006/relationships/hyperlink" Target="http://pbs.twimg.com/profile_images/1022804148914475010/_UpTINfK_normal.jpg" TargetMode="External" /><Relationship Id="rId74" Type="http://schemas.openxmlformats.org/officeDocument/2006/relationships/hyperlink" Target="https://twitter.com/amyhychan" TargetMode="External" /><Relationship Id="rId75" Type="http://schemas.openxmlformats.org/officeDocument/2006/relationships/hyperlink" Target="https://twitter.com/flemingfund" TargetMode="External" /><Relationship Id="rId76" Type="http://schemas.openxmlformats.org/officeDocument/2006/relationships/hyperlink" Target="https://twitter.com/thetlinks" TargetMode="External" /><Relationship Id="rId77" Type="http://schemas.openxmlformats.org/officeDocument/2006/relationships/hyperlink" Target="https://twitter.com/dhscgovuk" TargetMode="External" /><Relationship Id="rId78" Type="http://schemas.openxmlformats.org/officeDocument/2006/relationships/hyperlink" Target="https://twitter.com/cw_pharmacists" TargetMode="External" /><Relationship Id="rId79" Type="http://schemas.openxmlformats.org/officeDocument/2006/relationships/hyperlink" Target="https://twitter.com/laurencswee" TargetMode="External" /><Relationship Id="rId80" Type="http://schemas.openxmlformats.org/officeDocument/2006/relationships/hyperlink" Target="https://twitter.com/raymond77606950" TargetMode="External" /><Relationship Id="rId81" Type="http://schemas.openxmlformats.org/officeDocument/2006/relationships/hyperlink" Target="https://twitter.com/ukgovghs" TargetMode="External" /><Relationship Id="rId82" Type="http://schemas.openxmlformats.org/officeDocument/2006/relationships/hyperlink" Target="https://twitter.com/returnofthevic" TargetMode="External" /><Relationship Id="rId83" Type="http://schemas.openxmlformats.org/officeDocument/2006/relationships/hyperlink" Target="https://twitter.com/chlozt" TargetMode="External" /><Relationship Id="rId84" Type="http://schemas.openxmlformats.org/officeDocument/2006/relationships/hyperlink" Target="https://twitter.com/drdianeashiru" TargetMode="External" /><Relationship Id="rId85" Type="http://schemas.openxmlformats.org/officeDocument/2006/relationships/hyperlink" Target="https://twitter.com/sarahm_cavanagh" TargetMode="External" /><Relationship Id="rId86" Type="http://schemas.openxmlformats.org/officeDocument/2006/relationships/hyperlink" Target="https://twitter.com/e_charani" TargetMode="External" /><Relationship Id="rId87" Type="http://schemas.openxmlformats.org/officeDocument/2006/relationships/hyperlink" Target="https://twitter.com/ossjohnson" TargetMode="External" /><Relationship Id="rId88" Type="http://schemas.openxmlformats.org/officeDocument/2006/relationships/hyperlink" Target="https://twitter.com/thechange_x" TargetMode="External" /><Relationship Id="rId89" Type="http://schemas.openxmlformats.org/officeDocument/2006/relationships/hyperlink" Target="https://twitter.com/bull_eleanor" TargetMode="External" /><Relationship Id="rId90" Type="http://schemas.openxmlformats.org/officeDocument/2006/relationships/hyperlink" Target="https://twitter.com/eastangliami" TargetMode="External" /><Relationship Id="rId91" Type="http://schemas.openxmlformats.org/officeDocument/2006/relationships/hyperlink" Target="https://twitter.com/esneft" TargetMode="External" /><Relationship Id="rId92" Type="http://schemas.openxmlformats.org/officeDocument/2006/relationships/hyperlink" Target="https://twitter.com/nhs_healthedeng" TargetMode="External" /><Relationship Id="rId93" Type="http://schemas.openxmlformats.org/officeDocument/2006/relationships/hyperlink" Target="https://twitter.com/observeruk" TargetMode="External" /><Relationship Id="rId94" Type="http://schemas.openxmlformats.org/officeDocument/2006/relationships/hyperlink" Target="https://twitter.com/matthancock" TargetMode="External" /><Relationship Id="rId95" Type="http://schemas.openxmlformats.org/officeDocument/2006/relationships/hyperlink" Target="https://twitter.com/pjonline_news" TargetMode="External" /><Relationship Id="rId96" Type="http://schemas.openxmlformats.org/officeDocument/2006/relationships/hyperlink" Target="https://twitter.com/cmo_england" TargetMode="External" /><Relationship Id="rId97" Type="http://schemas.openxmlformats.org/officeDocument/2006/relationships/hyperlink" Target="https://twitter.com/nhsuk" TargetMode="External" /><Relationship Id="rId98" Type="http://schemas.openxmlformats.org/officeDocument/2006/relationships/comments" Target="../comments2.xml" /><Relationship Id="rId99" Type="http://schemas.openxmlformats.org/officeDocument/2006/relationships/vmlDrawing" Target="../drawings/vmlDrawing2.vml" /><Relationship Id="rId100" Type="http://schemas.openxmlformats.org/officeDocument/2006/relationships/table" Target="../tables/table2.xml" /><Relationship Id="rId101" Type="http://schemas.openxmlformats.org/officeDocument/2006/relationships/drawing" Target="../drawings/drawing1.xml" /><Relationship Id="rId1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het.org/nhs-volunteers-to-fight-against-amr-alongside-african-country-clinics/" TargetMode="External" /><Relationship Id="rId2" Type="http://schemas.openxmlformats.org/officeDocument/2006/relationships/hyperlink" Target="https://twitter.com/LordNigelCrisp/status/1045696947309473793" TargetMode="External" /><Relationship Id="rId3" Type="http://schemas.openxmlformats.org/officeDocument/2006/relationships/hyperlink" Target="https://twitter.com/FlemingFund/status/1045294078051651584" TargetMode="External" /><Relationship Id="rId4" Type="http://schemas.openxmlformats.org/officeDocument/2006/relationships/hyperlink" Target="https://www.pharmaceutical-journal.com/news-and-analysis/news-in-brief/pharmacists-given-funding-to-tackle-global-anti-microbial-resistance/20205515.article?firstPass=false" TargetMode="External" /><Relationship Id="rId5" Type="http://schemas.openxmlformats.org/officeDocument/2006/relationships/hyperlink" Target="https://twitter.com/bensimms65/status/1046349117553889280" TargetMode="External" /><Relationship Id="rId6" Type="http://schemas.openxmlformats.org/officeDocument/2006/relationships/hyperlink" Target="https://twitter.com/DHSCgovuk/status/1045313779754504193" TargetMode="External" /><Relationship Id="rId7" Type="http://schemas.openxmlformats.org/officeDocument/2006/relationships/hyperlink" Target="https://twitter.com/bull_eleanor/status/1045927865538236416" TargetMode="External" /><Relationship Id="rId8" Type="http://schemas.openxmlformats.org/officeDocument/2006/relationships/hyperlink" Target="https://twitter.com/michellekearns9/status/1044900232256000000" TargetMode="External" /><Relationship Id="rId9" Type="http://schemas.openxmlformats.org/officeDocument/2006/relationships/hyperlink" Target="https://twitter.com/bensimms65/status/1045695880672813056" TargetMode="External" /><Relationship Id="rId10" Type="http://schemas.openxmlformats.org/officeDocument/2006/relationships/hyperlink" Target="https://twitter.com/SarahM_Cavanagh/status/1045583322196389888" TargetMode="External" /><Relationship Id="rId11" Type="http://schemas.openxmlformats.org/officeDocument/2006/relationships/hyperlink" Target="https://twitter.com/bensimms65/status/1046349117553889280" TargetMode="External" /><Relationship Id="rId12" Type="http://schemas.openxmlformats.org/officeDocument/2006/relationships/hyperlink" Target="https://twitter.com/LordNigelCrisp/status/1045696947309473793" TargetMode="External" /><Relationship Id="rId13" Type="http://schemas.openxmlformats.org/officeDocument/2006/relationships/hyperlink" Target="https://twitter.com/bensimms65/status/1045695880672813056" TargetMode="External" /><Relationship Id="rId14" Type="http://schemas.openxmlformats.org/officeDocument/2006/relationships/hyperlink" Target="https://twitter.com/michellekearns9/status/1044900232256000000" TargetMode="External" /><Relationship Id="rId15" Type="http://schemas.openxmlformats.org/officeDocument/2006/relationships/hyperlink" Target="https://twitter.com/bull_eleanor/status/1045927865538236416" TargetMode="External" /><Relationship Id="rId16" Type="http://schemas.openxmlformats.org/officeDocument/2006/relationships/hyperlink" Target="https://twitter.com/DHSCgovuk/status/1045313779754504193" TargetMode="External" /><Relationship Id="rId17" Type="http://schemas.openxmlformats.org/officeDocument/2006/relationships/hyperlink" Target="https://www.flemingfund.org/publications/announcing-the-fleming-funds-new-commonwealth-partnerships-for-antimicrobial-stewardship-project/" TargetMode="External" /><Relationship Id="rId18" Type="http://schemas.openxmlformats.org/officeDocument/2006/relationships/hyperlink" Target="https://twitter.com/SarahM_Cavanagh/status/1045583322196389888" TargetMode="External" /><Relationship Id="rId19" Type="http://schemas.openxmlformats.org/officeDocument/2006/relationships/hyperlink" Target="https://twitter.com/UKgovGHS/status/1045317086455771136" TargetMode="External" /><Relationship Id="rId20" Type="http://schemas.openxmlformats.org/officeDocument/2006/relationships/hyperlink" Target="https://twitter.com/FlemingFund/status/1045294078051651584" TargetMode="External" /><Relationship Id="rId21" Type="http://schemas.openxmlformats.org/officeDocument/2006/relationships/hyperlink" Target="https://twitter.com/mckeagneys/status/1048658404594597888" TargetMode="External" /><Relationship Id="rId22" Type="http://schemas.openxmlformats.org/officeDocument/2006/relationships/hyperlink" Target="https://twitter.com/chlozt/status/1046321972416860161" TargetMode="External" /><Relationship Id="rId23" Type="http://schemas.openxmlformats.org/officeDocument/2006/relationships/hyperlink" Target="https://twitter.com/DrDianeAshiru/status/1048896372769001474" TargetMode="External" /><Relationship Id="rId24" Type="http://schemas.openxmlformats.org/officeDocument/2006/relationships/hyperlink" Target="https://pharmacyinpractice.scot/2018/10/01/commonwealth-pharmacy-association-announce-partnership-to-fight-antibiotic-resistance/" TargetMode="External" /><Relationship Id="rId25" Type="http://schemas.openxmlformats.org/officeDocument/2006/relationships/hyperlink" Target="https://www.pharmaceutical-journal.com/news-and-analysis/news-in-brief/pharmacists-given-funding-to-tackle-global-anti-microbial-resistance/20205515.fullarticle?firstPass=false" TargetMode="External" /><Relationship Id="rId26" Type="http://schemas.openxmlformats.org/officeDocument/2006/relationships/hyperlink" Target="https://twitter.com/LordNigelCrisp/status/1045696947309473793" TargetMode="External" /><Relationship Id="rId27" Type="http://schemas.openxmlformats.org/officeDocument/2006/relationships/hyperlink" Target="https://www.thet.org/nhs-volunteers-to-fight-against-amr-alongside-african-country-clinics/" TargetMode="External" /><Relationship Id="rId28" Type="http://schemas.openxmlformats.org/officeDocument/2006/relationships/hyperlink" Target="https://www.pharmaceutical-journal.com/news-and-analysis/news-in-brief/pharmacists-given-funding-to-tackle-global-anti-microbial-resistance/20205515.article?firstPass=false" TargetMode="External" /><Relationship Id="rId29" Type="http://schemas.openxmlformats.org/officeDocument/2006/relationships/hyperlink" Target="https://twitter.com/FlemingFund/status/1045698169525424128" TargetMode="External" /><Relationship Id="rId30" Type="http://schemas.openxmlformats.org/officeDocument/2006/relationships/hyperlink" Target="https://twitter.com/CW_Pharmacists/status/1045642684772347904" TargetMode="External" /><Relationship Id="rId31" Type="http://schemas.openxmlformats.org/officeDocument/2006/relationships/hyperlink" Target="https://twitter.com/FlemingFund/status/1045294078051651584"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t="s">
        <v>659</v>
      </c>
      <c r="BD2" s="13" t="s">
        <v>671</v>
      </c>
      <c r="BE2" s="13" t="s">
        <v>672</v>
      </c>
      <c r="BF2" s="67" t="s">
        <v>949</v>
      </c>
      <c r="BG2" s="67" t="s">
        <v>950</v>
      </c>
      <c r="BH2" s="67" t="s">
        <v>951</v>
      </c>
      <c r="BI2" s="67" t="s">
        <v>952</v>
      </c>
      <c r="BJ2" s="67" t="s">
        <v>953</v>
      </c>
      <c r="BK2" s="67" t="s">
        <v>954</v>
      </c>
      <c r="BL2" s="67" t="s">
        <v>955</v>
      </c>
      <c r="BM2" s="67" t="s">
        <v>956</v>
      </c>
      <c r="BN2" s="67" t="s">
        <v>957</v>
      </c>
    </row>
    <row r="3" spans="1:66" ht="15" customHeight="1">
      <c r="A3" s="85" t="s">
        <v>252</v>
      </c>
      <c r="B3" s="85" t="s">
        <v>259</v>
      </c>
      <c r="C3" s="53" t="s">
        <v>993</v>
      </c>
      <c r="D3" s="54">
        <v>3</v>
      </c>
      <c r="E3" s="65" t="s">
        <v>132</v>
      </c>
      <c r="F3" s="55">
        <v>32</v>
      </c>
      <c r="G3" s="53"/>
      <c r="H3" s="57"/>
      <c r="I3" s="56"/>
      <c r="J3" s="56"/>
      <c r="K3" s="36" t="s">
        <v>65</v>
      </c>
      <c r="L3" s="62">
        <v>3</v>
      </c>
      <c r="M3" s="62"/>
      <c r="N3" s="63"/>
      <c r="O3" s="86" t="s">
        <v>276</v>
      </c>
      <c r="P3" s="88">
        <v>43370.94327546296</v>
      </c>
      <c r="Q3" s="86" t="s">
        <v>277</v>
      </c>
      <c r="R3" s="90" t="s">
        <v>307</v>
      </c>
      <c r="S3" s="86" t="s">
        <v>328</v>
      </c>
      <c r="T3" s="86" t="s">
        <v>333</v>
      </c>
      <c r="U3" s="86"/>
      <c r="V3" s="90" t="s">
        <v>363</v>
      </c>
      <c r="W3" s="88">
        <v>43370.94327546296</v>
      </c>
      <c r="X3" s="92">
        <v>43370</v>
      </c>
      <c r="Y3" s="94" t="s">
        <v>370</v>
      </c>
      <c r="Z3" s="90" t="s">
        <v>399</v>
      </c>
      <c r="AA3" s="86"/>
      <c r="AB3" s="86"/>
      <c r="AC3" s="94" t="s">
        <v>428</v>
      </c>
      <c r="AD3" s="86"/>
      <c r="AE3" s="86" t="b">
        <v>0</v>
      </c>
      <c r="AF3" s="86">
        <v>9</v>
      </c>
      <c r="AG3" s="94" t="s">
        <v>458</v>
      </c>
      <c r="AH3" s="86" t="b">
        <v>1</v>
      </c>
      <c r="AI3" s="86" t="s">
        <v>459</v>
      </c>
      <c r="AJ3" s="86"/>
      <c r="AK3" s="94" t="s">
        <v>453</v>
      </c>
      <c r="AL3" s="86" t="b">
        <v>0</v>
      </c>
      <c r="AM3" s="86">
        <v>3</v>
      </c>
      <c r="AN3" s="94" t="s">
        <v>458</v>
      </c>
      <c r="AO3" s="86" t="s">
        <v>472</v>
      </c>
      <c r="AP3" s="86" t="b">
        <v>0</v>
      </c>
      <c r="AQ3" s="94" t="s">
        <v>428</v>
      </c>
      <c r="AR3" s="86"/>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252</v>
      </c>
      <c r="B4" s="85" t="s">
        <v>258</v>
      </c>
      <c r="C4" s="53" t="s">
        <v>993</v>
      </c>
      <c r="D4" s="54">
        <v>3</v>
      </c>
      <c r="E4" s="65" t="s">
        <v>132</v>
      </c>
      <c r="F4" s="55">
        <v>32</v>
      </c>
      <c r="G4" s="53"/>
      <c r="H4" s="57"/>
      <c r="I4" s="56"/>
      <c r="J4" s="56"/>
      <c r="K4" s="36" t="s">
        <v>65</v>
      </c>
      <c r="L4" s="84">
        <v>4</v>
      </c>
      <c r="M4" s="84"/>
      <c r="N4" s="63"/>
      <c r="O4" s="87" t="s">
        <v>276</v>
      </c>
      <c r="P4" s="89">
        <v>43370.94327546296</v>
      </c>
      <c r="Q4" s="87" t="s">
        <v>277</v>
      </c>
      <c r="R4" s="91" t="s">
        <v>307</v>
      </c>
      <c r="S4" s="87" t="s">
        <v>328</v>
      </c>
      <c r="T4" s="87" t="s">
        <v>333</v>
      </c>
      <c r="U4" s="87"/>
      <c r="V4" s="91" t="s">
        <v>363</v>
      </c>
      <c r="W4" s="89">
        <v>43370.94327546296</v>
      </c>
      <c r="X4" s="93">
        <v>43370</v>
      </c>
      <c r="Y4" s="95" t="s">
        <v>370</v>
      </c>
      <c r="Z4" s="91" t="s">
        <v>399</v>
      </c>
      <c r="AA4" s="87"/>
      <c r="AB4" s="87"/>
      <c r="AC4" s="95" t="s">
        <v>428</v>
      </c>
      <c r="AD4" s="87"/>
      <c r="AE4" s="87" t="b">
        <v>0</v>
      </c>
      <c r="AF4" s="87">
        <v>9</v>
      </c>
      <c r="AG4" s="95" t="s">
        <v>458</v>
      </c>
      <c r="AH4" s="87" t="b">
        <v>1</v>
      </c>
      <c r="AI4" s="87" t="s">
        <v>459</v>
      </c>
      <c r="AJ4" s="87"/>
      <c r="AK4" s="95" t="s">
        <v>453</v>
      </c>
      <c r="AL4" s="87" t="b">
        <v>0</v>
      </c>
      <c r="AM4" s="87">
        <v>3</v>
      </c>
      <c r="AN4" s="95" t="s">
        <v>458</v>
      </c>
      <c r="AO4" s="87" t="s">
        <v>472</v>
      </c>
      <c r="AP4" s="87" t="b">
        <v>0</v>
      </c>
      <c r="AQ4" s="95" t="s">
        <v>428</v>
      </c>
      <c r="AR4" s="87"/>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3</v>
      </c>
      <c r="BF4" s="51"/>
      <c r="BG4" s="52"/>
      <c r="BH4" s="51"/>
      <c r="BI4" s="52"/>
      <c r="BJ4" s="51"/>
      <c r="BK4" s="52"/>
      <c r="BL4" s="51"/>
      <c r="BM4" s="52"/>
      <c r="BN4" s="51"/>
    </row>
    <row r="5" spans="1:66" ht="15">
      <c r="A5" s="85" t="s">
        <v>252</v>
      </c>
      <c r="B5" s="85" t="s">
        <v>260</v>
      </c>
      <c r="C5" s="53" t="s">
        <v>993</v>
      </c>
      <c r="D5" s="54">
        <v>3</v>
      </c>
      <c r="E5" s="65" t="s">
        <v>132</v>
      </c>
      <c r="F5" s="55">
        <v>32</v>
      </c>
      <c r="G5" s="53"/>
      <c r="H5" s="57"/>
      <c r="I5" s="56"/>
      <c r="J5" s="56"/>
      <c r="K5" s="36" t="s">
        <v>65</v>
      </c>
      <c r="L5" s="84">
        <v>5</v>
      </c>
      <c r="M5" s="84"/>
      <c r="N5" s="63"/>
      <c r="O5" s="87" t="s">
        <v>276</v>
      </c>
      <c r="P5" s="89">
        <v>43370.94327546296</v>
      </c>
      <c r="Q5" s="87" t="s">
        <v>277</v>
      </c>
      <c r="R5" s="91" t="s">
        <v>307</v>
      </c>
      <c r="S5" s="87" t="s">
        <v>328</v>
      </c>
      <c r="T5" s="87" t="s">
        <v>333</v>
      </c>
      <c r="U5" s="87"/>
      <c r="V5" s="91" t="s">
        <v>363</v>
      </c>
      <c r="W5" s="89">
        <v>43370.94327546296</v>
      </c>
      <c r="X5" s="93">
        <v>43370</v>
      </c>
      <c r="Y5" s="95" t="s">
        <v>370</v>
      </c>
      <c r="Z5" s="91" t="s">
        <v>399</v>
      </c>
      <c r="AA5" s="87"/>
      <c r="AB5" s="87"/>
      <c r="AC5" s="95" t="s">
        <v>428</v>
      </c>
      <c r="AD5" s="87"/>
      <c r="AE5" s="87" t="b">
        <v>0</v>
      </c>
      <c r="AF5" s="87">
        <v>9</v>
      </c>
      <c r="AG5" s="95" t="s">
        <v>458</v>
      </c>
      <c r="AH5" s="87" t="b">
        <v>1</v>
      </c>
      <c r="AI5" s="87" t="s">
        <v>459</v>
      </c>
      <c r="AJ5" s="87"/>
      <c r="AK5" s="95" t="s">
        <v>453</v>
      </c>
      <c r="AL5" s="87" t="b">
        <v>0</v>
      </c>
      <c r="AM5" s="87">
        <v>3</v>
      </c>
      <c r="AN5" s="95" t="s">
        <v>458</v>
      </c>
      <c r="AO5" s="87" t="s">
        <v>472</v>
      </c>
      <c r="AP5" s="87" t="b">
        <v>0</v>
      </c>
      <c r="AQ5" s="95" t="s">
        <v>428</v>
      </c>
      <c r="AR5" s="87"/>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15">
      <c r="A6" s="85" t="s">
        <v>252</v>
      </c>
      <c r="B6" s="85" t="s">
        <v>254</v>
      </c>
      <c r="C6" s="53" t="s">
        <v>993</v>
      </c>
      <c r="D6" s="54">
        <v>3</v>
      </c>
      <c r="E6" s="65" t="s">
        <v>132</v>
      </c>
      <c r="F6" s="55">
        <v>32</v>
      </c>
      <c r="G6" s="53"/>
      <c r="H6" s="57"/>
      <c r="I6" s="56"/>
      <c r="J6" s="56"/>
      <c r="K6" s="36" t="s">
        <v>65</v>
      </c>
      <c r="L6" s="84">
        <v>6</v>
      </c>
      <c r="M6" s="84"/>
      <c r="N6" s="63"/>
      <c r="O6" s="87" t="s">
        <v>276</v>
      </c>
      <c r="P6" s="89">
        <v>43370.94327546296</v>
      </c>
      <c r="Q6" s="87" t="s">
        <v>277</v>
      </c>
      <c r="R6" s="91" t="s">
        <v>307</v>
      </c>
      <c r="S6" s="87" t="s">
        <v>328</v>
      </c>
      <c r="T6" s="87" t="s">
        <v>333</v>
      </c>
      <c r="U6" s="87"/>
      <c r="V6" s="91" t="s">
        <v>363</v>
      </c>
      <c r="W6" s="89">
        <v>43370.94327546296</v>
      </c>
      <c r="X6" s="93">
        <v>43370</v>
      </c>
      <c r="Y6" s="95" t="s">
        <v>370</v>
      </c>
      <c r="Z6" s="91" t="s">
        <v>399</v>
      </c>
      <c r="AA6" s="87"/>
      <c r="AB6" s="87"/>
      <c r="AC6" s="95" t="s">
        <v>428</v>
      </c>
      <c r="AD6" s="87"/>
      <c r="AE6" s="87" t="b">
        <v>0</v>
      </c>
      <c r="AF6" s="87">
        <v>9</v>
      </c>
      <c r="AG6" s="95" t="s">
        <v>458</v>
      </c>
      <c r="AH6" s="87" t="b">
        <v>1</v>
      </c>
      <c r="AI6" s="87" t="s">
        <v>459</v>
      </c>
      <c r="AJ6" s="87"/>
      <c r="AK6" s="95" t="s">
        <v>453</v>
      </c>
      <c r="AL6" s="87" t="b">
        <v>0</v>
      </c>
      <c r="AM6" s="87">
        <v>3</v>
      </c>
      <c r="AN6" s="95" t="s">
        <v>458</v>
      </c>
      <c r="AO6" s="87" t="s">
        <v>472</v>
      </c>
      <c r="AP6" s="87" t="b">
        <v>0</v>
      </c>
      <c r="AQ6" s="95" t="s">
        <v>428</v>
      </c>
      <c r="AR6" s="87"/>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3</v>
      </c>
      <c r="BG6" s="52">
        <v>10.344827586206897</v>
      </c>
      <c r="BH6" s="51">
        <v>0</v>
      </c>
      <c r="BI6" s="52">
        <v>0</v>
      </c>
      <c r="BJ6" s="51">
        <v>0</v>
      </c>
      <c r="BK6" s="52">
        <v>0</v>
      </c>
      <c r="BL6" s="51">
        <v>26</v>
      </c>
      <c r="BM6" s="52">
        <v>89.65517241379311</v>
      </c>
      <c r="BN6" s="51">
        <v>29</v>
      </c>
    </row>
    <row r="7" spans="1:66" ht="15">
      <c r="A7" s="85" t="s">
        <v>253</v>
      </c>
      <c r="B7" s="85" t="s">
        <v>253</v>
      </c>
      <c r="C7" s="53" t="s">
        <v>993</v>
      </c>
      <c r="D7" s="54">
        <v>3</v>
      </c>
      <c r="E7" s="65" t="s">
        <v>132</v>
      </c>
      <c r="F7" s="55">
        <v>32</v>
      </c>
      <c r="G7" s="53"/>
      <c r="H7" s="57"/>
      <c r="I7" s="56"/>
      <c r="J7" s="56"/>
      <c r="K7" s="36" t="s">
        <v>65</v>
      </c>
      <c r="L7" s="84">
        <v>7</v>
      </c>
      <c r="M7" s="84"/>
      <c r="N7" s="63"/>
      <c r="O7" s="87" t="s">
        <v>214</v>
      </c>
      <c r="P7" s="89">
        <v>43370.90658564815</v>
      </c>
      <c r="Q7" s="87" t="s">
        <v>278</v>
      </c>
      <c r="R7" s="91" t="s">
        <v>308</v>
      </c>
      <c r="S7" s="87" t="s">
        <v>328</v>
      </c>
      <c r="T7" s="87" t="s">
        <v>334</v>
      </c>
      <c r="U7" s="87"/>
      <c r="V7" s="91" t="s">
        <v>364</v>
      </c>
      <c r="W7" s="89">
        <v>43370.90658564815</v>
      </c>
      <c r="X7" s="93">
        <v>43370</v>
      </c>
      <c r="Y7" s="95" t="s">
        <v>371</v>
      </c>
      <c r="Z7" s="91" t="s">
        <v>400</v>
      </c>
      <c r="AA7" s="87"/>
      <c r="AB7" s="87"/>
      <c r="AC7" s="95" t="s">
        <v>429</v>
      </c>
      <c r="AD7" s="87"/>
      <c r="AE7" s="87" t="b">
        <v>0</v>
      </c>
      <c r="AF7" s="87">
        <v>3</v>
      </c>
      <c r="AG7" s="95" t="s">
        <v>458</v>
      </c>
      <c r="AH7" s="87" t="b">
        <v>1</v>
      </c>
      <c r="AI7" s="87" t="s">
        <v>459</v>
      </c>
      <c r="AJ7" s="87"/>
      <c r="AK7" s="95" t="s">
        <v>452</v>
      </c>
      <c r="AL7" s="87" t="b">
        <v>0</v>
      </c>
      <c r="AM7" s="87">
        <v>2</v>
      </c>
      <c r="AN7" s="95" t="s">
        <v>458</v>
      </c>
      <c r="AO7" s="87" t="s">
        <v>472</v>
      </c>
      <c r="AP7" s="87" t="b">
        <v>0</v>
      </c>
      <c r="AQ7" s="95" t="s">
        <v>429</v>
      </c>
      <c r="AR7" s="87"/>
      <c r="AS7" s="87">
        <v>0</v>
      </c>
      <c r="AT7" s="87">
        <v>0</v>
      </c>
      <c r="AU7" s="87"/>
      <c r="AV7" s="87"/>
      <c r="AW7" s="87"/>
      <c r="AX7" s="87"/>
      <c r="AY7" s="87"/>
      <c r="AZ7" s="87"/>
      <c r="BA7" s="87"/>
      <c r="BB7" s="87"/>
      <c r="BC7">
        <v>1</v>
      </c>
      <c r="BD7" s="86" t="str">
        <f>REPLACE(INDEX(GroupVertices[Group],MATCH(Edges[[#This Row],[Vertex 1]],GroupVertices[Vertex],0)),1,1,"")</f>
        <v>5</v>
      </c>
      <c r="BE7" s="86" t="str">
        <f>REPLACE(INDEX(GroupVertices[Group],MATCH(Edges[[#This Row],[Vertex 2]],GroupVertices[Vertex],0)),1,1,"")</f>
        <v>5</v>
      </c>
      <c r="BF7" s="51">
        <v>1</v>
      </c>
      <c r="BG7" s="52">
        <v>5.555555555555555</v>
      </c>
      <c r="BH7" s="51">
        <v>0</v>
      </c>
      <c r="BI7" s="52">
        <v>0</v>
      </c>
      <c r="BJ7" s="51">
        <v>0</v>
      </c>
      <c r="BK7" s="52">
        <v>0</v>
      </c>
      <c r="BL7" s="51">
        <v>17</v>
      </c>
      <c r="BM7" s="52">
        <v>94.44444444444444</v>
      </c>
      <c r="BN7" s="51">
        <v>18</v>
      </c>
    </row>
    <row r="8" spans="1:66" ht="15">
      <c r="A8" s="85" t="s">
        <v>254</v>
      </c>
      <c r="B8" s="85" t="s">
        <v>261</v>
      </c>
      <c r="C8" s="53" t="s">
        <v>993</v>
      </c>
      <c r="D8" s="54">
        <v>3</v>
      </c>
      <c r="E8" s="65" t="s">
        <v>132</v>
      </c>
      <c r="F8" s="55">
        <v>32</v>
      </c>
      <c r="G8" s="53"/>
      <c r="H8" s="57"/>
      <c r="I8" s="56"/>
      <c r="J8" s="56"/>
      <c r="K8" s="36" t="s">
        <v>65</v>
      </c>
      <c r="L8" s="84">
        <v>8</v>
      </c>
      <c r="M8" s="84"/>
      <c r="N8" s="63"/>
      <c r="O8" s="87" t="s">
        <v>276</v>
      </c>
      <c r="P8" s="89">
        <v>43381.924780092595</v>
      </c>
      <c r="Q8" s="87" t="s">
        <v>279</v>
      </c>
      <c r="R8" s="91" t="s">
        <v>309</v>
      </c>
      <c r="S8" s="87" t="s">
        <v>328</v>
      </c>
      <c r="T8" s="87" t="s">
        <v>335</v>
      </c>
      <c r="U8" s="87"/>
      <c r="V8" s="91" t="s">
        <v>365</v>
      </c>
      <c r="W8" s="89">
        <v>43381.924780092595</v>
      </c>
      <c r="X8" s="93">
        <v>43381</v>
      </c>
      <c r="Y8" s="95" t="s">
        <v>372</v>
      </c>
      <c r="Z8" s="91" t="s">
        <v>401</v>
      </c>
      <c r="AA8" s="87"/>
      <c r="AB8" s="87"/>
      <c r="AC8" s="95" t="s">
        <v>430</v>
      </c>
      <c r="AD8" s="87"/>
      <c r="AE8" s="87" t="b">
        <v>0</v>
      </c>
      <c r="AF8" s="87">
        <v>15</v>
      </c>
      <c r="AG8" s="95" t="s">
        <v>458</v>
      </c>
      <c r="AH8" s="87" t="b">
        <v>1</v>
      </c>
      <c r="AI8" s="87" t="s">
        <v>459</v>
      </c>
      <c r="AJ8" s="87"/>
      <c r="AK8" s="95" t="s">
        <v>461</v>
      </c>
      <c r="AL8" s="87" t="b">
        <v>0</v>
      </c>
      <c r="AM8" s="87">
        <v>4</v>
      </c>
      <c r="AN8" s="95" t="s">
        <v>458</v>
      </c>
      <c r="AO8" s="87" t="s">
        <v>472</v>
      </c>
      <c r="AP8" s="87" t="b">
        <v>0</v>
      </c>
      <c r="AQ8" s="95" t="s">
        <v>430</v>
      </c>
      <c r="AR8" s="87"/>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4</v>
      </c>
      <c r="BG8" s="52">
        <v>20</v>
      </c>
      <c r="BH8" s="51">
        <v>0</v>
      </c>
      <c r="BI8" s="52">
        <v>0</v>
      </c>
      <c r="BJ8" s="51">
        <v>0</v>
      </c>
      <c r="BK8" s="52">
        <v>0</v>
      </c>
      <c r="BL8" s="51">
        <v>16</v>
      </c>
      <c r="BM8" s="52">
        <v>80</v>
      </c>
      <c r="BN8" s="51">
        <v>20</v>
      </c>
    </row>
    <row r="9" spans="1:66" ht="15">
      <c r="A9" s="85" t="s">
        <v>254</v>
      </c>
      <c r="B9" s="85" t="s">
        <v>262</v>
      </c>
      <c r="C9" s="53" t="s">
        <v>993</v>
      </c>
      <c r="D9" s="54">
        <v>3</v>
      </c>
      <c r="E9" s="65" t="s">
        <v>132</v>
      </c>
      <c r="F9" s="55">
        <v>32</v>
      </c>
      <c r="G9" s="53"/>
      <c r="H9" s="57"/>
      <c r="I9" s="56"/>
      <c r="J9" s="56"/>
      <c r="K9" s="36" t="s">
        <v>65</v>
      </c>
      <c r="L9" s="84">
        <v>9</v>
      </c>
      <c r="M9" s="84"/>
      <c r="N9" s="63"/>
      <c r="O9" s="87" t="s">
        <v>276</v>
      </c>
      <c r="P9" s="89">
        <v>43373.37164351852</v>
      </c>
      <c r="Q9" s="87" t="s">
        <v>280</v>
      </c>
      <c r="R9" s="91" t="s">
        <v>310</v>
      </c>
      <c r="S9" s="87" t="s">
        <v>328</v>
      </c>
      <c r="T9" s="87" t="s">
        <v>336</v>
      </c>
      <c r="U9" s="87"/>
      <c r="V9" s="91" t="s">
        <v>365</v>
      </c>
      <c r="W9" s="89">
        <v>43373.37164351852</v>
      </c>
      <c r="X9" s="93">
        <v>43373</v>
      </c>
      <c r="Y9" s="95" t="s">
        <v>373</v>
      </c>
      <c r="Z9" s="91" t="s">
        <v>402</v>
      </c>
      <c r="AA9" s="87"/>
      <c r="AB9" s="87"/>
      <c r="AC9" s="95" t="s">
        <v>431</v>
      </c>
      <c r="AD9" s="87"/>
      <c r="AE9" s="87" t="b">
        <v>0</v>
      </c>
      <c r="AF9" s="87">
        <v>10</v>
      </c>
      <c r="AG9" s="95" t="s">
        <v>458</v>
      </c>
      <c r="AH9" s="87" t="b">
        <v>1</v>
      </c>
      <c r="AI9" s="87" t="s">
        <v>459</v>
      </c>
      <c r="AJ9" s="87"/>
      <c r="AK9" s="95" t="s">
        <v>433</v>
      </c>
      <c r="AL9" s="87" t="b">
        <v>0</v>
      </c>
      <c r="AM9" s="87">
        <v>4</v>
      </c>
      <c r="AN9" s="95" t="s">
        <v>458</v>
      </c>
      <c r="AO9" s="87" t="s">
        <v>472</v>
      </c>
      <c r="AP9" s="87" t="b">
        <v>0</v>
      </c>
      <c r="AQ9" s="95" t="s">
        <v>431</v>
      </c>
      <c r="AR9" s="87"/>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v>1</v>
      </c>
      <c r="BG9" s="52">
        <v>6.666666666666667</v>
      </c>
      <c r="BH9" s="51">
        <v>0</v>
      </c>
      <c r="BI9" s="52">
        <v>0</v>
      </c>
      <c r="BJ9" s="51">
        <v>0</v>
      </c>
      <c r="BK9" s="52">
        <v>0</v>
      </c>
      <c r="BL9" s="51">
        <v>14</v>
      </c>
      <c r="BM9" s="52">
        <v>93.33333333333333</v>
      </c>
      <c r="BN9" s="51">
        <v>15</v>
      </c>
    </row>
    <row r="10" spans="1:66" ht="15">
      <c r="A10" s="85" t="s">
        <v>254</v>
      </c>
      <c r="B10" s="85" t="s">
        <v>263</v>
      </c>
      <c r="C10" s="53" t="s">
        <v>993</v>
      </c>
      <c r="D10" s="54">
        <v>3</v>
      </c>
      <c r="E10" s="65" t="s">
        <v>132</v>
      </c>
      <c r="F10" s="55">
        <v>32</v>
      </c>
      <c r="G10" s="53"/>
      <c r="H10" s="57"/>
      <c r="I10" s="56"/>
      <c r="J10" s="56"/>
      <c r="K10" s="36" t="s">
        <v>65</v>
      </c>
      <c r="L10" s="84">
        <v>10</v>
      </c>
      <c r="M10" s="84"/>
      <c r="N10" s="63"/>
      <c r="O10" s="87" t="s">
        <v>276</v>
      </c>
      <c r="P10" s="89">
        <v>43374.543078703704</v>
      </c>
      <c r="Q10" s="87" t="s">
        <v>281</v>
      </c>
      <c r="R10" s="91" t="s">
        <v>311</v>
      </c>
      <c r="S10" s="87" t="s">
        <v>329</v>
      </c>
      <c r="T10" s="87" t="s">
        <v>337</v>
      </c>
      <c r="U10" s="87"/>
      <c r="V10" s="91" t="s">
        <v>365</v>
      </c>
      <c r="W10" s="89">
        <v>43374.543078703704</v>
      </c>
      <c r="X10" s="93">
        <v>43374</v>
      </c>
      <c r="Y10" s="95" t="s">
        <v>374</v>
      </c>
      <c r="Z10" s="91" t="s">
        <v>403</v>
      </c>
      <c r="AA10" s="87"/>
      <c r="AB10" s="87"/>
      <c r="AC10" s="95" t="s">
        <v>432</v>
      </c>
      <c r="AD10" s="87"/>
      <c r="AE10" s="87" t="b">
        <v>0</v>
      </c>
      <c r="AF10" s="87">
        <v>14</v>
      </c>
      <c r="AG10" s="95" t="s">
        <v>458</v>
      </c>
      <c r="AH10" s="87" t="b">
        <v>0</v>
      </c>
      <c r="AI10" s="87" t="s">
        <v>459</v>
      </c>
      <c r="AJ10" s="87"/>
      <c r="AK10" s="95" t="s">
        <v>458</v>
      </c>
      <c r="AL10" s="87" t="b">
        <v>0</v>
      </c>
      <c r="AM10" s="87">
        <v>6</v>
      </c>
      <c r="AN10" s="95" t="s">
        <v>458</v>
      </c>
      <c r="AO10" s="87" t="s">
        <v>472</v>
      </c>
      <c r="AP10" s="87" t="b">
        <v>0</v>
      </c>
      <c r="AQ10" s="95" t="s">
        <v>432</v>
      </c>
      <c r="AR10" s="87"/>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15">
      <c r="A11" s="85" t="s">
        <v>255</v>
      </c>
      <c r="B11" s="85" t="s">
        <v>263</v>
      </c>
      <c r="C11" s="53" t="s">
        <v>993</v>
      </c>
      <c r="D11" s="54">
        <v>3</v>
      </c>
      <c r="E11" s="65" t="s">
        <v>132</v>
      </c>
      <c r="F11" s="55">
        <v>32</v>
      </c>
      <c r="G11" s="53"/>
      <c r="H11" s="57"/>
      <c r="I11" s="56"/>
      <c r="J11" s="56"/>
      <c r="K11" s="36" t="s">
        <v>65</v>
      </c>
      <c r="L11" s="84">
        <v>11</v>
      </c>
      <c r="M11" s="84"/>
      <c r="N11" s="63"/>
      <c r="O11" s="87" t="s">
        <v>276</v>
      </c>
      <c r="P11" s="89">
        <v>43373.370046296295</v>
      </c>
      <c r="Q11" s="87" t="s">
        <v>282</v>
      </c>
      <c r="R11" s="91" t="s">
        <v>312</v>
      </c>
      <c r="S11" s="87" t="s">
        <v>330</v>
      </c>
      <c r="T11" s="87" t="s">
        <v>338</v>
      </c>
      <c r="U11" s="87"/>
      <c r="V11" s="91" t="s">
        <v>366</v>
      </c>
      <c r="W11" s="89">
        <v>43373.370046296295</v>
      </c>
      <c r="X11" s="93">
        <v>43373</v>
      </c>
      <c r="Y11" s="95" t="s">
        <v>375</v>
      </c>
      <c r="Z11" s="91" t="s">
        <v>310</v>
      </c>
      <c r="AA11" s="87"/>
      <c r="AB11" s="87"/>
      <c r="AC11" s="95" t="s">
        <v>433</v>
      </c>
      <c r="AD11" s="87"/>
      <c r="AE11" s="87" t="b">
        <v>0</v>
      </c>
      <c r="AF11" s="87">
        <v>15</v>
      </c>
      <c r="AG11" s="95" t="s">
        <v>458</v>
      </c>
      <c r="AH11" s="87" t="b">
        <v>0</v>
      </c>
      <c r="AI11" s="87" t="s">
        <v>459</v>
      </c>
      <c r="AJ11" s="87"/>
      <c r="AK11" s="95" t="s">
        <v>458</v>
      </c>
      <c r="AL11" s="87" t="b">
        <v>0</v>
      </c>
      <c r="AM11" s="87">
        <v>2</v>
      </c>
      <c r="AN11" s="95" t="s">
        <v>458</v>
      </c>
      <c r="AO11" s="87" t="s">
        <v>472</v>
      </c>
      <c r="AP11" s="87" t="b">
        <v>0</v>
      </c>
      <c r="AQ11" s="95" t="s">
        <v>433</v>
      </c>
      <c r="AR11" s="87"/>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15">
      <c r="A12" s="85" t="s">
        <v>254</v>
      </c>
      <c r="B12" s="85" t="s">
        <v>255</v>
      </c>
      <c r="C12" s="53" t="s">
        <v>993</v>
      </c>
      <c r="D12" s="54">
        <v>3</v>
      </c>
      <c r="E12" s="65" t="s">
        <v>132</v>
      </c>
      <c r="F12" s="55">
        <v>32</v>
      </c>
      <c r="G12" s="53"/>
      <c r="H12" s="57"/>
      <c r="I12" s="56"/>
      <c r="J12" s="56"/>
      <c r="K12" s="36" t="s">
        <v>66</v>
      </c>
      <c r="L12" s="84">
        <v>12</v>
      </c>
      <c r="M12" s="84"/>
      <c r="N12" s="63"/>
      <c r="O12" s="87" t="s">
        <v>276</v>
      </c>
      <c r="P12" s="89">
        <v>43374.543078703704</v>
      </c>
      <c r="Q12" s="87" t="s">
        <v>281</v>
      </c>
      <c r="R12" s="91" t="s">
        <v>311</v>
      </c>
      <c r="S12" s="87" t="s">
        <v>329</v>
      </c>
      <c r="T12" s="87" t="s">
        <v>337</v>
      </c>
      <c r="U12" s="87"/>
      <c r="V12" s="91" t="s">
        <v>365</v>
      </c>
      <c r="W12" s="89">
        <v>43374.543078703704</v>
      </c>
      <c r="X12" s="93">
        <v>43374</v>
      </c>
      <c r="Y12" s="95" t="s">
        <v>374</v>
      </c>
      <c r="Z12" s="91" t="s">
        <v>403</v>
      </c>
      <c r="AA12" s="87"/>
      <c r="AB12" s="87"/>
      <c r="AC12" s="95" t="s">
        <v>432</v>
      </c>
      <c r="AD12" s="87"/>
      <c r="AE12" s="87" t="b">
        <v>0</v>
      </c>
      <c r="AF12" s="87">
        <v>14</v>
      </c>
      <c r="AG12" s="95" t="s">
        <v>458</v>
      </c>
      <c r="AH12" s="87" t="b">
        <v>0</v>
      </c>
      <c r="AI12" s="87" t="s">
        <v>459</v>
      </c>
      <c r="AJ12" s="87"/>
      <c r="AK12" s="95" t="s">
        <v>458</v>
      </c>
      <c r="AL12" s="87" t="b">
        <v>0</v>
      </c>
      <c r="AM12" s="87">
        <v>6</v>
      </c>
      <c r="AN12" s="95" t="s">
        <v>458</v>
      </c>
      <c r="AO12" s="87" t="s">
        <v>472</v>
      </c>
      <c r="AP12" s="87" t="b">
        <v>0</v>
      </c>
      <c r="AQ12" s="95" t="s">
        <v>432</v>
      </c>
      <c r="AR12" s="87"/>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30">
      <c r="A13" s="85" t="s">
        <v>255</v>
      </c>
      <c r="B13" s="85" t="s">
        <v>259</v>
      </c>
      <c r="C13" s="53" t="s">
        <v>994</v>
      </c>
      <c r="D13" s="54">
        <v>3</v>
      </c>
      <c r="E13" s="65" t="s">
        <v>136</v>
      </c>
      <c r="F13" s="55">
        <v>25.5</v>
      </c>
      <c r="G13" s="53"/>
      <c r="H13" s="57"/>
      <c r="I13" s="56"/>
      <c r="J13" s="56"/>
      <c r="K13" s="36" t="s">
        <v>65</v>
      </c>
      <c r="L13" s="84">
        <v>13</v>
      </c>
      <c r="M13" s="84"/>
      <c r="N13" s="63"/>
      <c r="O13" s="87" t="s">
        <v>276</v>
      </c>
      <c r="P13" s="89">
        <v>43372.62326388889</v>
      </c>
      <c r="Q13" s="87" t="s">
        <v>283</v>
      </c>
      <c r="R13" s="91" t="s">
        <v>313</v>
      </c>
      <c r="S13" s="87" t="s">
        <v>328</v>
      </c>
      <c r="T13" s="87" t="s">
        <v>336</v>
      </c>
      <c r="U13" s="87"/>
      <c r="V13" s="91" t="s">
        <v>366</v>
      </c>
      <c r="W13" s="89">
        <v>43372.62326388889</v>
      </c>
      <c r="X13" s="93">
        <v>43372</v>
      </c>
      <c r="Y13" s="95" t="s">
        <v>376</v>
      </c>
      <c r="Z13" s="91" t="s">
        <v>404</v>
      </c>
      <c r="AA13" s="87"/>
      <c r="AB13" s="87"/>
      <c r="AC13" s="95" t="s">
        <v>434</v>
      </c>
      <c r="AD13" s="87"/>
      <c r="AE13" s="87" t="b">
        <v>0</v>
      </c>
      <c r="AF13" s="87">
        <v>6</v>
      </c>
      <c r="AG13" s="95" t="s">
        <v>458</v>
      </c>
      <c r="AH13" s="87" t="b">
        <v>1</v>
      </c>
      <c r="AI13" s="87" t="s">
        <v>459</v>
      </c>
      <c r="AJ13" s="87"/>
      <c r="AK13" s="95" t="s">
        <v>462</v>
      </c>
      <c r="AL13" s="87" t="b">
        <v>0</v>
      </c>
      <c r="AM13" s="87">
        <v>2</v>
      </c>
      <c r="AN13" s="95" t="s">
        <v>458</v>
      </c>
      <c r="AO13" s="87" t="s">
        <v>472</v>
      </c>
      <c r="AP13" s="87" t="b">
        <v>0</v>
      </c>
      <c r="AQ13" s="95" t="s">
        <v>434</v>
      </c>
      <c r="AR13" s="87"/>
      <c r="AS13" s="87">
        <v>0</v>
      </c>
      <c r="AT13" s="87">
        <v>0</v>
      </c>
      <c r="AU13" s="87"/>
      <c r="AV13" s="87"/>
      <c r="AW13" s="87"/>
      <c r="AX13" s="87"/>
      <c r="AY13" s="87"/>
      <c r="AZ13" s="87"/>
      <c r="BA13" s="87"/>
      <c r="BB13" s="87"/>
      <c r="BC13">
        <v>2</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30">
      <c r="A14" s="85" t="s">
        <v>255</v>
      </c>
      <c r="B14" s="85" t="s">
        <v>258</v>
      </c>
      <c r="C14" s="53" t="s">
        <v>994</v>
      </c>
      <c r="D14" s="54">
        <v>3</v>
      </c>
      <c r="E14" s="65" t="s">
        <v>136</v>
      </c>
      <c r="F14" s="55">
        <v>25.5</v>
      </c>
      <c r="G14" s="53"/>
      <c r="H14" s="57"/>
      <c r="I14" s="56"/>
      <c r="J14" s="56"/>
      <c r="K14" s="36" t="s">
        <v>65</v>
      </c>
      <c r="L14" s="84">
        <v>14</v>
      </c>
      <c r="M14" s="84"/>
      <c r="N14" s="63"/>
      <c r="O14" s="87" t="s">
        <v>276</v>
      </c>
      <c r="P14" s="89">
        <v>43372.62326388889</v>
      </c>
      <c r="Q14" s="87" t="s">
        <v>283</v>
      </c>
      <c r="R14" s="91" t="s">
        <v>313</v>
      </c>
      <c r="S14" s="87" t="s">
        <v>328</v>
      </c>
      <c r="T14" s="87" t="s">
        <v>336</v>
      </c>
      <c r="U14" s="87"/>
      <c r="V14" s="91" t="s">
        <v>366</v>
      </c>
      <c r="W14" s="89">
        <v>43372.62326388889</v>
      </c>
      <c r="X14" s="93">
        <v>43372</v>
      </c>
      <c r="Y14" s="95" t="s">
        <v>376</v>
      </c>
      <c r="Z14" s="91" t="s">
        <v>404</v>
      </c>
      <c r="AA14" s="87"/>
      <c r="AB14" s="87"/>
      <c r="AC14" s="95" t="s">
        <v>434</v>
      </c>
      <c r="AD14" s="87"/>
      <c r="AE14" s="87" t="b">
        <v>0</v>
      </c>
      <c r="AF14" s="87">
        <v>6</v>
      </c>
      <c r="AG14" s="95" t="s">
        <v>458</v>
      </c>
      <c r="AH14" s="87" t="b">
        <v>1</v>
      </c>
      <c r="AI14" s="87" t="s">
        <v>459</v>
      </c>
      <c r="AJ14" s="87"/>
      <c r="AK14" s="95" t="s">
        <v>462</v>
      </c>
      <c r="AL14" s="87" t="b">
        <v>0</v>
      </c>
      <c r="AM14" s="87">
        <v>2</v>
      </c>
      <c r="AN14" s="95" t="s">
        <v>458</v>
      </c>
      <c r="AO14" s="87" t="s">
        <v>472</v>
      </c>
      <c r="AP14" s="87" t="b">
        <v>0</v>
      </c>
      <c r="AQ14" s="95" t="s">
        <v>434</v>
      </c>
      <c r="AR14" s="87"/>
      <c r="AS14" s="87">
        <v>0</v>
      </c>
      <c r="AT14" s="87">
        <v>0</v>
      </c>
      <c r="AU14" s="87"/>
      <c r="AV14" s="87"/>
      <c r="AW14" s="87"/>
      <c r="AX14" s="87"/>
      <c r="AY14" s="87"/>
      <c r="AZ14" s="87"/>
      <c r="BA14" s="87"/>
      <c r="BB14" s="87"/>
      <c r="BC14">
        <v>2</v>
      </c>
      <c r="BD14" s="86" t="str">
        <f>REPLACE(INDEX(GroupVertices[Group],MATCH(Edges[[#This Row],[Vertex 1]],GroupVertices[Vertex],0)),1,1,"")</f>
        <v>2</v>
      </c>
      <c r="BE14" s="86" t="str">
        <f>REPLACE(INDEX(GroupVertices[Group],MATCH(Edges[[#This Row],[Vertex 2]],GroupVertices[Vertex],0)),1,1,"")</f>
        <v>3</v>
      </c>
      <c r="BF14" s="51"/>
      <c r="BG14" s="52"/>
      <c r="BH14" s="51"/>
      <c r="BI14" s="52"/>
      <c r="BJ14" s="51"/>
      <c r="BK14" s="52"/>
      <c r="BL14" s="51"/>
      <c r="BM14" s="52"/>
      <c r="BN14" s="51"/>
    </row>
    <row r="15" spans="1:66" ht="30">
      <c r="A15" s="85" t="s">
        <v>255</v>
      </c>
      <c r="B15" s="85" t="s">
        <v>254</v>
      </c>
      <c r="C15" s="53" t="s">
        <v>994</v>
      </c>
      <c r="D15" s="54">
        <v>3</v>
      </c>
      <c r="E15" s="65" t="s">
        <v>136</v>
      </c>
      <c r="F15" s="55">
        <v>25.5</v>
      </c>
      <c r="G15" s="53"/>
      <c r="H15" s="57"/>
      <c r="I15" s="56"/>
      <c r="J15" s="56"/>
      <c r="K15" s="36" t="s">
        <v>66</v>
      </c>
      <c r="L15" s="84">
        <v>15</v>
      </c>
      <c r="M15" s="84"/>
      <c r="N15" s="63"/>
      <c r="O15" s="87" t="s">
        <v>276</v>
      </c>
      <c r="P15" s="89">
        <v>43372.62326388889</v>
      </c>
      <c r="Q15" s="87" t="s">
        <v>283</v>
      </c>
      <c r="R15" s="91" t="s">
        <v>313</v>
      </c>
      <c r="S15" s="87" t="s">
        <v>328</v>
      </c>
      <c r="T15" s="87" t="s">
        <v>336</v>
      </c>
      <c r="U15" s="87"/>
      <c r="V15" s="91" t="s">
        <v>366</v>
      </c>
      <c r="W15" s="89">
        <v>43372.62326388889</v>
      </c>
      <c r="X15" s="93">
        <v>43372</v>
      </c>
      <c r="Y15" s="95" t="s">
        <v>376</v>
      </c>
      <c r="Z15" s="91" t="s">
        <v>404</v>
      </c>
      <c r="AA15" s="87"/>
      <c r="AB15" s="87"/>
      <c r="AC15" s="95" t="s">
        <v>434</v>
      </c>
      <c r="AD15" s="87"/>
      <c r="AE15" s="87" t="b">
        <v>0</v>
      </c>
      <c r="AF15" s="87">
        <v>6</v>
      </c>
      <c r="AG15" s="95" t="s">
        <v>458</v>
      </c>
      <c r="AH15" s="87" t="b">
        <v>1</v>
      </c>
      <c r="AI15" s="87" t="s">
        <v>459</v>
      </c>
      <c r="AJ15" s="87"/>
      <c r="AK15" s="95" t="s">
        <v>462</v>
      </c>
      <c r="AL15" s="87" t="b">
        <v>0</v>
      </c>
      <c r="AM15" s="87">
        <v>2</v>
      </c>
      <c r="AN15" s="95" t="s">
        <v>458</v>
      </c>
      <c r="AO15" s="87" t="s">
        <v>472</v>
      </c>
      <c r="AP15" s="87" t="b">
        <v>0</v>
      </c>
      <c r="AQ15" s="95" t="s">
        <v>434</v>
      </c>
      <c r="AR15" s="87"/>
      <c r="AS15" s="87">
        <v>0</v>
      </c>
      <c r="AT15" s="87">
        <v>0</v>
      </c>
      <c r="AU15" s="87"/>
      <c r="AV15" s="87"/>
      <c r="AW15" s="87"/>
      <c r="AX15" s="87"/>
      <c r="AY15" s="87"/>
      <c r="AZ15" s="87"/>
      <c r="BA15" s="87"/>
      <c r="BB15" s="87"/>
      <c r="BC15">
        <v>2</v>
      </c>
      <c r="BD15" s="86" t="str">
        <f>REPLACE(INDEX(GroupVertices[Group],MATCH(Edges[[#This Row],[Vertex 1]],GroupVertices[Vertex],0)),1,1,"")</f>
        <v>2</v>
      </c>
      <c r="BE15" s="86" t="str">
        <f>REPLACE(INDEX(GroupVertices[Group],MATCH(Edges[[#This Row],[Vertex 2]],GroupVertices[Vertex],0)),1,1,"")</f>
        <v>2</v>
      </c>
      <c r="BF15" s="51">
        <v>3</v>
      </c>
      <c r="BG15" s="52">
        <v>12</v>
      </c>
      <c r="BH15" s="51">
        <v>0</v>
      </c>
      <c r="BI15" s="52">
        <v>0</v>
      </c>
      <c r="BJ15" s="51">
        <v>0</v>
      </c>
      <c r="BK15" s="52">
        <v>0</v>
      </c>
      <c r="BL15" s="51">
        <v>22</v>
      </c>
      <c r="BM15" s="52">
        <v>88</v>
      </c>
      <c r="BN15" s="51">
        <v>25</v>
      </c>
    </row>
    <row r="16" spans="1:66" ht="15">
      <c r="A16" s="85" t="s">
        <v>255</v>
      </c>
      <c r="B16" s="85" t="s">
        <v>255</v>
      </c>
      <c r="C16" s="53" t="s">
        <v>993</v>
      </c>
      <c r="D16" s="54">
        <v>3</v>
      </c>
      <c r="E16" s="65" t="s">
        <v>132</v>
      </c>
      <c r="F16" s="55">
        <v>32</v>
      </c>
      <c r="G16" s="53"/>
      <c r="H16" s="57"/>
      <c r="I16" s="56"/>
      <c r="J16" s="56"/>
      <c r="K16" s="36" t="s">
        <v>65</v>
      </c>
      <c r="L16" s="84">
        <v>16</v>
      </c>
      <c r="M16" s="84"/>
      <c r="N16" s="63"/>
      <c r="O16" s="87" t="s">
        <v>214</v>
      </c>
      <c r="P16" s="89">
        <v>43370.54408564815</v>
      </c>
      <c r="Q16" s="87" t="s">
        <v>284</v>
      </c>
      <c r="R16" s="91" t="s">
        <v>314</v>
      </c>
      <c r="S16" s="87" t="s">
        <v>328</v>
      </c>
      <c r="T16" s="87" t="s">
        <v>339</v>
      </c>
      <c r="U16" s="87"/>
      <c r="V16" s="91" t="s">
        <v>366</v>
      </c>
      <c r="W16" s="89">
        <v>43370.54408564815</v>
      </c>
      <c r="X16" s="93">
        <v>43370</v>
      </c>
      <c r="Y16" s="95" t="s">
        <v>377</v>
      </c>
      <c r="Z16" s="91" t="s">
        <v>405</v>
      </c>
      <c r="AA16" s="87"/>
      <c r="AB16" s="87"/>
      <c r="AC16" s="95" t="s">
        <v>435</v>
      </c>
      <c r="AD16" s="87"/>
      <c r="AE16" s="87" t="b">
        <v>0</v>
      </c>
      <c r="AF16" s="87">
        <v>6</v>
      </c>
      <c r="AG16" s="95" t="s">
        <v>458</v>
      </c>
      <c r="AH16" s="87" t="b">
        <v>1</v>
      </c>
      <c r="AI16" s="87" t="s">
        <v>459</v>
      </c>
      <c r="AJ16" s="87"/>
      <c r="AK16" s="95" t="s">
        <v>455</v>
      </c>
      <c r="AL16" s="87" t="b">
        <v>0</v>
      </c>
      <c r="AM16" s="87">
        <v>3</v>
      </c>
      <c r="AN16" s="95" t="s">
        <v>458</v>
      </c>
      <c r="AO16" s="87" t="s">
        <v>472</v>
      </c>
      <c r="AP16" s="87" t="b">
        <v>0</v>
      </c>
      <c r="AQ16" s="95" t="s">
        <v>435</v>
      </c>
      <c r="AR16" s="87"/>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1</v>
      </c>
      <c r="BG16" s="52">
        <v>14.285714285714286</v>
      </c>
      <c r="BH16" s="51">
        <v>0</v>
      </c>
      <c r="BI16" s="52">
        <v>0</v>
      </c>
      <c r="BJ16" s="51">
        <v>0</v>
      </c>
      <c r="BK16" s="52">
        <v>0</v>
      </c>
      <c r="BL16" s="51">
        <v>6</v>
      </c>
      <c r="BM16" s="52">
        <v>85.71428571428571</v>
      </c>
      <c r="BN16" s="51">
        <v>7</v>
      </c>
    </row>
    <row r="17" spans="1:66" ht="15">
      <c r="A17" s="85" t="s">
        <v>255</v>
      </c>
      <c r="B17" s="85" t="s">
        <v>256</v>
      </c>
      <c r="C17" s="53" t="s">
        <v>993</v>
      </c>
      <c r="D17" s="54">
        <v>3</v>
      </c>
      <c r="E17" s="65" t="s">
        <v>132</v>
      </c>
      <c r="F17" s="55">
        <v>32</v>
      </c>
      <c r="G17" s="53"/>
      <c r="H17" s="57"/>
      <c r="I17" s="56"/>
      <c r="J17" s="56"/>
      <c r="K17" s="36" t="s">
        <v>65</v>
      </c>
      <c r="L17" s="84">
        <v>17</v>
      </c>
      <c r="M17" s="84"/>
      <c r="N17" s="63"/>
      <c r="O17" s="87" t="s">
        <v>276</v>
      </c>
      <c r="P17" s="89">
        <v>43373.370046296295</v>
      </c>
      <c r="Q17" s="87" t="s">
        <v>282</v>
      </c>
      <c r="R17" s="91" t="s">
        <v>312</v>
      </c>
      <c r="S17" s="87" t="s">
        <v>330</v>
      </c>
      <c r="T17" s="87" t="s">
        <v>338</v>
      </c>
      <c r="U17" s="87"/>
      <c r="V17" s="91" t="s">
        <v>366</v>
      </c>
      <c r="W17" s="89">
        <v>43373.370046296295</v>
      </c>
      <c r="X17" s="93">
        <v>43373</v>
      </c>
      <c r="Y17" s="95" t="s">
        <v>375</v>
      </c>
      <c r="Z17" s="91" t="s">
        <v>310</v>
      </c>
      <c r="AA17" s="87"/>
      <c r="AB17" s="87"/>
      <c r="AC17" s="95" t="s">
        <v>433</v>
      </c>
      <c r="AD17" s="87"/>
      <c r="AE17" s="87" t="b">
        <v>0</v>
      </c>
      <c r="AF17" s="87">
        <v>15</v>
      </c>
      <c r="AG17" s="95" t="s">
        <v>458</v>
      </c>
      <c r="AH17" s="87" t="b">
        <v>0</v>
      </c>
      <c r="AI17" s="87" t="s">
        <v>459</v>
      </c>
      <c r="AJ17" s="87"/>
      <c r="AK17" s="95" t="s">
        <v>458</v>
      </c>
      <c r="AL17" s="87" t="b">
        <v>0</v>
      </c>
      <c r="AM17" s="87">
        <v>2</v>
      </c>
      <c r="AN17" s="95" t="s">
        <v>458</v>
      </c>
      <c r="AO17" s="87" t="s">
        <v>472</v>
      </c>
      <c r="AP17" s="87" t="b">
        <v>0</v>
      </c>
      <c r="AQ17" s="95" t="s">
        <v>433</v>
      </c>
      <c r="AR17" s="87"/>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4</v>
      </c>
      <c r="BF17" s="51"/>
      <c r="BG17" s="52"/>
      <c r="BH17" s="51"/>
      <c r="BI17" s="52"/>
      <c r="BJ17" s="51"/>
      <c r="BK17" s="52"/>
      <c r="BL17" s="51"/>
      <c r="BM17" s="52"/>
      <c r="BN17" s="51"/>
    </row>
    <row r="18" spans="1:66" ht="15">
      <c r="A18" s="85" t="s">
        <v>255</v>
      </c>
      <c r="B18" s="85" t="s">
        <v>257</v>
      </c>
      <c r="C18" s="53" t="s">
        <v>993</v>
      </c>
      <c r="D18" s="54">
        <v>3</v>
      </c>
      <c r="E18" s="65" t="s">
        <v>132</v>
      </c>
      <c r="F18" s="55">
        <v>32</v>
      </c>
      <c r="G18" s="53"/>
      <c r="H18" s="57"/>
      <c r="I18" s="56"/>
      <c r="J18" s="56"/>
      <c r="K18" s="36" t="s">
        <v>65</v>
      </c>
      <c r="L18" s="84">
        <v>18</v>
      </c>
      <c r="M18" s="84"/>
      <c r="N18" s="63"/>
      <c r="O18" s="87" t="s">
        <v>276</v>
      </c>
      <c r="P18" s="89">
        <v>43373.370046296295</v>
      </c>
      <c r="Q18" s="87" t="s">
        <v>282</v>
      </c>
      <c r="R18" s="91" t="s">
        <v>312</v>
      </c>
      <c r="S18" s="87" t="s">
        <v>330</v>
      </c>
      <c r="T18" s="87" t="s">
        <v>338</v>
      </c>
      <c r="U18" s="87"/>
      <c r="V18" s="91" t="s">
        <v>366</v>
      </c>
      <c r="W18" s="89">
        <v>43373.370046296295</v>
      </c>
      <c r="X18" s="93">
        <v>43373</v>
      </c>
      <c r="Y18" s="95" t="s">
        <v>375</v>
      </c>
      <c r="Z18" s="91" t="s">
        <v>310</v>
      </c>
      <c r="AA18" s="87"/>
      <c r="AB18" s="87"/>
      <c r="AC18" s="95" t="s">
        <v>433</v>
      </c>
      <c r="AD18" s="87"/>
      <c r="AE18" s="87" t="b">
        <v>0</v>
      </c>
      <c r="AF18" s="87">
        <v>15</v>
      </c>
      <c r="AG18" s="95" t="s">
        <v>458</v>
      </c>
      <c r="AH18" s="87" t="b">
        <v>0</v>
      </c>
      <c r="AI18" s="87" t="s">
        <v>459</v>
      </c>
      <c r="AJ18" s="87"/>
      <c r="AK18" s="95" t="s">
        <v>458</v>
      </c>
      <c r="AL18" s="87" t="b">
        <v>0</v>
      </c>
      <c r="AM18" s="87">
        <v>2</v>
      </c>
      <c r="AN18" s="95" t="s">
        <v>458</v>
      </c>
      <c r="AO18" s="87" t="s">
        <v>472</v>
      </c>
      <c r="AP18" s="87" t="b">
        <v>0</v>
      </c>
      <c r="AQ18" s="95" t="s">
        <v>433</v>
      </c>
      <c r="AR18" s="87"/>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1</v>
      </c>
      <c r="BF18" s="51">
        <v>1</v>
      </c>
      <c r="BG18" s="52">
        <v>5.2631578947368425</v>
      </c>
      <c r="BH18" s="51">
        <v>1</v>
      </c>
      <c r="BI18" s="52">
        <v>5.2631578947368425</v>
      </c>
      <c r="BJ18" s="51">
        <v>0</v>
      </c>
      <c r="BK18" s="52">
        <v>0</v>
      </c>
      <c r="BL18" s="51">
        <v>17</v>
      </c>
      <c r="BM18" s="52">
        <v>89.47368421052632</v>
      </c>
      <c r="BN18" s="51">
        <v>19</v>
      </c>
    </row>
    <row r="19" spans="1:66" ht="30">
      <c r="A19" s="85" t="s">
        <v>255</v>
      </c>
      <c r="B19" s="85" t="s">
        <v>259</v>
      </c>
      <c r="C19" s="53" t="s">
        <v>994</v>
      </c>
      <c r="D19" s="54">
        <v>3</v>
      </c>
      <c r="E19" s="65" t="s">
        <v>136</v>
      </c>
      <c r="F19" s="55">
        <v>25.5</v>
      </c>
      <c r="G19" s="53"/>
      <c r="H19" s="57"/>
      <c r="I19" s="56"/>
      <c r="J19" s="56"/>
      <c r="K19" s="36" t="s">
        <v>65</v>
      </c>
      <c r="L19" s="84">
        <v>19</v>
      </c>
      <c r="M19" s="84"/>
      <c r="N19" s="63"/>
      <c r="O19" s="87" t="s">
        <v>276</v>
      </c>
      <c r="P19" s="89">
        <v>43373.370046296295</v>
      </c>
      <c r="Q19" s="87" t="s">
        <v>282</v>
      </c>
      <c r="R19" s="91" t="s">
        <v>312</v>
      </c>
      <c r="S19" s="87" t="s">
        <v>330</v>
      </c>
      <c r="T19" s="87" t="s">
        <v>338</v>
      </c>
      <c r="U19" s="87"/>
      <c r="V19" s="91" t="s">
        <v>366</v>
      </c>
      <c r="W19" s="89">
        <v>43373.370046296295</v>
      </c>
      <c r="X19" s="93">
        <v>43373</v>
      </c>
      <c r="Y19" s="95" t="s">
        <v>375</v>
      </c>
      <c r="Z19" s="91" t="s">
        <v>310</v>
      </c>
      <c r="AA19" s="87"/>
      <c r="AB19" s="87"/>
      <c r="AC19" s="95" t="s">
        <v>433</v>
      </c>
      <c r="AD19" s="87"/>
      <c r="AE19" s="87" t="b">
        <v>0</v>
      </c>
      <c r="AF19" s="87">
        <v>15</v>
      </c>
      <c r="AG19" s="95" t="s">
        <v>458</v>
      </c>
      <c r="AH19" s="87" t="b">
        <v>0</v>
      </c>
      <c r="AI19" s="87" t="s">
        <v>459</v>
      </c>
      <c r="AJ19" s="87"/>
      <c r="AK19" s="95" t="s">
        <v>458</v>
      </c>
      <c r="AL19" s="87" t="b">
        <v>0</v>
      </c>
      <c r="AM19" s="87">
        <v>2</v>
      </c>
      <c r="AN19" s="95" t="s">
        <v>458</v>
      </c>
      <c r="AO19" s="87" t="s">
        <v>472</v>
      </c>
      <c r="AP19" s="87" t="b">
        <v>0</v>
      </c>
      <c r="AQ19" s="95" t="s">
        <v>433</v>
      </c>
      <c r="AR19" s="87"/>
      <c r="AS19" s="87">
        <v>0</v>
      </c>
      <c r="AT19" s="87">
        <v>0</v>
      </c>
      <c r="AU19" s="87"/>
      <c r="AV19" s="87"/>
      <c r="AW19" s="87"/>
      <c r="AX19" s="87"/>
      <c r="AY19" s="87"/>
      <c r="AZ19" s="87"/>
      <c r="BA19" s="87"/>
      <c r="BB19" s="87"/>
      <c r="BC19">
        <v>2</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30">
      <c r="A20" s="85" t="s">
        <v>255</v>
      </c>
      <c r="B20" s="85" t="s">
        <v>258</v>
      </c>
      <c r="C20" s="53" t="s">
        <v>994</v>
      </c>
      <c r="D20" s="54">
        <v>3</v>
      </c>
      <c r="E20" s="65" t="s">
        <v>136</v>
      </c>
      <c r="F20" s="55">
        <v>25.5</v>
      </c>
      <c r="G20" s="53"/>
      <c r="H20" s="57"/>
      <c r="I20" s="56"/>
      <c r="J20" s="56"/>
      <c r="K20" s="36" t="s">
        <v>65</v>
      </c>
      <c r="L20" s="84">
        <v>20</v>
      </c>
      <c r="M20" s="84"/>
      <c r="N20" s="63"/>
      <c r="O20" s="87" t="s">
        <v>276</v>
      </c>
      <c r="P20" s="89">
        <v>43373.370046296295</v>
      </c>
      <c r="Q20" s="87" t="s">
        <v>282</v>
      </c>
      <c r="R20" s="91" t="s">
        <v>312</v>
      </c>
      <c r="S20" s="87" t="s">
        <v>330</v>
      </c>
      <c r="T20" s="87" t="s">
        <v>338</v>
      </c>
      <c r="U20" s="87"/>
      <c r="V20" s="91" t="s">
        <v>366</v>
      </c>
      <c r="W20" s="89">
        <v>43373.370046296295</v>
      </c>
      <c r="X20" s="93">
        <v>43373</v>
      </c>
      <c r="Y20" s="95" t="s">
        <v>375</v>
      </c>
      <c r="Z20" s="91" t="s">
        <v>310</v>
      </c>
      <c r="AA20" s="87"/>
      <c r="AB20" s="87"/>
      <c r="AC20" s="95" t="s">
        <v>433</v>
      </c>
      <c r="AD20" s="87"/>
      <c r="AE20" s="87" t="b">
        <v>0</v>
      </c>
      <c r="AF20" s="87">
        <v>15</v>
      </c>
      <c r="AG20" s="95" t="s">
        <v>458</v>
      </c>
      <c r="AH20" s="87" t="b">
        <v>0</v>
      </c>
      <c r="AI20" s="87" t="s">
        <v>459</v>
      </c>
      <c r="AJ20" s="87"/>
      <c r="AK20" s="95" t="s">
        <v>458</v>
      </c>
      <c r="AL20" s="87" t="b">
        <v>0</v>
      </c>
      <c r="AM20" s="87">
        <v>2</v>
      </c>
      <c r="AN20" s="95" t="s">
        <v>458</v>
      </c>
      <c r="AO20" s="87" t="s">
        <v>472</v>
      </c>
      <c r="AP20" s="87" t="b">
        <v>0</v>
      </c>
      <c r="AQ20" s="95" t="s">
        <v>433</v>
      </c>
      <c r="AR20" s="87"/>
      <c r="AS20" s="87">
        <v>0</v>
      </c>
      <c r="AT20" s="87">
        <v>0</v>
      </c>
      <c r="AU20" s="87"/>
      <c r="AV20" s="87"/>
      <c r="AW20" s="87"/>
      <c r="AX20" s="87"/>
      <c r="AY20" s="87"/>
      <c r="AZ20" s="87"/>
      <c r="BA20" s="87"/>
      <c r="BB20" s="87"/>
      <c r="BC20">
        <v>2</v>
      </c>
      <c r="BD20" s="86" t="str">
        <f>REPLACE(INDEX(GroupVertices[Group],MATCH(Edges[[#This Row],[Vertex 1]],GroupVertices[Vertex],0)),1,1,"")</f>
        <v>2</v>
      </c>
      <c r="BE20" s="86" t="str">
        <f>REPLACE(INDEX(GroupVertices[Group],MATCH(Edges[[#This Row],[Vertex 2]],GroupVertices[Vertex],0)),1,1,"")</f>
        <v>3</v>
      </c>
      <c r="BF20" s="51"/>
      <c r="BG20" s="52"/>
      <c r="BH20" s="51"/>
      <c r="BI20" s="52"/>
      <c r="BJ20" s="51"/>
      <c r="BK20" s="52"/>
      <c r="BL20" s="51"/>
      <c r="BM20" s="52"/>
      <c r="BN20" s="51"/>
    </row>
    <row r="21" spans="1:66" ht="30">
      <c r="A21" s="85" t="s">
        <v>255</v>
      </c>
      <c r="B21" s="85" t="s">
        <v>254</v>
      </c>
      <c r="C21" s="53" t="s">
        <v>994</v>
      </c>
      <c r="D21" s="54">
        <v>3</v>
      </c>
      <c r="E21" s="65" t="s">
        <v>136</v>
      </c>
      <c r="F21" s="55">
        <v>25.5</v>
      </c>
      <c r="G21" s="53"/>
      <c r="H21" s="57"/>
      <c r="I21" s="56"/>
      <c r="J21" s="56"/>
      <c r="K21" s="36" t="s">
        <v>66</v>
      </c>
      <c r="L21" s="84">
        <v>21</v>
      </c>
      <c r="M21" s="84"/>
      <c r="N21" s="63"/>
      <c r="O21" s="87" t="s">
        <v>276</v>
      </c>
      <c r="P21" s="89">
        <v>43373.370046296295</v>
      </c>
      <c r="Q21" s="87" t="s">
        <v>282</v>
      </c>
      <c r="R21" s="91" t="s">
        <v>312</v>
      </c>
      <c r="S21" s="87" t="s">
        <v>330</v>
      </c>
      <c r="T21" s="87" t="s">
        <v>338</v>
      </c>
      <c r="U21" s="87"/>
      <c r="V21" s="91" t="s">
        <v>366</v>
      </c>
      <c r="W21" s="89">
        <v>43373.370046296295</v>
      </c>
      <c r="X21" s="93">
        <v>43373</v>
      </c>
      <c r="Y21" s="95" t="s">
        <v>375</v>
      </c>
      <c r="Z21" s="91" t="s">
        <v>310</v>
      </c>
      <c r="AA21" s="87"/>
      <c r="AB21" s="87"/>
      <c r="AC21" s="95" t="s">
        <v>433</v>
      </c>
      <c r="AD21" s="87"/>
      <c r="AE21" s="87" t="b">
        <v>0</v>
      </c>
      <c r="AF21" s="87">
        <v>15</v>
      </c>
      <c r="AG21" s="95" t="s">
        <v>458</v>
      </c>
      <c r="AH21" s="87" t="b">
        <v>0</v>
      </c>
      <c r="AI21" s="87" t="s">
        <v>459</v>
      </c>
      <c r="AJ21" s="87"/>
      <c r="AK21" s="95" t="s">
        <v>458</v>
      </c>
      <c r="AL21" s="87" t="b">
        <v>0</v>
      </c>
      <c r="AM21" s="87">
        <v>2</v>
      </c>
      <c r="AN21" s="95" t="s">
        <v>458</v>
      </c>
      <c r="AO21" s="87" t="s">
        <v>472</v>
      </c>
      <c r="AP21" s="87" t="b">
        <v>0</v>
      </c>
      <c r="AQ21" s="95" t="s">
        <v>433</v>
      </c>
      <c r="AR21" s="87"/>
      <c r="AS21" s="87">
        <v>0</v>
      </c>
      <c r="AT21" s="87">
        <v>0</v>
      </c>
      <c r="AU21" s="87"/>
      <c r="AV21" s="87"/>
      <c r="AW21" s="87"/>
      <c r="AX21" s="87"/>
      <c r="AY21" s="87"/>
      <c r="AZ21" s="87"/>
      <c r="BA21" s="87"/>
      <c r="BB21" s="87"/>
      <c r="BC21">
        <v>2</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15">
      <c r="A22" s="85" t="s">
        <v>256</v>
      </c>
      <c r="B22" s="85" t="s">
        <v>264</v>
      </c>
      <c r="C22" s="53" t="s">
        <v>993</v>
      </c>
      <c r="D22" s="54">
        <v>3</v>
      </c>
      <c r="E22" s="65" t="s">
        <v>132</v>
      </c>
      <c r="F22" s="55">
        <v>32</v>
      </c>
      <c r="G22" s="53"/>
      <c r="H22" s="57"/>
      <c r="I22" s="56"/>
      <c r="J22" s="56"/>
      <c r="K22" s="36" t="s">
        <v>65</v>
      </c>
      <c r="L22" s="84">
        <v>22</v>
      </c>
      <c r="M22" s="84"/>
      <c r="N22" s="63"/>
      <c r="O22" s="87" t="s">
        <v>276</v>
      </c>
      <c r="P22" s="89">
        <v>43378.39618055556</v>
      </c>
      <c r="Q22" s="87" t="s">
        <v>285</v>
      </c>
      <c r="R22" s="87"/>
      <c r="S22" s="87"/>
      <c r="T22" s="87" t="s">
        <v>340</v>
      </c>
      <c r="U22" s="91" t="s">
        <v>355</v>
      </c>
      <c r="V22" s="91" t="s">
        <v>355</v>
      </c>
      <c r="W22" s="89">
        <v>43378.39618055556</v>
      </c>
      <c r="X22" s="93">
        <v>43378</v>
      </c>
      <c r="Y22" s="95" t="s">
        <v>378</v>
      </c>
      <c r="Z22" s="91" t="s">
        <v>406</v>
      </c>
      <c r="AA22" s="87"/>
      <c r="AB22" s="87"/>
      <c r="AC22" s="95" t="s">
        <v>436</v>
      </c>
      <c r="AD22" s="87"/>
      <c r="AE22" s="87" t="b">
        <v>0</v>
      </c>
      <c r="AF22" s="87">
        <v>20</v>
      </c>
      <c r="AG22" s="95" t="s">
        <v>458</v>
      </c>
      <c r="AH22" s="87" t="b">
        <v>0</v>
      </c>
      <c r="AI22" s="87" t="s">
        <v>459</v>
      </c>
      <c r="AJ22" s="87"/>
      <c r="AK22" s="95" t="s">
        <v>458</v>
      </c>
      <c r="AL22" s="87" t="b">
        <v>0</v>
      </c>
      <c r="AM22" s="87">
        <v>10</v>
      </c>
      <c r="AN22" s="95" t="s">
        <v>458</v>
      </c>
      <c r="AO22" s="87" t="s">
        <v>473</v>
      </c>
      <c r="AP22" s="87" t="b">
        <v>0</v>
      </c>
      <c r="AQ22" s="95" t="s">
        <v>436</v>
      </c>
      <c r="AR22" s="87"/>
      <c r="AS22" s="87">
        <v>0</v>
      </c>
      <c r="AT22" s="87">
        <v>0</v>
      </c>
      <c r="AU22" s="87"/>
      <c r="AV22" s="87"/>
      <c r="AW22" s="87"/>
      <c r="AX22" s="87"/>
      <c r="AY22" s="87"/>
      <c r="AZ22" s="87"/>
      <c r="BA22" s="87"/>
      <c r="BB22" s="87"/>
      <c r="BC22">
        <v>1</v>
      </c>
      <c r="BD22" s="86" t="str">
        <f>REPLACE(INDEX(GroupVertices[Group],MATCH(Edges[[#This Row],[Vertex 1]],GroupVertices[Vertex],0)),1,1,"")</f>
        <v>4</v>
      </c>
      <c r="BE22" s="86" t="str">
        <f>REPLACE(INDEX(GroupVertices[Group],MATCH(Edges[[#This Row],[Vertex 2]],GroupVertices[Vertex],0)),1,1,"")</f>
        <v>4</v>
      </c>
      <c r="BF22" s="51">
        <v>2</v>
      </c>
      <c r="BG22" s="52">
        <v>4.878048780487805</v>
      </c>
      <c r="BH22" s="51">
        <v>0</v>
      </c>
      <c r="BI22" s="52">
        <v>0</v>
      </c>
      <c r="BJ22" s="51">
        <v>0</v>
      </c>
      <c r="BK22" s="52">
        <v>0</v>
      </c>
      <c r="BL22" s="51">
        <v>39</v>
      </c>
      <c r="BM22" s="52">
        <v>95.1219512195122</v>
      </c>
      <c r="BN22" s="51">
        <v>41</v>
      </c>
    </row>
    <row r="23" spans="1:66" ht="15">
      <c r="A23" s="85" t="s">
        <v>257</v>
      </c>
      <c r="B23" s="85" t="s">
        <v>265</v>
      </c>
      <c r="C23" s="53" t="s">
        <v>993</v>
      </c>
      <c r="D23" s="54">
        <v>3</v>
      </c>
      <c r="E23" s="65" t="s">
        <v>132</v>
      </c>
      <c r="F23" s="55">
        <v>32</v>
      </c>
      <c r="G23" s="53"/>
      <c r="H23" s="57"/>
      <c r="I23" s="56"/>
      <c r="J23" s="56"/>
      <c r="K23" s="36" t="s">
        <v>65</v>
      </c>
      <c r="L23" s="84">
        <v>23</v>
      </c>
      <c r="M23" s="84"/>
      <c r="N23" s="63"/>
      <c r="O23" s="87" t="s">
        <v>276</v>
      </c>
      <c r="P23" s="89">
        <v>43372.5249537037</v>
      </c>
      <c r="Q23" s="87" t="s">
        <v>286</v>
      </c>
      <c r="R23" s="91" t="s">
        <v>315</v>
      </c>
      <c r="S23" s="87" t="s">
        <v>328</v>
      </c>
      <c r="T23" s="87" t="s">
        <v>336</v>
      </c>
      <c r="U23" s="87"/>
      <c r="V23" s="91" t="s">
        <v>367</v>
      </c>
      <c r="W23" s="89">
        <v>43372.5249537037</v>
      </c>
      <c r="X23" s="93">
        <v>43372</v>
      </c>
      <c r="Y23" s="95" t="s">
        <v>379</v>
      </c>
      <c r="Z23" s="91" t="s">
        <v>407</v>
      </c>
      <c r="AA23" s="87"/>
      <c r="AB23" s="87"/>
      <c r="AC23" s="95" t="s">
        <v>437</v>
      </c>
      <c r="AD23" s="87"/>
      <c r="AE23" s="87" t="b">
        <v>0</v>
      </c>
      <c r="AF23" s="87">
        <v>2</v>
      </c>
      <c r="AG23" s="95" t="s">
        <v>458</v>
      </c>
      <c r="AH23" s="87" t="b">
        <v>1</v>
      </c>
      <c r="AI23" s="87" t="s">
        <v>459</v>
      </c>
      <c r="AJ23" s="87"/>
      <c r="AK23" s="95" t="s">
        <v>463</v>
      </c>
      <c r="AL23" s="87" t="b">
        <v>0</v>
      </c>
      <c r="AM23" s="87">
        <v>0</v>
      </c>
      <c r="AN23" s="95" t="s">
        <v>458</v>
      </c>
      <c r="AO23" s="87" t="s">
        <v>473</v>
      </c>
      <c r="AP23" s="87" t="b">
        <v>0</v>
      </c>
      <c r="AQ23" s="95" t="s">
        <v>437</v>
      </c>
      <c r="AR23" s="87"/>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2</v>
      </c>
      <c r="BG23" s="52">
        <v>8.333333333333334</v>
      </c>
      <c r="BH23" s="51">
        <v>0</v>
      </c>
      <c r="BI23" s="52">
        <v>0</v>
      </c>
      <c r="BJ23" s="51">
        <v>0</v>
      </c>
      <c r="BK23" s="52">
        <v>0</v>
      </c>
      <c r="BL23" s="51">
        <v>22</v>
      </c>
      <c r="BM23" s="52">
        <v>91.66666666666667</v>
      </c>
      <c r="BN23" s="51">
        <v>24</v>
      </c>
    </row>
    <row r="24" spans="1:66" ht="15">
      <c r="A24" s="85" t="s">
        <v>257</v>
      </c>
      <c r="B24" s="85" t="s">
        <v>266</v>
      </c>
      <c r="C24" s="53" t="s">
        <v>993</v>
      </c>
      <c r="D24" s="54">
        <v>3</v>
      </c>
      <c r="E24" s="65" t="s">
        <v>132</v>
      </c>
      <c r="F24" s="55">
        <v>32</v>
      </c>
      <c r="G24" s="53"/>
      <c r="H24" s="57"/>
      <c r="I24" s="56"/>
      <c r="J24" s="56"/>
      <c r="K24" s="36" t="s">
        <v>65</v>
      </c>
      <c r="L24" s="84">
        <v>24</v>
      </c>
      <c r="M24" s="84"/>
      <c r="N24" s="63"/>
      <c r="O24" s="87" t="s">
        <v>276</v>
      </c>
      <c r="P24" s="89">
        <v>43372.32096064815</v>
      </c>
      <c r="Q24" s="87" t="s">
        <v>287</v>
      </c>
      <c r="R24" s="91" t="s">
        <v>316</v>
      </c>
      <c r="S24" s="87" t="s">
        <v>328</v>
      </c>
      <c r="T24" s="87" t="s">
        <v>341</v>
      </c>
      <c r="U24" s="87"/>
      <c r="V24" s="91" t="s">
        <v>367</v>
      </c>
      <c r="W24" s="89">
        <v>43372.32096064815</v>
      </c>
      <c r="X24" s="93">
        <v>43372</v>
      </c>
      <c r="Y24" s="95" t="s">
        <v>380</v>
      </c>
      <c r="Z24" s="91" t="s">
        <v>408</v>
      </c>
      <c r="AA24" s="87"/>
      <c r="AB24" s="87"/>
      <c r="AC24" s="95" t="s">
        <v>438</v>
      </c>
      <c r="AD24" s="87"/>
      <c r="AE24" s="87" t="b">
        <v>0</v>
      </c>
      <c r="AF24" s="87">
        <v>15</v>
      </c>
      <c r="AG24" s="95" t="s">
        <v>458</v>
      </c>
      <c r="AH24" s="87" t="b">
        <v>1</v>
      </c>
      <c r="AI24" s="87" t="s">
        <v>459</v>
      </c>
      <c r="AJ24" s="87"/>
      <c r="AK24" s="95" t="s">
        <v>464</v>
      </c>
      <c r="AL24" s="87" t="b">
        <v>0</v>
      </c>
      <c r="AM24" s="87">
        <v>4</v>
      </c>
      <c r="AN24" s="95" t="s">
        <v>458</v>
      </c>
      <c r="AO24" s="87" t="s">
        <v>473</v>
      </c>
      <c r="AP24" s="87" t="b">
        <v>0</v>
      </c>
      <c r="AQ24" s="95" t="s">
        <v>438</v>
      </c>
      <c r="AR24" s="87"/>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15">
      <c r="A25" s="85" t="s">
        <v>257</v>
      </c>
      <c r="B25" s="85" t="s">
        <v>267</v>
      </c>
      <c r="C25" s="53" t="s">
        <v>993</v>
      </c>
      <c r="D25" s="54">
        <v>3</v>
      </c>
      <c r="E25" s="65" t="s">
        <v>132</v>
      </c>
      <c r="F25" s="55">
        <v>32</v>
      </c>
      <c r="G25" s="53"/>
      <c r="H25" s="57"/>
      <c r="I25" s="56"/>
      <c r="J25" s="56"/>
      <c r="K25" s="36" t="s">
        <v>65</v>
      </c>
      <c r="L25" s="84">
        <v>25</v>
      </c>
      <c r="M25" s="84"/>
      <c r="N25" s="63"/>
      <c r="O25" s="87" t="s">
        <v>276</v>
      </c>
      <c r="P25" s="89">
        <v>43372.32096064815</v>
      </c>
      <c r="Q25" s="87" t="s">
        <v>287</v>
      </c>
      <c r="R25" s="91" t="s">
        <v>316</v>
      </c>
      <c r="S25" s="87" t="s">
        <v>328</v>
      </c>
      <c r="T25" s="87" t="s">
        <v>341</v>
      </c>
      <c r="U25" s="87"/>
      <c r="V25" s="91" t="s">
        <v>367</v>
      </c>
      <c r="W25" s="89">
        <v>43372.32096064815</v>
      </c>
      <c r="X25" s="93">
        <v>43372</v>
      </c>
      <c r="Y25" s="95" t="s">
        <v>380</v>
      </c>
      <c r="Z25" s="91" t="s">
        <v>408</v>
      </c>
      <c r="AA25" s="87"/>
      <c r="AB25" s="87"/>
      <c r="AC25" s="95" t="s">
        <v>438</v>
      </c>
      <c r="AD25" s="87"/>
      <c r="AE25" s="87" t="b">
        <v>0</v>
      </c>
      <c r="AF25" s="87">
        <v>15</v>
      </c>
      <c r="AG25" s="95" t="s">
        <v>458</v>
      </c>
      <c r="AH25" s="87" t="b">
        <v>1</v>
      </c>
      <c r="AI25" s="87" t="s">
        <v>459</v>
      </c>
      <c r="AJ25" s="87"/>
      <c r="AK25" s="95" t="s">
        <v>464</v>
      </c>
      <c r="AL25" s="87" t="b">
        <v>0</v>
      </c>
      <c r="AM25" s="87">
        <v>4</v>
      </c>
      <c r="AN25" s="95" t="s">
        <v>458</v>
      </c>
      <c r="AO25" s="87" t="s">
        <v>473</v>
      </c>
      <c r="AP25" s="87" t="b">
        <v>0</v>
      </c>
      <c r="AQ25" s="95" t="s">
        <v>438</v>
      </c>
      <c r="AR25" s="87"/>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1</v>
      </c>
      <c r="BG25" s="52">
        <v>3.8461538461538463</v>
      </c>
      <c r="BH25" s="51">
        <v>0</v>
      </c>
      <c r="BI25" s="52">
        <v>0</v>
      </c>
      <c r="BJ25" s="51">
        <v>0</v>
      </c>
      <c r="BK25" s="52">
        <v>0</v>
      </c>
      <c r="BL25" s="51">
        <v>25</v>
      </c>
      <c r="BM25" s="52">
        <v>96.15384615384616</v>
      </c>
      <c r="BN25" s="51">
        <v>26</v>
      </c>
    </row>
    <row r="26" spans="1:66" ht="15">
      <c r="A26" s="85" t="s">
        <v>257</v>
      </c>
      <c r="B26" s="85" t="s">
        <v>268</v>
      </c>
      <c r="C26" s="53" t="s">
        <v>993</v>
      </c>
      <c r="D26" s="54">
        <v>3</v>
      </c>
      <c r="E26" s="65" t="s">
        <v>132</v>
      </c>
      <c r="F26" s="55">
        <v>32</v>
      </c>
      <c r="G26" s="53"/>
      <c r="H26" s="57"/>
      <c r="I26" s="56"/>
      <c r="J26" s="56"/>
      <c r="K26" s="36" t="s">
        <v>65</v>
      </c>
      <c r="L26" s="84">
        <v>26</v>
      </c>
      <c r="M26" s="84"/>
      <c r="N26" s="63"/>
      <c r="O26" s="87" t="s">
        <v>276</v>
      </c>
      <c r="P26" s="89">
        <v>43371.33175925926</v>
      </c>
      <c r="Q26" s="87" t="s">
        <v>288</v>
      </c>
      <c r="R26" s="91" t="s">
        <v>317</v>
      </c>
      <c r="S26" s="87" t="s">
        <v>328</v>
      </c>
      <c r="T26" s="87" t="s">
        <v>342</v>
      </c>
      <c r="U26" s="87"/>
      <c r="V26" s="91" t="s">
        <v>367</v>
      </c>
      <c r="W26" s="89">
        <v>43371.33175925926</v>
      </c>
      <c r="X26" s="93">
        <v>43371</v>
      </c>
      <c r="Y26" s="95" t="s">
        <v>381</v>
      </c>
      <c r="Z26" s="91" t="s">
        <v>409</v>
      </c>
      <c r="AA26" s="87"/>
      <c r="AB26" s="87"/>
      <c r="AC26" s="95" t="s">
        <v>439</v>
      </c>
      <c r="AD26" s="87"/>
      <c r="AE26" s="87" t="b">
        <v>0</v>
      </c>
      <c r="AF26" s="87">
        <v>13</v>
      </c>
      <c r="AG26" s="95" t="s">
        <v>458</v>
      </c>
      <c r="AH26" s="87" t="b">
        <v>1</v>
      </c>
      <c r="AI26" s="87" t="s">
        <v>459</v>
      </c>
      <c r="AJ26" s="87"/>
      <c r="AK26" s="95" t="s">
        <v>465</v>
      </c>
      <c r="AL26" s="87" t="b">
        <v>0</v>
      </c>
      <c r="AM26" s="87">
        <v>7</v>
      </c>
      <c r="AN26" s="95" t="s">
        <v>458</v>
      </c>
      <c r="AO26" s="87" t="s">
        <v>473</v>
      </c>
      <c r="AP26" s="87" t="b">
        <v>0</v>
      </c>
      <c r="AQ26" s="95" t="s">
        <v>439</v>
      </c>
      <c r="AR26" s="87"/>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15">
      <c r="A27" s="85" t="s">
        <v>257</v>
      </c>
      <c r="B27" s="85" t="s">
        <v>269</v>
      </c>
      <c r="C27" s="53" t="s">
        <v>993</v>
      </c>
      <c r="D27" s="54">
        <v>3</v>
      </c>
      <c r="E27" s="65" t="s">
        <v>132</v>
      </c>
      <c r="F27" s="55">
        <v>32</v>
      </c>
      <c r="G27" s="53"/>
      <c r="H27" s="57"/>
      <c r="I27" s="56"/>
      <c r="J27" s="56"/>
      <c r="K27" s="36" t="s">
        <v>65</v>
      </c>
      <c r="L27" s="84">
        <v>27</v>
      </c>
      <c r="M27" s="84"/>
      <c r="N27" s="63"/>
      <c r="O27" s="87" t="s">
        <v>276</v>
      </c>
      <c r="P27" s="89">
        <v>43371.33175925926</v>
      </c>
      <c r="Q27" s="87" t="s">
        <v>288</v>
      </c>
      <c r="R27" s="91" t="s">
        <v>317</v>
      </c>
      <c r="S27" s="87" t="s">
        <v>328</v>
      </c>
      <c r="T27" s="87" t="s">
        <v>342</v>
      </c>
      <c r="U27" s="87"/>
      <c r="V27" s="91" t="s">
        <v>367</v>
      </c>
      <c r="W27" s="89">
        <v>43371.33175925926</v>
      </c>
      <c r="X27" s="93">
        <v>43371</v>
      </c>
      <c r="Y27" s="95" t="s">
        <v>381</v>
      </c>
      <c r="Z27" s="91" t="s">
        <v>409</v>
      </c>
      <c r="AA27" s="87"/>
      <c r="AB27" s="87"/>
      <c r="AC27" s="95" t="s">
        <v>439</v>
      </c>
      <c r="AD27" s="87"/>
      <c r="AE27" s="87" t="b">
        <v>0</v>
      </c>
      <c r="AF27" s="87">
        <v>13</v>
      </c>
      <c r="AG27" s="95" t="s">
        <v>458</v>
      </c>
      <c r="AH27" s="87" t="b">
        <v>1</v>
      </c>
      <c r="AI27" s="87" t="s">
        <v>459</v>
      </c>
      <c r="AJ27" s="87"/>
      <c r="AK27" s="95" t="s">
        <v>465</v>
      </c>
      <c r="AL27" s="87" t="b">
        <v>0</v>
      </c>
      <c r="AM27" s="87">
        <v>7</v>
      </c>
      <c r="AN27" s="95" t="s">
        <v>458</v>
      </c>
      <c r="AO27" s="87" t="s">
        <v>473</v>
      </c>
      <c r="AP27" s="87" t="b">
        <v>0</v>
      </c>
      <c r="AQ27" s="95" t="s">
        <v>439</v>
      </c>
      <c r="AR27" s="87"/>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15">
      <c r="A28" s="85" t="s">
        <v>254</v>
      </c>
      <c r="B28" s="85" t="s">
        <v>260</v>
      </c>
      <c r="C28" s="53" t="s">
        <v>993</v>
      </c>
      <c r="D28" s="54">
        <v>3</v>
      </c>
      <c r="E28" s="65" t="s">
        <v>132</v>
      </c>
      <c r="F28" s="55">
        <v>32</v>
      </c>
      <c r="G28" s="53"/>
      <c r="H28" s="57"/>
      <c r="I28" s="56"/>
      <c r="J28" s="56"/>
      <c r="K28" s="36" t="s">
        <v>65</v>
      </c>
      <c r="L28" s="84">
        <v>28</v>
      </c>
      <c r="M28" s="84"/>
      <c r="N28" s="63"/>
      <c r="O28" s="87" t="s">
        <v>276</v>
      </c>
      <c r="P28" s="89">
        <v>43371.48930555556</v>
      </c>
      <c r="Q28" s="87" t="s">
        <v>289</v>
      </c>
      <c r="R28" s="91" t="s">
        <v>318</v>
      </c>
      <c r="S28" s="87" t="s">
        <v>328</v>
      </c>
      <c r="T28" s="87" t="s">
        <v>343</v>
      </c>
      <c r="U28" s="87"/>
      <c r="V28" s="91" t="s">
        <v>365</v>
      </c>
      <c r="W28" s="89">
        <v>43371.48930555556</v>
      </c>
      <c r="X28" s="93">
        <v>43371</v>
      </c>
      <c r="Y28" s="95" t="s">
        <v>382</v>
      </c>
      <c r="Z28" s="91" t="s">
        <v>410</v>
      </c>
      <c r="AA28" s="87"/>
      <c r="AB28" s="87"/>
      <c r="AC28" s="95" t="s">
        <v>440</v>
      </c>
      <c r="AD28" s="87"/>
      <c r="AE28" s="87" t="b">
        <v>0</v>
      </c>
      <c r="AF28" s="87">
        <v>9</v>
      </c>
      <c r="AG28" s="95" t="s">
        <v>458</v>
      </c>
      <c r="AH28" s="87" t="b">
        <v>1</v>
      </c>
      <c r="AI28" s="87" t="s">
        <v>459</v>
      </c>
      <c r="AJ28" s="87"/>
      <c r="AK28" s="95" t="s">
        <v>439</v>
      </c>
      <c r="AL28" s="87" t="b">
        <v>0</v>
      </c>
      <c r="AM28" s="87">
        <v>4</v>
      </c>
      <c r="AN28" s="95" t="s">
        <v>458</v>
      </c>
      <c r="AO28" s="87" t="s">
        <v>474</v>
      </c>
      <c r="AP28" s="87" t="b">
        <v>0</v>
      </c>
      <c r="AQ28" s="95" t="s">
        <v>440</v>
      </c>
      <c r="AR28" s="87"/>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c r="BG28" s="52"/>
      <c r="BH28" s="51"/>
      <c r="BI28" s="52"/>
      <c r="BJ28" s="51"/>
      <c r="BK28" s="52"/>
      <c r="BL28" s="51"/>
      <c r="BM28" s="52"/>
      <c r="BN28" s="51"/>
    </row>
    <row r="29" spans="1:66" ht="15">
      <c r="A29" s="85" t="s">
        <v>257</v>
      </c>
      <c r="B29" s="85" t="s">
        <v>260</v>
      </c>
      <c r="C29" s="53" t="s">
        <v>993</v>
      </c>
      <c r="D29" s="54">
        <v>3</v>
      </c>
      <c r="E29" s="65" t="s">
        <v>132</v>
      </c>
      <c r="F29" s="55">
        <v>32</v>
      </c>
      <c r="G29" s="53"/>
      <c r="H29" s="57"/>
      <c r="I29" s="56"/>
      <c r="J29" s="56"/>
      <c r="K29" s="36" t="s">
        <v>65</v>
      </c>
      <c r="L29" s="84">
        <v>29</v>
      </c>
      <c r="M29" s="84"/>
      <c r="N29" s="63"/>
      <c r="O29" s="87" t="s">
        <v>276</v>
      </c>
      <c r="P29" s="89">
        <v>43371.33175925926</v>
      </c>
      <c r="Q29" s="87" t="s">
        <v>288</v>
      </c>
      <c r="R29" s="91" t="s">
        <v>317</v>
      </c>
      <c r="S29" s="87" t="s">
        <v>328</v>
      </c>
      <c r="T29" s="87" t="s">
        <v>342</v>
      </c>
      <c r="U29" s="87"/>
      <c r="V29" s="91" t="s">
        <v>367</v>
      </c>
      <c r="W29" s="89">
        <v>43371.33175925926</v>
      </c>
      <c r="X29" s="93">
        <v>43371</v>
      </c>
      <c r="Y29" s="95" t="s">
        <v>381</v>
      </c>
      <c r="Z29" s="91" t="s">
        <v>409</v>
      </c>
      <c r="AA29" s="87"/>
      <c r="AB29" s="87"/>
      <c r="AC29" s="95" t="s">
        <v>439</v>
      </c>
      <c r="AD29" s="87"/>
      <c r="AE29" s="87" t="b">
        <v>0</v>
      </c>
      <c r="AF29" s="87">
        <v>13</v>
      </c>
      <c r="AG29" s="95" t="s">
        <v>458</v>
      </c>
      <c r="AH29" s="87" t="b">
        <v>1</v>
      </c>
      <c r="AI29" s="87" t="s">
        <v>459</v>
      </c>
      <c r="AJ29" s="87"/>
      <c r="AK29" s="95" t="s">
        <v>465</v>
      </c>
      <c r="AL29" s="87" t="b">
        <v>0</v>
      </c>
      <c r="AM29" s="87">
        <v>7</v>
      </c>
      <c r="AN29" s="95" t="s">
        <v>458</v>
      </c>
      <c r="AO29" s="87" t="s">
        <v>473</v>
      </c>
      <c r="AP29" s="87" t="b">
        <v>0</v>
      </c>
      <c r="AQ29" s="95" t="s">
        <v>439</v>
      </c>
      <c r="AR29" s="87"/>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2</v>
      </c>
      <c r="BF29" s="51"/>
      <c r="BG29" s="52"/>
      <c r="BH29" s="51"/>
      <c r="BI29" s="52"/>
      <c r="BJ29" s="51"/>
      <c r="BK29" s="52"/>
      <c r="BL29" s="51"/>
      <c r="BM29" s="52"/>
      <c r="BN29" s="51"/>
    </row>
    <row r="30" spans="1:66" ht="15">
      <c r="A30" s="85" t="s">
        <v>257</v>
      </c>
      <c r="B30" s="85" t="s">
        <v>270</v>
      </c>
      <c r="C30" s="53" t="s">
        <v>993</v>
      </c>
      <c r="D30" s="54">
        <v>3</v>
      </c>
      <c r="E30" s="65" t="s">
        <v>132</v>
      </c>
      <c r="F30" s="55">
        <v>32</v>
      </c>
      <c r="G30" s="53"/>
      <c r="H30" s="57"/>
      <c r="I30" s="56"/>
      <c r="J30" s="56"/>
      <c r="K30" s="36" t="s">
        <v>65</v>
      </c>
      <c r="L30" s="84">
        <v>30</v>
      </c>
      <c r="M30" s="84"/>
      <c r="N30" s="63"/>
      <c r="O30" s="87" t="s">
        <v>276</v>
      </c>
      <c r="P30" s="89">
        <v>43371.33175925926</v>
      </c>
      <c r="Q30" s="87" t="s">
        <v>288</v>
      </c>
      <c r="R30" s="91" t="s">
        <v>317</v>
      </c>
      <c r="S30" s="87" t="s">
        <v>328</v>
      </c>
      <c r="T30" s="87" t="s">
        <v>342</v>
      </c>
      <c r="U30" s="87"/>
      <c r="V30" s="91" t="s">
        <v>367</v>
      </c>
      <c r="W30" s="89">
        <v>43371.33175925926</v>
      </c>
      <c r="X30" s="93">
        <v>43371</v>
      </c>
      <c r="Y30" s="95" t="s">
        <v>381</v>
      </c>
      <c r="Z30" s="91" t="s">
        <v>409</v>
      </c>
      <c r="AA30" s="87"/>
      <c r="AB30" s="87"/>
      <c r="AC30" s="95" t="s">
        <v>439</v>
      </c>
      <c r="AD30" s="87"/>
      <c r="AE30" s="87" t="b">
        <v>0</v>
      </c>
      <c r="AF30" s="87">
        <v>13</v>
      </c>
      <c r="AG30" s="95" t="s">
        <v>458</v>
      </c>
      <c r="AH30" s="87" t="b">
        <v>1</v>
      </c>
      <c r="AI30" s="87" t="s">
        <v>459</v>
      </c>
      <c r="AJ30" s="87"/>
      <c r="AK30" s="95" t="s">
        <v>465</v>
      </c>
      <c r="AL30" s="87" t="b">
        <v>0</v>
      </c>
      <c r="AM30" s="87">
        <v>7</v>
      </c>
      <c r="AN30" s="95" t="s">
        <v>458</v>
      </c>
      <c r="AO30" s="87" t="s">
        <v>473</v>
      </c>
      <c r="AP30" s="87" t="b">
        <v>0</v>
      </c>
      <c r="AQ30" s="95" t="s">
        <v>439</v>
      </c>
      <c r="AR30" s="87"/>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23</v>
      </c>
      <c r="BM30" s="52">
        <v>100</v>
      </c>
      <c r="BN30" s="51">
        <v>23</v>
      </c>
    </row>
    <row r="31" spans="1:66" ht="30">
      <c r="A31" s="85" t="s">
        <v>254</v>
      </c>
      <c r="B31" s="85" t="s">
        <v>256</v>
      </c>
      <c r="C31" s="53" t="s">
        <v>995</v>
      </c>
      <c r="D31" s="54">
        <v>6.5</v>
      </c>
      <c r="E31" s="65" t="s">
        <v>136</v>
      </c>
      <c r="F31" s="55">
        <v>19</v>
      </c>
      <c r="G31" s="53"/>
      <c r="H31" s="57"/>
      <c r="I31" s="56"/>
      <c r="J31" s="56"/>
      <c r="K31" s="36" t="s">
        <v>66</v>
      </c>
      <c r="L31" s="84">
        <v>31</v>
      </c>
      <c r="M31" s="84"/>
      <c r="N31" s="63"/>
      <c r="O31" s="87" t="s">
        <v>276</v>
      </c>
      <c r="P31" s="89">
        <v>43374.543078703704</v>
      </c>
      <c r="Q31" s="87" t="s">
        <v>281</v>
      </c>
      <c r="R31" s="91" t="s">
        <v>311</v>
      </c>
      <c r="S31" s="87" t="s">
        <v>329</v>
      </c>
      <c r="T31" s="87" t="s">
        <v>337</v>
      </c>
      <c r="U31" s="87"/>
      <c r="V31" s="91" t="s">
        <v>365</v>
      </c>
      <c r="W31" s="89">
        <v>43374.543078703704</v>
      </c>
      <c r="X31" s="93">
        <v>43374</v>
      </c>
      <c r="Y31" s="95" t="s">
        <v>374</v>
      </c>
      <c r="Z31" s="91" t="s">
        <v>403</v>
      </c>
      <c r="AA31" s="87"/>
      <c r="AB31" s="87"/>
      <c r="AC31" s="95" t="s">
        <v>432</v>
      </c>
      <c r="AD31" s="87"/>
      <c r="AE31" s="87" t="b">
        <v>0</v>
      </c>
      <c r="AF31" s="87">
        <v>14</v>
      </c>
      <c r="AG31" s="95" t="s">
        <v>458</v>
      </c>
      <c r="AH31" s="87" t="b">
        <v>0</v>
      </c>
      <c r="AI31" s="87" t="s">
        <v>459</v>
      </c>
      <c r="AJ31" s="87"/>
      <c r="AK31" s="95" t="s">
        <v>458</v>
      </c>
      <c r="AL31" s="87" t="b">
        <v>0</v>
      </c>
      <c r="AM31" s="87">
        <v>6</v>
      </c>
      <c r="AN31" s="95" t="s">
        <v>458</v>
      </c>
      <c r="AO31" s="87" t="s">
        <v>472</v>
      </c>
      <c r="AP31" s="87" t="b">
        <v>0</v>
      </c>
      <c r="AQ31" s="95" t="s">
        <v>432</v>
      </c>
      <c r="AR31" s="87"/>
      <c r="AS31" s="87">
        <v>0</v>
      </c>
      <c r="AT31" s="87">
        <v>0</v>
      </c>
      <c r="AU31" s="87"/>
      <c r="AV31" s="87"/>
      <c r="AW31" s="87"/>
      <c r="AX31" s="87"/>
      <c r="AY31" s="87"/>
      <c r="AZ31" s="87"/>
      <c r="BA31" s="87"/>
      <c r="BB31" s="87"/>
      <c r="BC31">
        <v>3</v>
      </c>
      <c r="BD31" s="86" t="str">
        <f>REPLACE(INDEX(GroupVertices[Group],MATCH(Edges[[#This Row],[Vertex 1]],GroupVertices[Vertex],0)),1,1,"")</f>
        <v>2</v>
      </c>
      <c r="BE31" s="86" t="str">
        <f>REPLACE(INDEX(GroupVertices[Group],MATCH(Edges[[#This Row],[Vertex 2]],GroupVertices[Vertex],0)),1,1,"")</f>
        <v>4</v>
      </c>
      <c r="BF31" s="51"/>
      <c r="BG31" s="52"/>
      <c r="BH31" s="51"/>
      <c r="BI31" s="52"/>
      <c r="BJ31" s="51"/>
      <c r="BK31" s="52"/>
      <c r="BL31" s="51"/>
      <c r="BM31" s="52"/>
      <c r="BN31" s="51"/>
    </row>
    <row r="32" spans="1:66" ht="30">
      <c r="A32" s="85" t="s">
        <v>254</v>
      </c>
      <c r="B32" s="85" t="s">
        <v>256</v>
      </c>
      <c r="C32" s="53" t="s">
        <v>995</v>
      </c>
      <c r="D32" s="54">
        <v>6.5</v>
      </c>
      <c r="E32" s="65" t="s">
        <v>136</v>
      </c>
      <c r="F32" s="55">
        <v>19</v>
      </c>
      <c r="G32" s="53"/>
      <c r="H32" s="57"/>
      <c r="I32" s="56"/>
      <c r="J32" s="56"/>
      <c r="K32" s="36" t="s">
        <v>66</v>
      </c>
      <c r="L32" s="84">
        <v>32</v>
      </c>
      <c r="M32" s="84"/>
      <c r="N32" s="63"/>
      <c r="O32" s="87" t="s">
        <v>276</v>
      </c>
      <c r="P32" s="89">
        <v>43381.922314814816</v>
      </c>
      <c r="Q32" s="87" t="s">
        <v>290</v>
      </c>
      <c r="R32" s="91" t="s">
        <v>319</v>
      </c>
      <c r="S32" s="87" t="s">
        <v>328</v>
      </c>
      <c r="T32" s="87" t="s">
        <v>344</v>
      </c>
      <c r="U32" s="87"/>
      <c r="V32" s="91" t="s">
        <v>365</v>
      </c>
      <c r="W32" s="89">
        <v>43381.922314814816</v>
      </c>
      <c r="X32" s="93">
        <v>43381</v>
      </c>
      <c r="Y32" s="95" t="s">
        <v>383</v>
      </c>
      <c r="Z32" s="91" t="s">
        <v>411</v>
      </c>
      <c r="AA32" s="87"/>
      <c r="AB32" s="87"/>
      <c r="AC32" s="95" t="s">
        <v>441</v>
      </c>
      <c r="AD32" s="87"/>
      <c r="AE32" s="87" t="b">
        <v>0</v>
      </c>
      <c r="AF32" s="87">
        <v>10</v>
      </c>
      <c r="AG32" s="95" t="s">
        <v>458</v>
      </c>
      <c r="AH32" s="87" t="b">
        <v>1</v>
      </c>
      <c r="AI32" s="87" t="s">
        <v>459</v>
      </c>
      <c r="AJ32" s="87"/>
      <c r="AK32" s="95" t="s">
        <v>466</v>
      </c>
      <c r="AL32" s="87" t="b">
        <v>0</v>
      </c>
      <c r="AM32" s="87">
        <v>2</v>
      </c>
      <c r="AN32" s="95" t="s">
        <v>458</v>
      </c>
      <c r="AO32" s="87" t="s">
        <v>472</v>
      </c>
      <c r="AP32" s="87" t="b">
        <v>0</v>
      </c>
      <c r="AQ32" s="95" t="s">
        <v>441</v>
      </c>
      <c r="AR32" s="87"/>
      <c r="AS32" s="87">
        <v>0</v>
      </c>
      <c r="AT32" s="87">
        <v>0</v>
      </c>
      <c r="AU32" s="87"/>
      <c r="AV32" s="87"/>
      <c r="AW32" s="87"/>
      <c r="AX32" s="87"/>
      <c r="AY32" s="87"/>
      <c r="AZ32" s="87"/>
      <c r="BA32" s="87"/>
      <c r="BB32" s="87"/>
      <c r="BC32">
        <v>3</v>
      </c>
      <c r="BD32" s="86" t="str">
        <f>REPLACE(INDEX(GroupVertices[Group],MATCH(Edges[[#This Row],[Vertex 1]],GroupVertices[Vertex],0)),1,1,"")</f>
        <v>2</v>
      </c>
      <c r="BE32" s="86" t="str">
        <f>REPLACE(INDEX(GroupVertices[Group],MATCH(Edges[[#This Row],[Vertex 2]],GroupVertices[Vertex],0)),1,1,"")</f>
        <v>4</v>
      </c>
      <c r="BF32" s="51">
        <v>1</v>
      </c>
      <c r="BG32" s="52">
        <v>6.25</v>
      </c>
      <c r="BH32" s="51">
        <v>0</v>
      </c>
      <c r="BI32" s="52">
        <v>0</v>
      </c>
      <c r="BJ32" s="51">
        <v>0</v>
      </c>
      <c r="BK32" s="52">
        <v>0</v>
      </c>
      <c r="BL32" s="51">
        <v>15</v>
      </c>
      <c r="BM32" s="52">
        <v>93.75</v>
      </c>
      <c r="BN32" s="51">
        <v>16</v>
      </c>
    </row>
    <row r="33" spans="1:66" ht="30">
      <c r="A33" s="85" t="s">
        <v>254</v>
      </c>
      <c r="B33" s="85" t="s">
        <v>256</v>
      </c>
      <c r="C33" s="53" t="s">
        <v>995</v>
      </c>
      <c r="D33" s="54">
        <v>6.5</v>
      </c>
      <c r="E33" s="65" t="s">
        <v>136</v>
      </c>
      <c r="F33" s="55">
        <v>19</v>
      </c>
      <c r="G33" s="53"/>
      <c r="H33" s="57"/>
      <c r="I33" s="56"/>
      <c r="J33" s="56"/>
      <c r="K33" s="36" t="s">
        <v>66</v>
      </c>
      <c r="L33" s="84">
        <v>33</v>
      </c>
      <c r="M33" s="84"/>
      <c r="N33" s="63"/>
      <c r="O33" s="87" t="s">
        <v>276</v>
      </c>
      <c r="P33" s="89">
        <v>43371.48930555556</v>
      </c>
      <c r="Q33" s="87" t="s">
        <v>289</v>
      </c>
      <c r="R33" s="91" t="s">
        <v>318</v>
      </c>
      <c r="S33" s="87" t="s">
        <v>328</v>
      </c>
      <c r="T33" s="87" t="s">
        <v>343</v>
      </c>
      <c r="U33" s="87"/>
      <c r="V33" s="91" t="s">
        <v>365</v>
      </c>
      <c r="W33" s="89">
        <v>43371.48930555556</v>
      </c>
      <c r="X33" s="93">
        <v>43371</v>
      </c>
      <c r="Y33" s="95" t="s">
        <v>382</v>
      </c>
      <c r="Z33" s="91" t="s">
        <v>410</v>
      </c>
      <c r="AA33" s="87"/>
      <c r="AB33" s="87"/>
      <c r="AC33" s="95" t="s">
        <v>440</v>
      </c>
      <c r="AD33" s="87"/>
      <c r="AE33" s="87" t="b">
        <v>0</v>
      </c>
      <c r="AF33" s="87">
        <v>9</v>
      </c>
      <c r="AG33" s="95" t="s">
        <v>458</v>
      </c>
      <c r="AH33" s="87" t="b">
        <v>1</v>
      </c>
      <c r="AI33" s="87" t="s">
        <v>459</v>
      </c>
      <c r="AJ33" s="87"/>
      <c r="AK33" s="95" t="s">
        <v>439</v>
      </c>
      <c r="AL33" s="87" t="b">
        <v>0</v>
      </c>
      <c r="AM33" s="87">
        <v>4</v>
      </c>
      <c r="AN33" s="95" t="s">
        <v>458</v>
      </c>
      <c r="AO33" s="87" t="s">
        <v>474</v>
      </c>
      <c r="AP33" s="87" t="b">
        <v>0</v>
      </c>
      <c r="AQ33" s="95" t="s">
        <v>440</v>
      </c>
      <c r="AR33" s="87"/>
      <c r="AS33" s="87">
        <v>0</v>
      </c>
      <c r="AT33" s="87">
        <v>0</v>
      </c>
      <c r="AU33" s="87"/>
      <c r="AV33" s="87"/>
      <c r="AW33" s="87"/>
      <c r="AX33" s="87"/>
      <c r="AY33" s="87"/>
      <c r="AZ33" s="87"/>
      <c r="BA33" s="87"/>
      <c r="BB33" s="87"/>
      <c r="BC33">
        <v>3</v>
      </c>
      <c r="BD33" s="86" t="str">
        <f>REPLACE(INDEX(GroupVertices[Group],MATCH(Edges[[#This Row],[Vertex 1]],GroupVertices[Vertex],0)),1,1,"")</f>
        <v>2</v>
      </c>
      <c r="BE33" s="86" t="str">
        <f>REPLACE(INDEX(GroupVertices[Group],MATCH(Edges[[#This Row],[Vertex 2]],GroupVertices[Vertex],0)),1,1,"")</f>
        <v>4</v>
      </c>
      <c r="BF33" s="51"/>
      <c r="BG33" s="52"/>
      <c r="BH33" s="51"/>
      <c r="BI33" s="52"/>
      <c r="BJ33" s="51"/>
      <c r="BK33" s="52"/>
      <c r="BL33" s="51"/>
      <c r="BM33" s="52"/>
      <c r="BN33" s="51"/>
    </row>
    <row r="34" spans="1:66" ht="15">
      <c r="A34" s="85" t="s">
        <v>256</v>
      </c>
      <c r="B34" s="85" t="s">
        <v>254</v>
      </c>
      <c r="C34" s="53" t="s">
        <v>993</v>
      </c>
      <c r="D34" s="54">
        <v>3</v>
      </c>
      <c r="E34" s="65" t="s">
        <v>132</v>
      </c>
      <c r="F34" s="55">
        <v>32</v>
      </c>
      <c r="G34" s="53"/>
      <c r="H34" s="57"/>
      <c r="I34" s="56"/>
      <c r="J34" s="56"/>
      <c r="K34" s="36" t="s">
        <v>66</v>
      </c>
      <c r="L34" s="84">
        <v>34</v>
      </c>
      <c r="M34" s="84"/>
      <c r="N34" s="63"/>
      <c r="O34" s="87" t="s">
        <v>276</v>
      </c>
      <c r="P34" s="89">
        <v>43378.39618055556</v>
      </c>
      <c r="Q34" s="87" t="s">
        <v>285</v>
      </c>
      <c r="R34" s="87"/>
      <c r="S34" s="87"/>
      <c r="T34" s="87" t="s">
        <v>340</v>
      </c>
      <c r="U34" s="91" t="s">
        <v>355</v>
      </c>
      <c r="V34" s="91" t="s">
        <v>355</v>
      </c>
      <c r="W34" s="89">
        <v>43378.39618055556</v>
      </c>
      <c r="X34" s="93">
        <v>43378</v>
      </c>
      <c r="Y34" s="95" t="s">
        <v>378</v>
      </c>
      <c r="Z34" s="91" t="s">
        <v>406</v>
      </c>
      <c r="AA34" s="87"/>
      <c r="AB34" s="87"/>
      <c r="AC34" s="95" t="s">
        <v>436</v>
      </c>
      <c r="AD34" s="87"/>
      <c r="AE34" s="87" t="b">
        <v>0</v>
      </c>
      <c r="AF34" s="87">
        <v>20</v>
      </c>
      <c r="AG34" s="95" t="s">
        <v>458</v>
      </c>
      <c r="AH34" s="87" t="b">
        <v>0</v>
      </c>
      <c r="AI34" s="87" t="s">
        <v>459</v>
      </c>
      <c r="AJ34" s="87"/>
      <c r="AK34" s="95" t="s">
        <v>458</v>
      </c>
      <c r="AL34" s="87" t="b">
        <v>0</v>
      </c>
      <c r="AM34" s="87">
        <v>10</v>
      </c>
      <c r="AN34" s="95" t="s">
        <v>458</v>
      </c>
      <c r="AO34" s="87" t="s">
        <v>473</v>
      </c>
      <c r="AP34" s="87" t="b">
        <v>0</v>
      </c>
      <c r="AQ34" s="95" t="s">
        <v>436</v>
      </c>
      <c r="AR34" s="87"/>
      <c r="AS34" s="87">
        <v>0</v>
      </c>
      <c r="AT34" s="87">
        <v>0</v>
      </c>
      <c r="AU34" s="87"/>
      <c r="AV34" s="87"/>
      <c r="AW34" s="87"/>
      <c r="AX34" s="87"/>
      <c r="AY34" s="87"/>
      <c r="AZ34" s="87"/>
      <c r="BA34" s="87"/>
      <c r="BB34" s="87"/>
      <c r="BC34">
        <v>1</v>
      </c>
      <c r="BD34" s="86" t="str">
        <f>REPLACE(INDEX(GroupVertices[Group],MATCH(Edges[[#This Row],[Vertex 1]],GroupVertices[Vertex],0)),1,1,"")</f>
        <v>4</v>
      </c>
      <c r="BE34" s="86" t="str">
        <f>REPLACE(INDEX(GroupVertices[Group],MATCH(Edges[[#This Row],[Vertex 2]],GroupVertices[Vertex],0)),1,1,"")</f>
        <v>2</v>
      </c>
      <c r="BF34" s="51"/>
      <c r="BG34" s="52"/>
      <c r="BH34" s="51"/>
      <c r="BI34" s="52"/>
      <c r="BJ34" s="51"/>
      <c r="BK34" s="52"/>
      <c r="BL34" s="51"/>
      <c r="BM34" s="52"/>
      <c r="BN34" s="51"/>
    </row>
    <row r="35" spans="1:66" ht="15">
      <c r="A35" s="85" t="s">
        <v>256</v>
      </c>
      <c r="B35" s="85" t="s">
        <v>258</v>
      </c>
      <c r="C35" s="53" t="s">
        <v>993</v>
      </c>
      <c r="D35" s="54">
        <v>3</v>
      </c>
      <c r="E35" s="65" t="s">
        <v>132</v>
      </c>
      <c r="F35" s="55">
        <v>32</v>
      </c>
      <c r="G35" s="53"/>
      <c r="H35" s="57"/>
      <c r="I35" s="56"/>
      <c r="J35" s="56"/>
      <c r="K35" s="36" t="s">
        <v>65</v>
      </c>
      <c r="L35" s="84">
        <v>35</v>
      </c>
      <c r="M35" s="84"/>
      <c r="N35" s="63"/>
      <c r="O35" s="87" t="s">
        <v>276</v>
      </c>
      <c r="P35" s="89">
        <v>43378.39618055556</v>
      </c>
      <c r="Q35" s="87" t="s">
        <v>285</v>
      </c>
      <c r="R35" s="87"/>
      <c r="S35" s="87"/>
      <c r="T35" s="87" t="s">
        <v>340</v>
      </c>
      <c r="U35" s="91" t="s">
        <v>355</v>
      </c>
      <c r="V35" s="91" t="s">
        <v>355</v>
      </c>
      <c r="W35" s="89">
        <v>43378.39618055556</v>
      </c>
      <c r="X35" s="93">
        <v>43378</v>
      </c>
      <c r="Y35" s="95" t="s">
        <v>378</v>
      </c>
      <c r="Z35" s="91" t="s">
        <v>406</v>
      </c>
      <c r="AA35" s="87"/>
      <c r="AB35" s="87"/>
      <c r="AC35" s="95" t="s">
        <v>436</v>
      </c>
      <c r="AD35" s="87"/>
      <c r="AE35" s="87" t="b">
        <v>0</v>
      </c>
      <c r="AF35" s="87">
        <v>20</v>
      </c>
      <c r="AG35" s="95" t="s">
        <v>458</v>
      </c>
      <c r="AH35" s="87" t="b">
        <v>0</v>
      </c>
      <c r="AI35" s="87" t="s">
        <v>459</v>
      </c>
      <c r="AJ35" s="87"/>
      <c r="AK35" s="95" t="s">
        <v>458</v>
      </c>
      <c r="AL35" s="87" t="b">
        <v>0</v>
      </c>
      <c r="AM35" s="87">
        <v>10</v>
      </c>
      <c r="AN35" s="95" t="s">
        <v>458</v>
      </c>
      <c r="AO35" s="87" t="s">
        <v>473</v>
      </c>
      <c r="AP35" s="87" t="b">
        <v>0</v>
      </c>
      <c r="AQ35" s="95" t="s">
        <v>436</v>
      </c>
      <c r="AR35" s="87"/>
      <c r="AS35" s="87">
        <v>0</v>
      </c>
      <c r="AT35" s="87">
        <v>0</v>
      </c>
      <c r="AU35" s="87"/>
      <c r="AV35" s="87"/>
      <c r="AW35" s="87"/>
      <c r="AX35" s="87"/>
      <c r="AY35" s="87"/>
      <c r="AZ35" s="87"/>
      <c r="BA35" s="87"/>
      <c r="BB35" s="87"/>
      <c r="BC35">
        <v>1</v>
      </c>
      <c r="BD35" s="86" t="str">
        <f>REPLACE(INDEX(GroupVertices[Group],MATCH(Edges[[#This Row],[Vertex 1]],GroupVertices[Vertex],0)),1,1,"")</f>
        <v>4</v>
      </c>
      <c r="BE35" s="86" t="str">
        <f>REPLACE(INDEX(GroupVertices[Group],MATCH(Edges[[#This Row],[Vertex 2]],GroupVertices[Vertex],0)),1,1,"")</f>
        <v>3</v>
      </c>
      <c r="BF35" s="51"/>
      <c r="BG35" s="52"/>
      <c r="BH35" s="51"/>
      <c r="BI35" s="52"/>
      <c r="BJ35" s="51"/>
      <c r="BK35" s="52"/>
      <c r="BL35" s="51"/>
      <c r="BM35" s="52"/>
      <c r="BN35" s="51"/>
    </row>
    <row r="36" spans="1:66" ht="30">
      <c r="A36" s="85" t="s">
        <v>256</v>
      </c>
      <c r="B36" s="85" t="s">
        <v>256</v>
      </c>
      <c r="C36" s="53" t="s">
        <v>994</v>
      </c>
      <c r="D36" s="54">
        <v>3</v>
      </c>
      <c r="E36" s="65" t="s">
        <v>136</v>
      </c>
      <c r="F36" s="55">
        <v>25.5</v>
      </c>
      <c r="G36" s="53"/>
      <c r="H36" s="57"/>
      <c r="I36" s="56"/>
      <c r="J36" s="56"/>
      <c r="K36" s="36" t="s">
        <v>65</v>
      </c>
      <c r="L36" s="84">
        <v>36</v>
      </c>
      <c r="M36" s="84"/>
      <c r="N36" s="63"/>
      <c r="O36" s="87" t="s">
        <v>214</v>
      </c>
      <c r="P36" s="89">
        <v>43371.72210648148</v>
      </c>
      <c r="Q36" s="87" t="s">
        <v>291</v>
      </c>
      <c r="R36" s="91" t="s">
        <v>320</v>
      </c>
      <c r="S36" s="87" t="s">
        <v>328</v>
      </c>
      <c r="T36" s="87" t="s">
        <v>345</v>
      </c>
      <c r="U36" s="87"/>
      <c r="V36" s="91" t="s">
        <v>368</v>
      </c>
      <c r="W36" s="89">
        <v>43371.72210648148</v>
      </c>
      <c r="X36" s="93">
        <v>43371</v>
      </c>
      <c r="Y36" s="95" t="s">
        <v>384</v>
      </c>
      <c r="Z36" s="91" t="s">
        <v>412</v>
      </c>
      <c r="AA36" s="87"/>
      <c r="AB36" s="87"/>
      <c r="AC36" s="95" t="s">
        <v>442</v>
      </c>
      <c r="AD36" s="87"/>
      <c r="AE36" s="87" t="b">
        <v>0</v>
      </c>
      <c r="AF36" s="87">
        <v>1</v>
      </c>
      <c r="AG36" s="95" t="s">
        <v>458</v>
      </c>
      <c r="AH36" s="87" t="b">
        <v>1</v>
      </c>
      <c r="AI36" s="87" t="s">
        <v>460</v>
      </c>
      <c r="AJ36" s="87"/>
      <c r="AK36" s="95" t="s">
        <v>467</v>
      </c>
      <c r="AL36" s="87" t="b">
        <v>0</v>
      </c>
      <c r="AM36" s="87">
        <v>0</v>
      </c>
      <c r="AN36" s="95" t="s">
        <v>458</v>
      </c>
      <c r="AO36" s="87" t="s">
        <v>473</v>
      </c>
      <c r="AP36" s="87" t="b">
        <v>0</v>
      </c>
      <c r="AQ36" s="95" t="s">
        <v>442</v>
      </c>
      <c r="AR36" s="87"/>
      <c r="AS36" s="87">
        <v>0</v>
      </c>
      <c r="AT36" s="87">
        <v>0</v>
      </c>
      <c r="AU36" s="87"/>
      <c r="AV36" s="87"/>
      <c r="AW36" s="87"/>
      <c r="AX36" s="87"/>
      <c r="AY36" s="87"/>
      <c r="AZ36" s="87"/>
      <c r="BA36" s="87"/>
      <c r="BB36" s="87"/>
      <c r="BC36">
        <v>2</v>
      </c>
      <c r="BD36" s="86" t="str">
        <f>REPLACE(INDEX(GroupVertices[Group],MATCH(Edges[[#This Row],[Vertex 1]],GroupVertices[Vertex],0)),1,1,"")</f>
        <v>4</v>
      </c>
      <c r="BE36" s="86" t="str">
        <f>REPLACE(INDEX(GroupVertices[Group],MATCH(Edges[[#This Row],[Vertex 2]],GroupVertices[Vertex],0)),1,1,"")</f>
        <v>4</v>
      </c>
      <c r="BF36" s="51">
        <v>0</v>
      </c>
      <c r="BG36" s="52">
        <v>0</v>
      </c>
      <c r="BH36" s="51">
        <v>0</v>
      </c>
      <c r="BI36" s="52">
        <v>0</v>
      </c>
      <c r="BJ36" s="51">
        <v>0</v>
      </c>
      <c r="BK36" s="52">
        <v>0</v>
      </c>
      <c r="BL36" s="51">
        <v>1</v>
      </c>
      <c r="BM36" s="52">
        <v>100</v>
      </c>
      <c r="BN36" s="51">
        <v>1</v>
      </c>
    </row>
    <row r="37" spans="1:66" ht="30">
      <c r="A37" s="85" t="s">
        <v>256</v>
      </c>
      <c r="B37" s="85" t="s">
        <v>256</v>
      </c>
      <c r="C37" s="53" t="s">
        <v>994</v>
      </c>
      <c r="D37" s="54">
        <v>3</v>
      </c>
      <c r="E37" s="65" t="s">
        <v>136</v>
      </c>
      <c r="F37" s="55">
        <v>25.5</v>
      </c>
      <c r="G37" s="53"/>
      <c r="H37" s="57"/>
      <c r="I37" s="56"/>
      <c r="J37" s="56"/>
      <c r="K37" s="36" t="s">
        <v>65</v>
      </c>
      <c r="L37" s="84">
        <v>37</v>
      </c>
      <c r="M37" s="84"/>
      <c r="N37" s="63"/>
      <c r="O37" s="87" t="s">
        <v>214</v>
      </c>
      <c r="P37" s="89">
        <v>43371.72483796296</v>
      </c>
      <c r="Q37" s="87" t="s">
        <v>292</v>
      </c>
      <c r="R37" s="91" t="s">
        <v>321</v>
      </c>
      <c r="S37" s="87" t="s">
        <v>328</v>
      </c>
      <c r="T37" s="87" t="s">
        <v>345</v>
      </c>
      <c r="U37" s="87"/>
      <c r="V37" s="91" t="s">
        <v>368</v>
      </c>
      <c r="W37" s="89">
        <v>43371.72483796296</v>
      </c>
      <c r="X37" s="93">
        <v>43371</v>
      </c>
      <c r="Y37" s="95" t="s">
        <v>385</v>
      </c>
      <c r="Z37" s="91" t="s">
        <v>413</v>
      </c>
      <c r="AA37" s="87"/>
      <c r="AB37" s="87"/>
      <c r="AC37" s="95" t="s">
        <v>443</v>
      </c>
      <c r="AD37" s="87"/>
      <c r="AE37" s="87" t="b">
        <v>0</v>
      </c>
      <c r="AF37" s="87">
        <v>2</v>
      </c>
      <c r="AG37" s="95" t="s">
        <v>458</v>
      </c>
      <c r="AH37" s="87" t="b">
        <v>1</v>
      </c>
      <c r="AI37" s="87" t="s">
        <v>460</v>
      </c>
      <c r="AJ37" s="87"/>
      <c r="AK37" s="95" t="s">
        <v>468</v>
      </c>
      <c r="AL37" s="87" t="b">
        <v>0</v>
      </c>
      <c r="AM37" s="87">
        <v>1</v>
      </c>
      <c r="AN37" s="95" t="s">
        <v>458</v>
      </c>
      <c r="AO37" s="87" t="s">
        <v>473</v>
      </c>
      <c r="AP37" s="87" t="b">
        <v>0</v>
      </c>
      <c r="AQ37" s="95" t="s">
        <v>443</v>
      </c>
      <c r="AR37" s="87"/>
      <c r="AS37" s="87">
        <v>0</v>
      </c>
      <c r="AT37" s="87">
        <v>0</v>
      </c>
      <c r="AU37" s="87"/>
      <c r="AV37" s="87"/>
      <c r="AW37" s="87"/>
      <c r="AX37" s="87"/>
      <c r="AY37" s="87"/>
      <c r="AZ37" s="87"/>
      <c r="BA37" s="87"/>
      <c r="BB37" s="87"/>
      <c r="BC37">
        <v>2</v>
      </c>
      <c r="BD37" s="86" t="str">
        <f>REPLACE(INDEX(GroupVertices[Group],MATCH(Edges[[#This Row],[Vertex 1]],GroupVertices[Vertex],0)),1,1,"")</f>
        <v>4</v>
      </c>
      <c r="BE37" s="86" t="str">
        <f>REPLACE(INDEX(GroupVertices[Group],MATCH(Edges[[#This Row],[Vertex 2]],GroupVertices[Vertex],0)),1,1,"")</f>
        <v>4</v>
      </c>
      <c r="BF37" s="51">
        <v>0</v>
      </c>
      <c r="BG37" s="52">
        <v>0</v>
      </c>
      <c r="BH37" s="51">
        <v>0</v>
      </c>
      <c r="BI37" s="52">
        <v>0</v>
      </c>
      <c r="BJ37" s="51">
        <v>0</v>
      </c>
      <c r="BK37" s="52">
        <v>0</v>
      </c>
      <c r="BL37" s="51">
        <v>1</v>
      </c>
      <c r="BM37" s="52">
        <v>100</v>
      </c>
      <c r="BN37" s="51">
        <v>1</v>
      </c>
    </row>
    <row r="38" spans="1:66" ht="15">
      <c r="A38" s="85" t="s">
        <v>257</v>
      </c>
      <c r="B38" s="85" t="s">
        <v>256</v>
      </c>
      <c r="C38" s="53" t="s">
        <v>993</v>
      </c>
      <c r="D38" s="54">
        <v>3</v>
      </c>
      <c r="E38" s="65" t="s">
        <v>132</v>
      </c>
      <c r="F38" s="55">
        <v>32</v>
      </c>
      <c r="G38" s="53"/>
      <c r="H38" s="57"/>
      <c r="I38" s="56"/>
      <c r="J38" s="56"/>
      <c r="K38" s="36" t="s">
        <v>65</v>
      </c>
      <c r="L38" s="84">
        <v>38</v>
      </c>
      <c r="M38" s="84"/>
      <c r="N38" s="63"/>
      <c r="O38" s="87" t="s">
        <v>276</v>
      </c>
      <c r="P38" s="89">
        <v>43371.33175925926</v>
      </c>
      <c r="Q38" s="87" t="s">
        <v>288</v>
      </c>
      <c r="R38" s="91" t="s">
        <v>317</v>
      </c>
      <c r="S38" s="87" t="s">
        <v>328</v>
      </c>
      <c r="T38" s="87" t="s">
        <v>342</v>
      </c>
      <c r="U38" s="87"/>
      <c r="V38" s="91" t="s">
        <v>367</v>
      </c>
      <c r="W38" s="89">
        <v>43371.33175925926</v>
      </c>
      <c r="X38" s="93">
        <v>43371</v>
      </c>
      <c r="Y38" s="95" t="s">
        <v>381</v>
      </c>
      <c r="Z38" s="91" t="s">
        <v>409</v>
      </c>
      <c r="AA38" s="87"/>
      <c r="AB38" s="87"/>
      <c r="AC38" s="95" t="s">
        <v>439</v>
      </c>
      <c r="AD38" s="87"/>
      <c r="AE38" s="87" t="b">
        <v>0</v>
      </c>
      <c r="AF38" s="87">
        <v>13</v>
      </c>
      <c r="AG38" s="95" t="s">
        <v>458</v>
      </c>
      <c r="AH38" s="87" t="b">
        <v>1</v>
      </c>
      <c r="AI38" s="87" t="s">
        <v>459</v>
      </c>
      <c r="AJ38" s="87"/>
      <c r="AK38" s="95" t="s">
        <v>465</v>
      </c>
      <c r="AL38" s="87" t="b">
        <v>0</v>
      </c>
      <c r="AM38" s="87">
        <v>7</v>
      </c>
      <c r="AN38" s="95" t="s">
        <v>458</v>
      </c>
      <c r="AO38" s="87" t="s">
        <v>473</v>
      </c>
      <c r="AP38" s="87" t="b">
        <v>0</v>
      </c>
      <c r="AQ38" s="95" t="s">
        <v>439</v>
      </c>
      <c r="AR38" s="87"/>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4</v>
      </c>
      <c r="BF38" s="51"/>
      <c r="BG38" s="52"/>
      <c r="BH38" s="51"/>
      <c r="BI38" s="52"/>
      <c r="BJ38" s="51"/>
      <c r="BK38" s="52"/>
      <c r="BL38" s="51"/>
      <c r="BM38" s="52"/>
      <c r="BN38" s="51"/>
    </row>
    <row r="39" spans="1:66" ht="15">
      <c r="A39" s="85" t="s">
        <v>257</v>
      </c>
      <c r="B39" s="85" t="s">
        <v>271</v>
      </c>
      <c r="C39" s="53" t="s">
        <v>993</v>
      </c>
      <c r="D39" s="54">
        <v>3</v>
      </c>
      <c r="E39" s="65" t="s">
        <v>132</v>
      </c>
      <c r="F39" s="55">
        <v>32</v>
      </c>
      <c r="G39" s="53"/>
      <c r="H39" s="57"/>
      <c r="I39" s="56"/>
      <c r="J39" s="56"/>
      <c r="K39" s="36" t="s">
        <v>65</v>
      </c>
      <c r="L39" s="84">
        <v>39</v>
      </c>
      <c r="M39" s="84"/>
      <c r="N39" s="63"/>
      <c r="O39" s="87" t="s">
        <v>276</v>
      </c>
      <c r="P39" s="89">
        <v>43373.496666666666</v>
      </c>
      <c r="Q39" s="87" t="s">
        <v>293</v>
      </c>
      <c r="R39" s="91" t="s">
        <v>322</v>
      </c>
      <c r="S39" s="87" t="s">
        <v>328</v>
      </c>
      <c r="T39" s="87" t="s">
        <v>346</v>
      </c>
      <c r="U39" s="87"/>
      <c r="V39" s="91" t="s">
        <v>367</v>
      </c>
      <c r="W39" s="89">
        <v>43373.496666666666</v>
      </c>
      <c r="X39" s="93">
        <v>43373</v>
      </c>
      <c r="Y39" s="95" t="s">
        <v>386</v>
      </c>
      <c r="Z39" s="91" t="s">
        <v>414</v>
      </c>
      <c r="AA39" s="87"/>
      <c r="AB39" s="87"/>
      <c r="AC39" s="95" t="s">
        <v>444</v>
      </c>
      <c r="AD39" s="87"/>
      <c r="AE39" s="87" t="b">
        <v>0</v>
      </c>
      <c r="AF39" s="87">
        <v>6</v>
      </c>
      <c r="AG39" s="95" t="s">
        <v>458</v>
      </c>
      <c r="AH39" s="87" t="b">
        <v>1</v>
      </c>
      <c r="AI39" s="87" t="s">
        <v>459</v>
      </c>
      <c r="AJ39" s="87"/>
      <c r="AK39" s="95" t="s">
        <v>469</v>
      </c>
      <c r="AL39" s="87" t="b">
        <v>0</v>
      </c>
      <c r="AM39" s="87">
        <v>4</v>
      </c>
      <c r="AN39" s="95" t="s">
        <v>458</v>
      </c>
      <c r="AO39" s="87" t="s">
        <v>473</v>
      </c>
      <c r="AP39" s="87" t="b">
        <v>0</v>
      </c>
      <c r="AQ39" s="95" t="s">
        <v>444</v>
      </c>
      <c r="AR39" s="87"/>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15">
      <c r="A40" s="85" t="s">
        <v>257</v>
      </c>
      <c r="B40" s="85" t="s">
        <v>272</v>
      </c>
      <c r="C40" s="53" t="s">
        <v>993</v>
      </c>
      <c r="D40" s="54">
        <v>3</v>
      </c>
      <c r="E40" s="65" t="s">
        <v>132</v>
      </c>
      <c r="F40" s="55">
        <v>32</v>
      </c>
      <c r="G40" s="53"/>
      <c r="H40" s="57"/>
      <c r="I40" s="56"/>
      <c r="J40" s="56"/>
      <c r="K40" s="36" t="s">
        <v>65</v>
      </c>
      <c r="L40" s="84">
        <v>40</v>
      </c>
      <c r="M40" s="84"/>
      <c r="N40" s="63"/>
      <c r="O40" s="87" t="s">
        <v>276</v>
      </c>
      <c r="P40" s="89">
        <v>43373.496666666666</v>
      </c>
      <c r="Q40" s="87" t="s">
        <v>293</v>
      </c>
      <c r="R40" s="91" t="s">
        <v>322</v>
      </c>
      <c r="S40" s="87" t="s">
        <v>328</v>
      </c>
      <c r="T40" s="87" t="s">
        <v>346</v>
      </c>
      <c r="U40" s="87"/>
      <c r="V40" s="91" t="s">
        <v>367</v>
      </c>
      <c r="W40" s="89">
        <v>43373.496666666666</v>
      </c>
      <c r="X40" s="93">
        <v>43373</v>
      </c>
      <c r="Y40" s="95" t="s">
        <v>386</v>
      </c>
      <c r="Z40" s="91" t="s">
        <v>414</v>
      </c>
      <c r="AA40" s="87"/>
      <c r="AB40" s="87"/>
      <c r="AC40" s="95" t="s">
        <v>444</v>
      </c>
      <c r="AD40" s="87"/>
      <c r="AE40" s="87" t="b">
        <v>0</v>
      </c>
      <c r="AF40" s="87">
        <v>6</v>
      </c>
      <c r="AG40" s="95" t="s">
        <v>458</v>
      </c>
      <c r="AH40" s="87" t="b">
        <v>1</v>
      </c>
      <c r="AI40" s="87" t="s">
        <v>459</v>
      </c>
      <c r="AJ40" s="87"/>
      <c r="AK40" s="95" t="s">
        <v>469</v>
      </c>
      <c r="AL40" s="87" t="b">
        <v>0</v>
      </c>
      <c r="AM40" s="87">
        <v>4</v>
      </c>
      <c r="AN40" s="95" t="s">
        <v>458</v>
      </c>
      <c r="AO40" s="87" t="s">
        <v>473</v>
      </c>
      <c r="AP40" s="87" t="b">
        <v>0</v>
      </c>
      <c r="AQ40" s="95" t="s">
        <v>444</v>
      </c>
      <c r="AR40" s="87"/>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3</v>
      </c>
      <c r="BG40" s="52">
        <v>8.823529411764707</v>
      </c>
      <c r="BH40" s="51">
        <v>0</v>
      </c>
      <c r="BI40" s="52">
        <v>0</v>
      </c>
      <c r="BJ40" s="51">
        <v>0</v>
      </c>
      <c r="BK40" s="52">
        <v>0</v>
      </c>
      <c r="BL40" s="51">
        <v>31</v>
      </c>
      <c r="BM40" s="52">
        <v>91.17647058823529</v>
      </c>
      <c r="BN40" s="51">
        <v>34</v>
      </c>
    </row>
    <row r="41" spans="1:66" ht="30">
      <c r="A41" s="85" t="s">
        <v>254</v>
      </c>
      <c r="B41" s="85" t="s">
        <v>257</v>
      </c>
      <c r="C41" s="53" t="s">
        <v>994</v>
      </c>
      <c r="D41" s="54">
        <v>3</v>
      </c>
      <c r="E41" s="65" t="s">
        <v>136</v>
      </c>
      <c r="F41" s="55">
        <v>25.5</v>
      </c>
      <c r="G41" s="53"/>
      <c r="H41" s="57"/>
      <c r="I41" s="56"/>
      <c r="J41" s="56"/>
      <c r="K41" s="36" t="s">
        <v>66</v>
      </c>
      <c r="L41" s="84">
        <v>41</v>
      </c>
      <c r="M41" s="84"/>
      <c r="N41" s="63"/>
      <c r="O41" s="87" t="s">
        <v>276</v>
      </c>
      <c r="P41" s="89">
        <v>43374.543078703704</v>
      </c>
      <c r="Q41" s="87" t="s">
        <v>281</v>
      </c>
      <c r="R41" s="91" t="s">
        <v>311</v>
      </c>
      <c r="S41" s="87" t="s">
        <v>329</v>
      </c>
      <c r="T41" s="87" t="s">
        <v>337</v>
      </c>
      <c r="U41" s="87"/>
      <c r="V41" s="91" t="s">
        <v>365</v>
      </c>
      <c r="W41" s="89">
        <v>43374.543078703704</v>
      </c>
      <c r="X41" s="93">
        <v>43374</v>
      </c>
      <c r="Y41" s="95" t="s">
        <v>374</v>
      </c>
      <c r="Z41" s="91" t="s">
        <v>403</v>
      </c>
      <c r="AA41" s="87"/>
      <c r="AB41" s="87"/>
      <c r="AC41" s="95" t="s">
        <v>432</v>
      </c>
      <c r="AD41" s="87"/>
      <c r="AE41" s="87" t="b">
        <v>0</v>
      </c>
      <c r="AF41" s="87">
        <v>14</v>
      </c>
      <c r="AG41" s="95" t="s">
        <v>458</v>
      </c>
      <c r="AH41" s="87" t="b">
        <v>0</v>
      </c>
      <c r="AI41" s="87" t="s">
        <v>459</v>
      </c>
      <c r="AJ41" s="87"/>
      <c r="AK41" s="95" t="s">
        <v>458</v>
      </c>
      <c r="AL41" s="87" t="b">
        <v>0</v>
      </c>
      <c r="AM41" s="87">
        <v>6</v>
      </c>
      <c r="AN41" s="95" t="s">
        <v>458</v>
      </c>
      <c r="AO41" s="87" t="s">
        <v>472</v>
      </c>
      <c r="AP41" s="87" t="b">
        <v>0</v>
      </c>
      <c r="AQ41" s="95" t="s">
        <v>432</v>
      </c>
      <c r="AR41" s="87"/>
      <c r="AS41" s="87">
        <v>0</v>
      </c>
      <c r="AT41" s="87">
        <v>0</v>
      </c>
      <c r="AU41" s="87"/>
      <c r="AV41" s="87"/>
      <c r="AW41" s="87"/>
      <c r="AX41" s="87"/>
      <c r="AY41" s="87"/>
      <c r="AZ41" s="87"/>
      <c r="BA41" s="87"/>
      <c r="BB41" s="87"/>
      <c r="BC41">
        <v>2</v>
      </c>
      <c r="BD41" s="86" t="str">
        <f>REPLACE(INDEX(GroupVertices[Group],MATCH(Edges[[#This Row],[Vertex 1]],GroupVertices[Vertex],0)),1,1,"")</f>
        <v>2</v>
      </c>
      <c r="BE41" s="86" t="str">
        <f>REPLACE(INDEX(GroupVertices[Group],MATCH(Edges[[#This Row],[Vertex 2]],GroupVertices[Vertex],0)),1,1,"")</f>
        <v>1</v>
      </c>
      <c r="BF41" s="51">
        <v>1</v>
      </c>
      <c r="BG41" s="52">
        <v>3.4482758620689653</v>
      </c>
      <c r="BH41" s="51">
        <v>0</v>
      </c>
      <c r="BI41" s="52">
        <v>0</v>
      </c>
      <c r="BJ41" s="51">
        <v>0</v>
      </c>
      <c r="BK41" s="52">
        <v>0</v>
      </c>
      <c r="BL41" s="51">
        <v>28</v>
      </c>
      <c r="BM41" s="52">
        <v>96.55172413793103</v>
      </c>
      <c r="BN41" s="51">
        <v>29</v>
      </c>
    </row>
    <row r="42" spans="1:66" ht="30">
      <c r="A42" s="85" t="s">
        <v>254</v>
      </c>
      <c r="B42" s="85" t="s">
        <v>257</v>
      </c>
      <c r="C42" s="53" t="s">
        <v>994</v>
      </c>
      <c r="D42" s="54">
        <v>3</v>
      </c>
      <c r="E42" s="65" t="s">
        <v>136</v>
      </c>
      <c r="F42" s="55">
        <v>25.5</v>
      </c>
      <c r="G42" s="53"/>
      <c r="H42" s="57"/>
      <c r="I42" s="56"/>
      <c r="J42" s="56"/>
      <c r="K42" s="36" t="s">
        <v>66</v>
      </c>
      <c r="L42" s="84">
        <v>42</v>
      </c>
      <c r="M42" s="84"/>
      <c r="N42" s="63"/>
      <c r="O42" s="87" t="s">
        <v>276</v>
      </c>
      <c r="P42" s="89">
        <v>43371.48930555556</v>
      </c>
      <c r="Q42" s="87" t="s">
        <v>289</v>
      </c>
      <c r="R42" s="91" t="s">
        <v>318</v>
      </c>
      <c r="S42" s="87" t="s">
        <v>328</v>
      </c>
      <c r="T42" s="87" t="s">
        <v>343</v>
      </c>
      <c r="U42" s="87"/>
      <c r="V42" s="91" t="s">
        <v>365</v>
      </c>
      <c r="W42" s="89">
        <v>43371.48930555556</v>
      </c>
      <c r="X42" s="93">
        <v>43371</v>
      </c>
      <c r="Y42" s="95" t="s">
        <v>382</v>
      </c>
      <c r="Z42" s="91" t="s">
        <v>410</v>
      </c>
      <c r="AA42" s="87"/>
      <c r="AB42" s="87"/>
      <c r="AC42" s="95" t="s">
        <v>440</v>
      </c>
      <c r="AD42" s="87"/>
      <c r="AE42" s="87" t="b">
        <v>0</v>
      </c>
      <c r="AF42" s="87">
        <v>9</v>
      </c>
      <c r="AG42" s="95" t="s">
        <v>458</v>
      </c>
      <c r="AH42" s="87" t="b">
        <v>1</v>
      </c>
      <c r="AI42" s="87" t="s">
        <v>459</v>
      </c>
      <c r="AJ42" s="87"/>
      <c r="AK42" s="95" t="s">
        <v>439</v>
      </c>
      <c r="AL42" s="87" t="b">
        <v>0</v>
      </c>
      <c r="AM42" s="87">
        <v>4</v>
      </c>
      <c r="AN42" s="95" t="s">
        <v>458</v>
      </c>
      <c r="AO42" s="87" t="s">
        <v>474</v>
      </c>
      <c r="AP42" s="87" t="b">
        <v>0</v>
      </c>
      <c r="AQ42" s="95" t="s">
        <v>440</v>
      </c>
      <c r="AR42" s="87"/>
      <c r="AS42" s="87">
        <v>0</v>
      </c>
      <c r="AT42" s="87">
        <v>0</v>
      </c>
      <c r="AU42" s="87"/>
      <c r="AV42" s="87"/>
      <c r="AW42" s="87"/>
      <c r="AX42" s="87"/>
      <c r="AY42" s="87"/>
      <c r="AZ42" s="87"/>
      <c r="BA42" s="87"/>
      <c r="BB42" s="87"/>
      <c r="BC42">
        <v>2</v>
      </c>
      <c r="BD42" s="86" t="str">
        <f>REPLACE(INDEX(GroupVertices[Group],MATCH(Edges[[#This Row],[Vertex 1]],GroupVertices[Vertex],0)),1,1,"")</f>
        <v>2</v>
      </c>
      <c r="BE42" s="86" t="str">
        <f>REPLACE(INDEX(GroupVertices[Group],MATCH(Edges[[#This Row],[Vertex 2]],GroupVertices[Vertex],0)),1,1,"")</f>
        <v>1</v>
      </c>
      <c r="BF42" s="51">
        <v>2</v>
      </c>
      <c r="BG42" s="52">
        <v>7.142857142857143</v>
      </c>
      <c r="BH42" s="51">
        <v>1</v>
      </c>
      <c r="BI42" s="52">
        <v>3.5714285714285716</v>
      </c>
      <c r="BJ42" s="51">
        <v>0</v>
      </c>
      <c r="BK42" s="52">
        <v>0</v>
      </c>
      <c r="BL42" s="51">
        <v>25</v>
      </c>
      <c r="BM42" s="52">
        <v>89.28571428571429</v>
      </c>
      <c r="BN42" s="51">
        <v>28</v>
      </c>
    </row>
    <row r="43" spans="1:66" ht="30">
      <c r="A43" s="85" t="s">
        <v>257</v>
      </c>
      <c r="B43" s="85" t="s">
        <v>254</v>
      </c>
      <c r="C43" s="53" t="s">
        <v>996</v>
      </c>
      <c r="D43" s="54">
        <v>10</v>
      </c>
      <c r="E43" s="65" t="s">
        <v>136</v>
      </c>
      <c r="F43" s="55">
        <v>6</v>
      </c>
      <c r="G43" s="53"/>
      <c r="H43" s="57"/>
      <c r="I43" s="56"/>
      <c r="J43" s="56"/>
      <c r="K43" s="36" t="s">
        <v>66</v>
      </c>
      <c r="L43" s="84">
        <v>43</v>
      </c>
      <c r="M43" s="84"/>
      <c r="N43" s="63"/>
      <c r="O43" s="87" t="s">
        <v>276</v>
      </c>
      <c r="P43" s="89">
        <v>43372.5249537037</v>
      </c>
      <c r="Q43" s="87" t="s">
        <v>286</v>
      </c>
      <c r="R43" s="91" t="s">
        <v>315</v>
      </c>
      <c r="S43" s="87" t="s">
        <v>328</v>
      </c>
      <c r="T43" s="87" t="s">
        <v>336</v>
      </c>
      <c r="U43" s="87"/>
      <c r="V43" s="91" t="s">
        <v>367</v>
      </c>
      <c r="W43" s="89">
        <v>43372.5249537037</v>
      </c>
      <c r="X43" s="93">
        <v>43372</v>
      </c>
      <c r="Y43" s="95" t="s">
        <v>379</v>
      </c>
      <c r="Z43" s="91" t="s">
        <v>407</v>
      </c>
      <c r="AA43" s="87"/>
      <c r="AB43" s="87"/>
      <c r="AC43" s="95" t="s">
        <v>437</v>
      </c>
      <c r="AD43" s="87"/>
      <c r="AE43" s="87" t="b">
        <v>0</v>
      </c>
      <c r="AF43" s="87">
        <v>2</v>
      </c>
      <c r="AG43" s="95" t="s">
        <v>458</v>
      </c>
      <c r="AH43" s="87" t="b">
        <v>1</v>
      </c>
      <c r="AI43" s="87" t="s">
        <v>459</v>
      </c>
      <c r="AJ43" s="87"/>
      <c r="AK43" s="95" t="s">
        <v>463</v>
      </c>
      <c r="AL43" s="87" t="b">
        <v>0</v>
      </c>
      <c r="AM43" s="87">
        <v>0</v>
      </c>
      <c r="AN43" s="95" t="s">
        <v>458</v>
      </c>
      <c r="AO43" s="87" t="s">
        <v>473</v>
      </c>
      <c r="AP43" s="87" t="b">
        <v>0</v>
      </c>
      <c r="AQ43" s="95" t="s">
        <v>437</v>
      </c>
      <c r="AR43" s="87"/>
      <c r="AS43" s="87">
        <v>0</v>
      </c>
      <c r="AT43" s="87">
        <v>0</v>
      </c>
      <c r="AU43" s="87"/>
      <c r="AV43" s="87"/>
      <c r="AW43" s="87"/>
      <c r="AX43" s="87"/>
      <c r="AY43" s="87"/>
      <c r="AZ43" s="87"/>
      <c r="BA43" s="87"/>
      <c r="BB43" s="87"/>
      <c r="BC43">
        <v>5</v>
      </c>
      <c r="BD43" s="86" t="str">
        <f>REPLACE(INDEX(GroupVertices[Group],MATCH(Edges[[#This Row],[Vertex 1]],GroupVertices[Vertex],0)),1,1,"")</f>
        <v>1</v>
      </c>
      <c r="BE43" s="86" t="str">
        <f>REPLACE(INDEX(GroupVertices[Group],MATCH(Edges[[#This Row],[Vertex 2]],GroupVertices[Vertex],0)),1,1,"")</f>
        <v>2</v>
      </c>
      <c r="BF43" s="51"/>
      <c r="BG43" s="52"/>
      <c r="BH43" s="51"/>
      <c r="BI43" s="52"/>
      <c r="BJ43" s="51"/>
      <c r="BK43" s="52"/>
      <c r="BL43" s="51"/>
      <c r="BM43" s="52"/>
      <c r="BN43" s="51"/>
    </row>
    <row r="44" spans="1:66" ht="30">
      <c r="A44" s="85" t="s">
        <v>257</v>
      </c>
      <c r="B44" s="85" t="s">
        <v>259</v>
      </c>
      <c r="C44" s="53" t="s">
        <v>996</v>
      </c>
      <c r="D44" s="54">
        <v>10</v>
      </c>
      <c r="E44" s="65" t="s">
        <v>136</v>
      </c>
      <c r="F44" s="55">
        <v>6</v>
      </c>
      <c r="G44" s="53"/>
      <c r="H44" s="57"/>
      <c r="I44" s="56"/>
      <c r="J44" s="56"/>
      <c r="K44" s="36" t="s">
        <v>65</v>
      </c>
      <c r="L44" s="84">
        <v>44</v>
      </c>
      <c r="M44" s="84"/>
      <c r="N44" s="63"/>
      <c r="O44" s="87" t="s">
        <v>276</v>
      </c>
      <c r="P44" s="89">
        <v>43372.5249537037</v>
      </c>
      <c r="Q44" s="87" t="s">
        <v>286</v>
      </c>
      <c r="R44" s="91" t="s">
        <v>315</v>
      </c>
      <c r="S44" s="87" t="s">
        <v>328</v>
      </c>
      <c r="T44" s="87" t="s">
        <v>336</v>
      </c>
      <c r="U44" s="87"/>
      <c r="V44" s="91" t="s">
        <v>367</v>
      </c>
      <c r="W44" s="89">
        <v>43372.5249537037</v>
      </c>
      <c r="X44" s="93">
        <v>43372</v>
      </c>
      <c r="Y44" s="95" t="s">
        <v>379</v>
      </c>
      <c r="Z44" s="91" t="s">
        <v>407</v>
      </c>
      <c r="AA44" s="87"/>
      <c r="AB44" s="87"/>
      <c r="AC44" s="95" t="s">
        <v>437</v>
      </c>
      <c r="AD44" s="87"/>
      <c r="AE44" s="87" t="b">
        <v>0</v>
      </c>
      <c r="AF44" s="87">
        <v>2</v>
      </c>
      <c r="AG44" s="95" t="s">
        <v>458</v>
      </c>
      <c r="AH44" s="87" t="b">
        <v>1</v>
      </c>
      <c r="AI44" s="87" t="s">
        <v>459</v>
      </c>
      <c r="AJ44" s="87"/>
      <c r="AK44" s="95" t="s">
        <v>463</v>
      </c>
      <c r="AL44" s="87" t="b">
        <v>0</v>
      </c>
      <c r="AM44" s="87">
        <v>0</v>
      </c>
      <c r="AN44" s="95" t="s">
        <v>458</v>
      </c>
      <c r="AO44" s="87" t="s">
        <v>473</v>
      </c>
      <c r="AP44" s="87" t="b">
        <v>0</v>
      </c>
      <c r="AQ44" s="95" t="s">
        <v>437</v>
      </c>
      <c r="AR44" s="87"/>
      <c r="AS44" s="87">
        <v>0</v>
      </c>
      <c r="AT44" s="87">
        <v>0</v>
      </c>
      <c r="AU44" s="87"/>
      <c r="AV44" s="87"/>
      <c r="AW44" s="87"/>
      <c r="AX44" s="87"/>
      <c r="AY44" s="87"/>
      <c r="AZ44" s="87"/>
      <c r="BA44" s="87"/>
      <c r="BB44" s="87"/>
      <c r="BC44">
        <v>5</v>
      </c>
      <c r="BD44" s="86" t="str">
        <f>REPLACE(INDEX(GroupVertices[Group],MATCH(Edges[[#This Row],[Vertex 1]],GroupVertices[Vertex],0)),1,1,"")</f>
        <v>1</v>
      </c>
      <c r="BE44" s="86" t="str">
        <f>REPLACE(INDEX(GroupVertices[Group],MATCH(Edges[[#This Row],[Vertex 2]],GroupVertices[Vertex],0)),1,1,"")</f>
        <v>2</v>
      </c>
      <c r="BF44" s="51"/>
      <c r="BG44" s="52"/>
      <c r="BH44" s="51"/>
      <c r="BI44" s="52"/>
      <c r="BJ44" s="51"/>
      <c r="BK44" s="52"/>
      <c r="BL44" s="51"/>
      <c r="BM44" s="52"/>
      <c r="BN44" s="51"/>
    </row>
    <row r="45" spans="1:66" ht="30">
      <c r="A45" s="85" t="s">
        <v>257</v>
      </c>
      <c r="B45" s="85" t="s">
        <v>258</v>
      </c>
      <c r="C45" s="53" t="s">
        <v>997</v>
      </c>
      <c r="D45" s="54">
        <v>10</v>
      </c>
      <c r="E45" s="65" t="s">
        <v>136</v>
      </c>
      <c r="F45" s="55">
        <v>12.5</v>
      </c>
      <c r="G45" s="53"/>
      <c r="H45" s="57"/>
      <c r="I45" s="56"/>
      <c r="J45" s="56"/>
      <c r="K45" s="36" t="s">
        <v>65</v>
      </c>
      <c r="L45" s="84">
        <v>45</v>
      </c>
      <c r="M45" s="84"/>
      <c r="N45" s="63"/>
      <c r="O45" s="87" t="s">
        <v>276</v>
      </c>
      <c r="P45" s="89">
        <v>43372.5249537037</v>
      </c>
      <c r="Q45" s="87" t="s">
        <v>286</v>
      </c>
      <c r="R45" s="91" t="s">
        <v>315</v>
      </c>
      <c r="S45" s="87" t="s">
        <v>328</v>
      </c>
      <c r="T45" s="87" t="s">
        <v>336</v>
      </c>
      <c r="U45" s="87"/>
      <c r="V45" s="91" t="s">
        <v>367</v>
      </c>
      <c r="W45" s="89">
        <v>43372.5249537037</v>
      </c>
      <c r="X45" s="93">
        <v>43372</v>
      </c>
      <c r="Y45" s="95" t="s">
        <v>379</v>
      </c>
      <c r="Z45" s="91" t="s">
        <v>407</v>
      </c>
      <c r="AA45" s="87"/>
      <c r="AB45" s="87"/>
      <c r="AC45" s="95" t="s">
        <v>437</v>
      </c>
      <c r="AD45" s="87"/>
      <c r="AE45" s="87" t="b">
        <v>0</v>
      </c>
      <c r="AF45" s="87">
        <v>2</v>
      </c>
      <c r="AG45" s="95" t="s">
        <v>458</v>
      </c>
      <c r="AH45" s="87" t="b">
        <v>1</v>
      </c>
      <c r="AI45" s="87" t="s">
        <v>459</v>
      </c>
      <c r="AJ45" s="87"/>
      <c r="AK45" s="95" t="s">
        <v>463</v>
      </c>
      <c r="AL45" s="87" t="b">
        <v>0</v>
      </c>
      <c r="AM45" s="87">
        <v>0</v>
      </c>
      <c r="AN45" s="95" t="s">
        <v>458</v>
      </c>
      <c r="AO45" s="87" t="s">
        <v>473</v>
      </c>
      <c r="AP45" s="87" t="b">
        <v>0</v>
      </c>
      <c r="AQ45" s="95" t="s">
        <v>437</v>
      </c>
      <c r="AR45" s="87"/>
      <c r="AS45" s="87">
        <v>0</v>
      </c>
      <c r="AT45" s="87">
        <v>0</v>
      </c>
      <c r="AU45" s="87"/>
      <c r="AV45" s="87"/>
      <c r="AW45" s="87"/>
      <c r="AX45" s="87"/>
      <c r="AY45" s="87"/>
      <c r="AZ45" s="87"/>
      <c r="BA45" s="87"/>
      <c r="BB45" s="87"/>
      <c r="BC45">
        <v>4</v>
      </c>
      <c r="BD45" s="86" t="str">
        <f>REPLACE(INDEX(GroupVertices[Group],MATCH(Edges[[#This Row],[Vertex 1]],GroupVertices[Vertex],0)),1,1,"")</f>
        <v>1</v>
      </c>
      <c r="BE45" s="86" t="str">
        <f>REPLACE(INDEX(GroupVertices[Group],MATCH(Edges[[#This Row],[Vertex 2]],GroupVertices[Vertex],0)),1,1,"")</f>
        <v>3</v>
      </c>
      <c r="BF45" s="51"/>
      <c r="BG45" s="52"/>
      <c r="BH45" s="51"/>
      <c r="BI45" s="52"/>
      <c r="BJ45" s="51"/>
      <c r="BK45" s="52"/>
      <c r="BL45" s="51"/>
      <c r="BM45" s="52"/>
      <c r="BN45" s="51"/>
    </row>
    <row r="46" spans="1:66" ht="30">
      <c r="A46" s="85" t="s">
        <v>257</v>
      </c>
      <c r="B46" s="85" t="s">
        <v>258</v>
      </c>
      <c r="C46" s="53" t="s">
        <v>997</v>
      </c>
      <c r="D46" s="54">
        <v>10</v>
      </c>
      <c r="E46" s="65" t="s">
        <v>136</v>
      </c>
      <c r="F46" s="55">
        <v>12.5</v>
      </c>
      <c r="G46" s="53"/>
      <c r="H46" s="57"/>
      <c r="I46" s="56"/>
      <c r="J46" s="56"/>
      <c r="K46" s="36" t="s">
        <v>65</v>
      </c>
      <c r="L46" s="84">
        <v>46</v>
      </c>
      <c r="M46" s="84"/>
      <c r="N46" s="63"/>
      <c r="O46" s="87" t="s">
        <v>276</v>
      </c>
      <c r="P46" s="89">
        <v>43372.32096064815</v>
      </c>
      <c r="Q46" s="87" t="s">
        <v>287</v>
      </c>
      <c r="R46" s="91" t="s">
        <v>316</v>
      </c>
      <c r="S46" s="87" t="s">
        <v>328</v>
      </c>
      <c r="T46" s="87" t="s">
        <v>341</v>
      </c>
      <c r="U46" s="87"/>
      <c r="V46" s="91" t="s">
        <v>367</v>
      </c>
      <c r="W46" s="89">
        <v>43372.32096064815</v>
      </c>
      <c r="X46" s="93">
        <v>43372</v>
      </c>
      <c r="Y46" s="95" t="s">
        <v>380</v>
      </c>
      <c r="Z46" s="91" t="s">
        <v>408</v>
      </c>
      <c r="AA46" s="87"/>
      <c r="AB46" s="87"/>
      <c r="AC46" s="95" t="s">
        <v>438</v>
      </c>
      <c r="AD46" s="87"/>
      <c r="AE46" s="87" t="b">
        <v>0</v>
      </c>
      <c r="AF46" s="87">
        <v>15</v>
      </c>
      <c r="AG46" s="95" t="s">
        <v>458</v>
      </c>
      <c r="AH46" s="87" t="b">
        <v>1</v>
      </c>
      <c r="AI46" s="87" t="s">
        <v>459</v>
      </c>
      <c r="AJ46" s="87"/>
      <c r="AK46" s="95" t="s">
        <v>464</v>
      </c>
      <c r="AL46" s="87" t="b">
        <v>0</v>
      </c>
      <c r="AM46" s="87">
        <v>4</v>
      </c>
      <c r="AN46" s="95" t="s">
        <v>458</v>
      </c>
      <c r="AO46" s="87" t="s">
        <v>473</v>
      </c>
      <c r="AP46" s="87" t="b">
        <v>0</v>
      </c>
      <c r="AQ46" s="95" t="s">
        <v>438</v>
      </c>
      <c r="AR46" s="87"/>
      <c r="AS46" s="87">
        <v>0</v>
      </c>
      <c r="AT46" s="87">
        <v>0</v>
      </c>
      <c r="AU46" s="87"/>
      <c r="AV46" s="87"/>
      <c r="AW46" s="87"/>
      <c r="AX46" s="87"/>
      <c r="AY46" s="87"/>
      <c r="AZ46" s="87"/>
      <c r="BA46" s="87"/>
      <c r="BB46" s="87"/>
      <c r="BC46">
        <v>4</v>
      </c>
      <c r="BD46" s="86" t="str">
        <f>REPLACE(INDEX(GroupVertices[Group],MATCH(Edges[[#This Row],[Vertex 1]],GroupVertices[Vertex],0)),1,1,"")</f>
        <v>1</v>
      </c>
      <c r="BE46" s="86" t="str">
        <f>REPLACE(INDEX(GroupVertices[Group],MATCH(Edges[[#This Row],[Vertex 2]],GroupVertices[Vertex],0)),1,1,"")</f>
        <v>3</v>
      </c>
      <c r="BF46" s="51"/>
      <c r="BG46" s="52"/>
      <c r="BH46" s="51"/>
      <c r="BI46" s="52"/>
      <c r="BJ46" s="51"/>
      <c r="BK46" s="52"/>
      <c r="BL46" s="51"/>
      <c r="BM46" s="52"/>
      <c r="BN46" s="51"/>
    </row>
    <row r="47" spans="1:66" ht="30">
      <c r="A47" s="85" t="s">
        <v>257</v>
      </c>
      <c r="B47" s="85" t="s">
        <v>254</v>
      </c>
      <c r="C47" s="53" t="s">
        <v>996</v>
      </c>
      <c r="D47" s="54">
        <v>10</v>
      </c>
      <c r="E47" s="65" t="s">
        <v>136</v>
      </c>
      <c r="F47" s="55">
        <v>6</v>
      </c>
      <c r="G47" s="53"/>
      <c r="H47" s="57"/>
      <c r="I47" s="56"/>
      <c r="J47" s="56"/>
      <c r="K47" s="36" t="s">
        <v>66</v>
      </c>
      <c r="L47" s="84">
        <v>47</v>
      </c>
      <c r="M47" s="84"/>
      <c r="N47" s="63"/>
      <c r="O47" s="87" t="s">
        <v>276</v>
      </c>
      <c r="P47" s="89">
        <v>43372.32096064815</v>
      </c>
      <c r="Q47" s="87" t="s">
        <v>287</v>
      </c>
      <c r="R47" s="91" t="s">
        <v>316</v>
      </c>
      <c r="S47" s="87" t="s">
        <v>328</v>
      </c>
      <c r="T47" s="87" t="s">
        <v>341</v>
      </c>
      <c r="U47" s="87"/>
      <c r="V47" s="91" t="s">
        <v>367</v>
      </c>
      <c r="W47" s="89">
        <v>43372.32096064815</v>
      </c>
      <c r="X47" s="93">
        <v>43372</v>
      </c>
      <c r="Y47" s="95" t="s">
        <v>380</v>
      </c>
      <c r="Z47" s="91" t="s">
        <v>408</v>
      </c>
      <c r="AA47" s="87"/>
      <c r="AB47" s="87"/>
      <c r="AC47" s="95" t="s">
        <v>438</v>
      </c>
      <c r="AD47" s="87"/>
      <c r="AE47" s="87" t="b">
        <v>0</v>
      </c>
      <c r="AF47" s="87">
        <v>15</v>
      </c>
      <c r="AG47" s="95" t="s">
        <v>458</v>
      </c>
      <c r="AH47" s="87" t="b">
        <v>1</v>
      </c>
      <c r="AI47" s="87" t="s">
        <v>459</v>
      </c>
      <c r="AJ47" s="87"/>
      <c r="AK47" s="95" t="s">
        <v>464</v>
      </c>
      <c r="AL47" s="87" t="b">
        <v>0</v>
      </c>
      <c r="AM47" s="87">
        <v>4</v>
      </c>
      <c r="AN47" s="95" t="s">
        <v>458</v>
      </c>
      <c r="AO47" s="87" t="s">
        <v>473</v>
      </c>
      <c r="AP47" s="87" t="b">
        <v>0</v>
      </c>
      <c r="AQ47" s="95" t="s">
        <v>438</v>
      </c>
      <c r="AR47" s="87"/>
      <c r="AS47" s="87">
        <v>0</v>
      </c>
      <c r="AT47" s="87">
        <v>0</v>
      </c>
      <c r="AU47" s="87"/>
      <c r="AV47" s="87"/>
      <c r="AW47" s="87"/>
      <c r="AX47" s="87"/>
      <c r="AY47" s="87"/>
      <c r="AZ47" s="87"/>
      <c r="BA47" s="87"/>
      <c r="BB47" s="87"/>
      <c r="BC47">
        <v>5</v>
      </c>
      <c r="BD47" s="86" t="str">
        <f>REPLACE(INDEX(GroupVertices[Group],MATCH(Edges[[#This Row],[Vertex 1]],GroupVertices[Vertex],0)),1,1,"")</f>
        <v>1</v>
      </c>
      <c r="BE47" s="86" t="str">
        <f>REPLACE(INDEX(GroupVertices[Group],MATCH(Edges[[#This Row],[Vertex 2]],GroupVertices[Vertex],0)),1,1,"")</f>
        <v>2</v>
      </c>
      <c r="BF47" s="51"/>
      <c r="BG47" s="52"/>
      <c r="BH47" s="51"/>
      <c r="BI47" s="52"/>
      <c r="BJ47" s="51"/>
      <c r="BK47" s="52"/>
      <c r="BL47" s="51"/>
      <c r="BM47" s="52"/>
      <c r="BN47" s="51"/>
    </row>
    <row r="48" spans="1:66" ht="30">
      <c r="A48" s="85" t="s">
        <v>257</v>
      </c>
      <c r="B48" s="85" t="s">
        <v>259</v>
      </c>
      <c r="C48" s="53" t="s">
        <v>996</v>
      </c>
      <c r="D48" s="54">
        <v>10</v>
      </c>
      <c r="E48" s="65" t="s">
        <v>136</v>
      </c>
      <c r="F48" s="55">
        <v>6</v>
      </c>
      <c r="G48" s="53"/>
      <c r="H48" s="57"/>
      <c r="I48" s="56"/>
      <c r="J48" s="56"/>
      <c r="K48" s="36" t="s">
        <v>65</v>
      </c>
      <c r="L48" s="84">
        <v>48</v>
      </c>
      <c r="M48" s="84"/>
      <c r="N48" s="63"/>
      <c r="O48" s="87" t="s">
        <v>276</v>
      </c>
      <c r="P48" s="89">
        <v>43372.32096064815</v>
      </c>
      <c r="Q48" s="87" t="s">
        <v>287</v>
      </c>
      <c r="R48" s="91" t="s">
        <v>316</v>
      </c>
      <c r="S48" s="87" t="s">
        <v>328</v>
      </c>
      <c r="T48" s="87" t="s">
        <v>341</v>
      </c>
      <c r="U48" s="87"/>
      <c r="V48" s="91" t="s">
        <v>367</v>
      </c>
      <c r="W48" s="89">
        <v>43372.32096064815</v>
      </c>
      <c r="X48" s="93">
        <v>43372</v>
      </c>
      <c r="Y48" s="95" t="s">
        <v>380</v>
      </c>
      <c r="Z48" s="91" t="s">
        <v>408</v>
      </c>
      <c r="AA48" s="87"/>
      <c r="AB48" s="87"/>
      <c r="AC48" s="95" t="s">
        <v>438</v>
      </c>
      <c r="AD48" s="87"/>
      <c r="AE48" s="87" t="b">
        <v>0</v>
      </c>
      <c r="AF48" s="87">
        <v>15</v>
      </c>
      <c r="AG48" s="95" t="s">
        <v>458</v>
      </c>
      <c r="AH48" s="87" t="b">
        <v>1</v>
      </c>
      <c r="AI48" s="87" t="s">
        <v>459</v>
      </c>
      <c r="AJ48" s="87"/>
      <c r="AK48" s="95" t="s">
        <v>464</v>
      </c>
      <c r="AL48" s="87" t="b">
        <v>0</v>
      </c>
      <c r="AM48" s="87">
        <v>4</v>
      </c>
      <c r="AN48" s="95" t="s">
        <v>458</v>
      </c>
      <c r="AO48" s="87" t="s">
        <v>473</v>
      </c>
      <c r="AP48" s="87" t="b">
        <v>0</v>
      </c>
      <c r="AQ48" s="95" t="s">
        <v>438</v>
      </c>
      <c r="AR48" s="87"/>
      <c r="AS48" s="87">
        <v>0</v>
      </c>
      <c r="AT48" s="87">
        <v>0</v>
      </c>
      <c r="AU48" s="87"/>
      <c r="AV48" s="87"/>
      <c r="AW48" s="87"/>
      <c r="AX48" s="87"/>
      <c r="AY48" s="87"/>
      <c r="AZ48" s="87"/>
      <c r="BA48" s="87"/>
      <c r="BB48" s="87"/>
      <c r="BC48">
        <v>5</v>
      </c>
      <c r="BD48" s="86" t="str">
        <f>REPLACE(INDEX(GroupVertices[Group],MATCH(Edges[[#This Row],[Vertex 1]],GroupVertices[Vertex],0)),1,1,"")</f>
        <v>1</v>
      </c>
      <c r="BE48" s="86" t="str">
        <f>REPLACE(INDEX(GroupVertices[Group],MATCH(Edges[[#This Row],[Vertex 2]],GroupVertices[Vertex],0)),1,1,"")</f>
        <v>2</v>
      </c>
      <c r="BF48" s="51"/>
      <c r="BG48" s="52"/>
      <c r="BH48" s="51"/>
      <c r="BI48" s="52"/>
      <c r="BJ48" s="51"/>
      <c r="BK48" s="52"/>
      <c r="BL48" s="51"/>
      <c r="BM48" s="52"/>
      <c r="BN48" s="51"/>
    </row>
    <row r="49" spans="1:66" ht="30">
      <c r="A49" s="85" t="s">
        <v>257</v>
      </c>
      <c r="B49" s="85" t="s">
        <v>259</v>
      </c>
      <c r="C49" s="53" t="s">
        <v>996</v>
      </c>
      <c r="D49" s="54">
        <v>10</v>
      </c>
      <c r="E49" s="65" t="s">
        <v>136</v>
      </c>
      <c r="F49" s="55">
        <v>6</v>
      </c>
      <c r="G49" s="53"/>
      <c r="H49" s="57"/>
      <c r="I49" s="56"/>
      <c r="J49" s="56"/>
      <c r="K49" s="36" t="s">
        <v>65</v>
      </c>
      <c r="L49" s="84">
        <v>49</v>
      </c>
      <c r="M49" s="84"/>
      <c r="N49" s="63"/>
      <c r="O49" s="87" t="s">
        <v>276</v>
      </c>
      <c r="P49" s="89">
        <v>43371.662453703706</v>
      </c>
      <c r="Q49" s="87" t="s">
        <v>294</v>
      </c>
      <c r="R49" s="91" t="s">
        <v>313</v>
      </c>
      <c r="S49" s="87" t="s">
        <v>328</v>
      </c>
      <c r="T49" s="87" t="s">
        <v>347</v>
      </c>
      <c r="U49" s="87"/>
      <c r="V49" s="91" t="s">
        <v>367</v>
      </c>
      <c r="W49" s="89">
        <v>43371.662453703706</v>
      </c>
      <c r="X49" s="93">
        <v>43371</v>
      </c>
      <c r="Y49" s="95" t="s">
        <v>387</v>
      </c>
      <c r="Z49" s="91" t="s">
        <v>415</v>
      </c>
      <c r="AA49" s="87"/>
      <c r="AB49" s="87"/>
      <c r="AC49" s="95" t="s">
        <v>445</v>
      </c>
      <c r="AD49" s="87"/>
      <c r="AE49" s="87" t="b">
        <v>0</v>
      </c>
      <c r="AF49" s="87">
        <v>10</v>
      </c>
      <c r="AG49" s="95" t="s">
        <v>458</v>
      </c>
      <c r="AH49" s="87" t="b">
        <v>1</v>
      </c>
      <c r="AI49" s="87" t="s">
        <v>459</v>
      </c>
      <c r="AJ49" s="87"/>
      <c r="AK49" s="95" t="s">
        <v>462</v>
      </c>
      <c r="AL49" s="87" t="b">
        <v>0</v>
      </c>
      <c r="AM49" s="87">
        <v>5</v>
      </c>
      <c r="AN49" s="95" t="s">
        <v>458</v>
      </c>
      <c r="AO49" s="87" t="s">
        <v>473</v>
      </c>
      <c r="AP49" s="87" t="b">
        <v>0</v>
      </c>
      <c r="AQ49" s="95" t="s">
        <v>445</v>
      </c>
      <c r="AR49" s="87"/>
      <c r="AS49" s="87">
        <v>0</v>
      </c>
      <c r="AT49" s="87">
        <v>0</v>
      </c>
      <c r="AU49" s="87"/>
      <c r="AV49" s="87"/>
      <c r="AW49" s="87"/>
      <c r="AX49" s="87"/>
      <c r="AY49" s="87"/>
      <c r="AZ49" s="87"/>
      <c r="BA49" s="87"/>
      <c r="BB49" s="87"/>
      <c r="BC49">
        <v>5</v>
      </c>
      <c r="BD49" s="86" t="str">
        <f>REPLACE(INDEX(GroupVertices[Group],MATCH(Edges[[#This Row],[Vertex 1]],GroupVertices[Vertex],0)),1,1,"")</f>
        <v>1</v>
      </c>
      <c r="BE49" s="86" t="str">
        <f>REPLACE(INDEX(GroupVertices[Group],MATCH(Edges[[#This Row],[Vertex 2]],GroupVertices[Vertex],0)),1,1,"")</f>
        <v>2</v>
      </c>
      <c r="BF49" s="51"/>
      <c r="BG49" s="52"/>
      <c r="BH49" s="51"/>
      <c r="BI49" s="52"/>
      <c r="BJ49" s="51"/>
      <c r="BK49" s="52"/>
      <c r="BL49" s="51"/>
      <c r="BM49" s="52"/>
      <c r="BN49" s="51"/>
    </row>
    <row r="50" spans="1:66" ht="30">
      <c r="A50" s="85" t="s">
        <v>257</v>
      </c>
      <c r="B50" s="85" t="s">
        <v>254</v>
      </c>
      <c r="C50" s="53" t="s">
        <v>996</v>
      </c>
      <c r="D50" s="54">
        <v>10</v>
      </c>
      <c r="E50" s="65" t="s">
        <v>136</v>
      </c>
      <c r="F50" s="55">
        <v>6</v>
      </c>
      <c r="G50" s="53"/>
      <c r="H50" s="57"/>
      <c r="I50" s="56"/>
      <c r="J50" s="56"/>
      <c r="K50" s="36" t="s">
        <v>66</v>
      </c>
      <c r="L50" s="84">
        <v>50</v>
      </c>
      <c r="M50" s="84"/>
      <c r="N50" s="63"/>
      <c r="O50" s="87" t="s">
        <v>276</v>
      </c>
      <c r="P50" s="89">
        <v>43371.662453703706</v>
      </c>
      <c r="Q50" s="87" t="s">
        <v>294</v>
      </c>
      <c r="R50" s="91" t="s">
        <v>313</v>
      </c>
      <c r="S50" s="87" t="s">
        <v>328</v>
      </c>
      <c r="T50" s="87" t="s">
        <v>347</v>
      </c>
      <c r="U50" s="87"/>
      <c r="V50" s="91" t="s">
        <v>367</v>
      </c>
      <c r="W50" s="89">
        <v>43371.662453703706</v>
      </c>
      <c r="X50" s="93">
        <v>43371</v>
      </c>
      <c r="Y50" s="95" t="s">
        <v>387</v>
      </c>
      <c r="Z50" s="91" t="s">
        <v>415</v>
      </c>
      <c r="AA50" s="87"/>
      <c r="AB50" s="87"/>
      <c r="AC50" s="95" t="s">
        <v>445</v>
      </c>
      <c r="AD50" s="87"/>
      <c r="AE50" s="87" t="b">
        <v>0</v>
      </c>
      <c r="AF50" s="87">
        <v>10</v>
      </c>
      <c r="AG50" s="95" t="s">
        <v>458</v>
      </c>
      <c r="AH50" s="87" t="b">
        <v>1</v>
      </c>
      <c r="AI50" s="87" t="s">
        <v>459</v>
      </c>
      <c r="AJ50" s="87"/>
      <c r="AK50" s="95" t="s">
        <v>462</v>
      </c>
      <c r="AL50" s="87" t="b">
        <v>0</v>
      </c>
      <c r="AM50" s="87">
        <v>5</v>
      </c>
      <c r="AN50" s="95" t="s">
        <v>458</v>
      </c>
      <c r="AO50" s="87" t="s">
        <v>473</v>
      </c>
      <c r="AP50" s="87" t="b">
        <v>0</v>
      </c>
      <c r="AQ50" s="95" t="s">
        <v>445</v>
      </c>
      <c r="AR50" s="87"/>
      <c r="AS50" s="87">
        <v>0</v>
      </c>
      <c r="AT50" s="87">
        <v>0</v>
      </c>
      <c r="AU50" s="87"/>
      <c r="AV50" s="87"/>
      <c r="AW50" s="87"/>
      <c r="AX50" s="87"/>
      <c r="AY50" s="87"/>
      <c r="AZ50" s="87"/>
      <c r="BA50" s="87"/>
      <c r="BB50" s="87"/>
      <c r="BC50">
        <v>5</v>
      </c>
      <c r="BD50" s="86" t="str">
        <f>REPLACE(INDEX(GroupVertices[Group],MATCH(Edges[[#This Row],[Vertex 1]],GroupVertices[Vertex],0)),1,1,"")</f>
        <v>1</v>
      </c>
      <c r="BE50" s="86" t="str">
        <f>REPLACE(INDEX(GroupVertices[Group],MATCH(Edges[[#This Row],[Vertex 2]],GroupVertices[Vertex],0)),1,1,"")</f>
        <v>2</v>
      </c>
      <c r="BF50" s="51">
        <v>3</v>
      </c>
      <c r="BG50" s="52">
        <v>13.636363636363637</v>
      </c>
      <c r="BH50" s="51">
        <v>0</v>
      </c>
      <c r="BI50" s="52">
        <v>0</v>
      </c>
      <c r="BJ50" s="51">
        <v>0</v>
      </c>
      <c r="BK50" s="52">
        <v>0</v>
      </c>
      <c r="BL50" s="51">
        <v>19</v>
      </c>
      <c r="BM50" s="52">
        <v>86.36363636363636</v>
      </c>
      <c r="BN50" s="51">
        <v>22</v>
      </c>
    </row>
    <row r="51" spans="1:66" ht="15">
      <c r="A51" s="85" t="s">
        <v>257</v>
      </c>
      <c r="B51" s="85" t="s">
        <v>257</v>
      </c>
      <c r="C51" s="53" t="s">
        <v>993</v>
      </c>
      <c r="D51" s="54">
        <v>3</v>
      </c>
      <c r="E51" s="65" t="s">
        <v>132</v>
      </c>
      <c r="F51" s="55">
        <v>32</v>
      </c>
      <c r="G51" s="53"/>
      <c r="H51" s="57"/>
      <c r="I51" s="56"/>
      <c r="J51" s="56"/>
      <c r="K51" s="36" t="s">
        <v>65</v>
      </c>
      <c r="L51" s="84">
        <v>51</v>
      </c>
      <c r="M51" s="84"/>
      <c r="N51" s="63"/>
      <c r="O51" s="87" t="s">
        <v>214</v>
      </c>
      <c r="P51" s="89">
        <v>43371.673634259256</v>
      </c>
      <c r="Q51" s="87" t="s">
        <v>295</v>
      </c>
      <c r="R51" s="91" t="s">
        <v>323</v>
      </c>
      <c r="S51" s="87" t="s">
        <v>328</v>
      </c>
      <c r="T51" s="87" t="s">
        <v>345</v>
      </c>
      <c r="U51" s="87"/>
      <c r="V51" s="91" t="s">
        <v>367</v>
      </c>
      <c r="W51" s="89">
        <v>43371.673634259256</v>
      </c>
      <c r="X51" s="93">
        <v>43371</v>
      </c>
      <c r="Y51" s="95" t="s">
        <v>388</v>
      </c>
      <c r="Z51" s="91" t="s">
        <v>416</v>
      </c>
      <c r="AA51" s="87"/>
      <c r="AB51" s="87"/>
      <c r="AC51" s="95" t="s">
        <v>446</v>
      </c>
      <c r="AD51" s="87"/>
      <c r="AE51" s="87" t="b">
        <v>0</v>
      </c>
      <c r="AF51" s="87">
        <v>9</v>
      </c>
      <c r="AG51" s="95" t="s">
        <v>458</v>
      </c>
      <c r="AH51" s="87" t="b">
        <v>1</v>
      </c>
      <c r="AI51" s="87" t="s">
        <v>459</v>
      </c>
      <c r="AJ51" s="87"/>
      <c r="AK51" s="95" t="s">
        <v>470</v>
      </c>
      <c r="AL51" s="87" t="b">
        <v>0</v>
      </c>
      <c r="AM51" s="87">
        <v>2</v>
      </c>
      <c r="AN51" s="95" t="s">
        <v>458</v>
      </c>
      <c r="AO51" s="87" t="s">
        <v>473</v>
      </c>
      <c r="AP51" s="87" t="b">
        <v>0</v>
      </c>
      <c r="AQ51" s="95" t="s">
        <v>446</v>
      </c>
      <c r="AR51" s="87"/>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3</v>
      </c>
      <c r="BM51" s="52">
        <v>100</v>
      </c>
      <c r="BN51" s="51">
        <v>3</v>
      </c>
    </row>
    <row r="52" spans="1:66" ht="30">
      <c r="A52" s="85" t="s">
        <v>257</v>
      </c>
      <c r="B52" s="85" t="s">
        <v>254</v>
      </c>
      <c r="C52" s="53" t="s">
        <v>996</v>
      </c>
      <c r="D52" s="54">
        <v>10</v>
      </c>
      <c r="E52" s="65" t="s">
        <v>136</v>
      </c>
      <c r="F52" s="55">
        <v>6</v>
      </c>
      <c r="G52" s="53"/>
      <c r="H52" s="57"/>
      <c r="I52" s="56"/>
      <c r="J52" s="56"/>
      <c r="K52" s="36" t="s">
        <v>66</v>
      </c>
      <c r="L52" s="84">
        <v>52</v>
      </c>
      <c r="M52" s="84"/>
      <c r="N52" s="63"/>
      <c r="O52" s="87" t="s">
        <v>276</v>
      </c>
      <c r="P52" s="89">
        <v>43371.33175925926</v>
      </c>
      <c r="Q52" s="87" t="s">
        <v>288</v>
      </c>
      <c r="R52" s="91" t="s">
        <v>317</v>
      </c>
      <c r="S52" s="87" t="s">
        <v>328</v>
      </c>
      <c r="T52" s="87" t="s">
        <v>342</v>
      </c>
      <c r="U52" s="87"/>
      <c r="V52" s="91" t="s">
        <v>367</v>
      </c>
      <c r="W52" s="89">
        <v>43371.33175925926</v>
      </c>
      <c r="X52" s="93">
        <v>43371</v>
      </c>
      <c r="Y52" s="95" t="s">
        <v>381</v>
      </c>
      <c r="Z52" s="91" t="s">
        <v>409</v>
      </c>
      <c r="AA52" s="87"/>
      <c r="AB52" s="87"/>
      <c r="AC52" s="95" t="s">
        <v>439</v>
      </c>
      <c r="AD52" s="87"/>
      <c r="AE52" s="87" t="b">
        <v>0</v>
      </c>
      <c r="AF52" s="87">
        <v>13</v>
      </c>
      <c r="AG52" s="95" t="s">
        <v>458</v>
      </c>
      <c r="AH52" s="87" t="b">
        <v>1</v>
      </c>
      <c r="AI52" s="87" t="s">
        <v>459</v>
      </c>
      <c r="AJ52" s="87"/>
      <c r="AK52" s="95" t="s">
        <v>465</v>
      </c>
      <c r="AL52" s="87" t="b">
        <v>0</v>
      </c>
      <c r="AM52" s="87">
        <v>7</v>
      </c>
      <c r="AN52" s="95" t="s">
        <v>458</v>
      </c>
      <c r="AO52" s="87" t="s">
        <v>473</v>
      </c>
      <c r="AP52" s="87" t="b">
        <v>0</v>
      </c>
      <c r="AQ52" s="95" t="s">
        <v>439</v>
      </c>
      <c r="AR52" s="87"/>
      <c r="AS52" s="87">
        <v>0</v>
      </c>
      <c r="AT52" s="87">
        <v>0</v>
      </c>
      <c r="AU52" s="87"/>
      <c r="AV52" s="87"/>
      <c r="AW52" s="87"/>
      <c r="AX52" s="87"/>
      <c r="AY52" s="87"/>
      <c r="AZ52" s="87"/>
      <c r="BA52" s="87"/>
      <c r="BB52" s="87"/>
      <c r="BC52">
        <v>5</v>
      </c>
      <c r="BD52" s="86" t="str">
        <f>REPLACE(INDEX(GroupVertices[Group],MATCH(Edges[[#This Row],[Vertex 1]],GroupVertices[Vertex],0)),1,1,"")</f>
        <v>1</v>
      </c>
      <c r="BE52" s="86" t="str">
        <f>REPLACE(INDEX(GroupVertices[Group],MATCH(Edges[[#This Row],[Vertex 2]],GroupVertices[Vertex],0)),1,1,"")</f>
        <v>2</v>
      </c>
      <c r="BF52" s="51"/>
      <c r="BG52" s="52"/>
      <c r="BH52" s="51"/>
      <c r="BI52" s="52"/>
      <c r="BJ52" s="51"/>
      <c r="BK52" s="52"/>
      <c r="BL52" s="51"/>
      <c r="BM52" s="52"/>
      <c r="BN52" s="51"/>
    </row>
    <row r="53" spans="1:66" ht="30">
      <c r="A53" s="85" t="s">
        <v>257</v>
      </c>
      <c r="B53" s="85" t="s">
        <v>258</v>
      </c>
      <c r="C53" s="53" t="s">
        <v>997</v>
      </c>
      <c r="D53" s="54">
        <v>10</v>
      </c>
      <c r="E53" s="65" t="s">
        <v>136</v>
      </c>
      <c r="F53" s="55">
        <v>12.5</v>
      </c>
      <c r="G53" s="53"/>
      <c r="H53" s="57"/>
      <c r="I53" s="56"/>
      <c r="J53" s="56"/>
      <c r="K53" s="36" t="s">
        <v>65</v>
      </c>
      <c r="L53" s="84">
        <v>53</v>
      </c>
      <c r="M53" s="84"/>
      <c r="N53" s="63"/>
      <c r="O53" s="87" t="s">
        <v>276</v>
      </c>
      <c r="P53" s="89">
        <v>43371.33175925926</v>
      </c>
      <c r="Q53" s="87" t="s">
        <v>288</v>
      </c>
      <c r="R53" s="91" t="s">
        <v>317</v>
      </c>
      <c r="S53" s="87" t="s">
        <v>328</v>
      </c>
      <c r="T53" s="87" t="s">
        <v>342</v>
      </c>
      <c r="U53" s="87"/>
      <c r="V53" s="91" t="s">
        <v>367</v>
      </c>
      <c r="W53" s="89">
        <v>43371.33175925926</v>
      </c>
      <c r="X53" s="93">
        <v>43371</v>
      </c>
      <c r="Y53" s="95" t="s">
        <v>381</v>
      </c>
      <c r="Z53" s="91" t="s">
        <v>409</v>
      </c>
      <c r="AA53" s="87"/>
      <c r="AB53" s="87"/>
      <c r="AC53" s="95" t="s">
        <v>439</v>
      </c>
      <c r="AD53" s="87"/>
      <c r="AE53" s="87" t="b">
        <v>0</v>
      </c>
      <c r="AF53" s="87">
        <v>13</v>
      </c>
      <c r="AG53" s="95" t="s">
        <v>458</v>
      </c>
      <c r="AH53" s="87" t="b">
        <v>1</v>
      </c>
      <c r="AI53" s="87" t="s">
        <v>459</v>
      </c>
      <c r="AJ53" s="87"/>
      <c r="AK53" s="95" t="s">
        <v>465</v>
      </c>
      <c r="AL53" s="87" t="b">
        <v>0</v>
      </c>
      <c r="AM53" s="87">
        <v>7</v>
      </c>
      <c r="AN53" s="95" t="s">
        <v>458</v>
      </c>
      <c r="AO53" s="87" t="s">
        <v>473</v>
      </c>
      <c r="AP53" s="87" t="b">
        <v>0</v>
      </c>
      <c r="AQ53" s="95" t="s">
        <v>439</v>
      </c>
      <c r="AR53" s="87"/>
      <c r="AS53" s="87">
        <v>0</v>
      </c>
      <c r="AT53" s="87">
        <v>0</v>
      </c>
      <c r="AU53" s="87"/>
      <c r="AV53" s="87"/>
      <c r="AW53" s="87"/>
      <c r="AX53" s="87"/>
      <c r="AY53" s="87"/>
      <c r="AZ53" s="87"/>
      <c r="BA53" s="87"/>
      <c r="BB53" s="87"/>
      <c r="BC53">
        <v>4</v>
      </c>
      <c r="BD53" s="86" t="str">
        <f>REPLACE(INDEX(GroupVertices[Group],MATCH(Edges[[#This Row],[Vertex 1]],GroupVertices[Vertex],0)),1,1,"")</f>
        <v>1</v>
      </c>
      <c r="BE53" s="86" t="str">
        <f>REPLACE(INDEX(GroupVertices[Group],MATCH(Edges[[#This Row],[Vertex 2]],GroupVertices[Vertex],0)),1,1,"")</f>
        <v>3</v>
      </c>
      <c r="BF53" s="51"/>
      <c r="BG53" s="52"/>
      <c r="BH53" s="51"/>
      <c r="BI53" s="52"/>
      <c r="BJ53" s="51"/>
      <c r="BK53" s="52"/>
      <c r="BL53" s="51"/>
      <c r="BM53" s="52"/>
      <c r="BN53" s="51"/>
    </row>
    <row r="54" spans="1:66" ht="30">
      <c r="A54" s="85" t="s">
        <v>257</v>
      </c>
      <c r="B54" s="85" t="s">
        <v>259</v>
      </c>
      <c r="C54" s="53" t="s">
        <v>996</v>
      </c>
      <c r="D54" s="54">
        <v>10</v>
      </c>
      <c r="E54" s="65" t="s">
        <v>136</v>
      </c>
      <c r="F54" s="55">
        <v>6</v>
      </c>
      <c r="G54" s="53"/>
      <c r="H54" s="57"/>
      <c r="I54" s="56"/>
      <c r="J54" s="56"/>
      <c r="K54" s="36" t="s">
        <v>65</v>
      </c>
      <c r="L54" s="84">
        <v>54</v>
      </c>
      <c r="M54" s="84"/>
      <c r="N54" s="63"/>
      <c r="O54" s="87" t="s">
        <v>276</v>
      </c>
      <c r="P54" s="89">
        <v>43371.33175925926</v>
      </c>
      <c r="Q54" s="87" t="s">
        <v>288</v>
      </c>
      <c r="R54" s="91" t="s">
        <v>317</v>
      </c>
      <c r="S54" s="87" t="s">
        <v>328</v>
      </c>
      <c r="T54" s="87" t="s">
        <v>342</v>
      </c>
      <c r="U54" s="87"/>
      <c r="V54" s="91" t="s">
        <v>367</v>
      </c>
      <c r="W54" s="89">
        <v>43371.33175925926</v>
      </c>
      <c r="X54" s="93">
        <v>43371</v>
      </c>
      <c r="Y54" s="95" t="s">
        <v>381</v>
      </c>
      <c r="Z54" s="91" t="s">
        <v>409</v>
      </c>
      <c r="AA54" s="87"/>
      <c r="AB54" s="87"/>
      <c r="AC54" s="95" t="s">
        <v>439</v>
      </c>
      <c r="AD54" s="87"/>
      <c r="AE54" s="87" t="b">
        <v>0</v>
      </c>
      <c r="AF54" s="87">
        <v>13</v>
      </c>
      <c r="AG54" s="95" t="s">
        <v>458</v>
      </c>
      <c r="AH54" s="87" t="b">
        <v>1</v>
      </c>
      <c r="AI54" s="87" t="s">
        <v>459</v>
      </c>
      <c r="AJ54" s="87"/>
      <c r="AK54" s="95" t="s">
        <v>465</v>
      </c>
      <c r="AL54" s="87" t="b">
        <v>0</v>
      </c>
      <c r="AM54" s="87">
        <v>7</v>
      </c>
      <c r="AN54" s="95" t="s">
        <v>458</v>
      </c>
      <c r="AO54" s="87" t="s">
        <v>473</v>
      </c>
      <c r="AP54" s="87" t="b">
        <v>0</v>
      </c>
      <c r="AQ54" s="95" t="s">
        <v>439</v>
      </c>
      <c r="AR54" s="87"/>
      <c r="AS54" s="87">
        <v>0</v>
      </c>
      <c r="AT54" s="87">
        <v>0</v>
      </c>
      <c r="AU54" s="87"/>
      <c r="AV54" s="87"/>
      <c r="AW54" s="87"/>
      <c r="AX54" s="87"/>
      <c r="AY54" s="87"/>
      <c r="AZ54" s="87"/>
      <c r="BA54" s="87"/>
      <c r="BB54" s="87"/>
      <c r="BC54">
        <v>5</v>
      </c>
      <c r="BD54" s="86" t="str">
        <f>REPLACE(INDEX(GroupVertices[Group],MATCH(Edges[[#This Row],[Vertex 1]],GroupVertices[Vertex],0)),1,1,"")</f>
        <v>1</v>
      </c>
      <c r="BE54" s="86" t="str">
        <f>REPLACE(INDEX(GroupVertices[Group],MATCH(Edges[[#This Row],[Vertex 2]],GroupVertices[Vertex],0)),1,1,"")</f>
        <v>2</v>
      </c>
      <c r="BF54" s="51"/>
      <c r="BG54" s="52"/>
      <c r="BH54" s="51"/>
      <c r="BI54" s="52"/>
      <c r="BJ54" s="51"/>
      <c r="BK54" s="52"/>
      <c r="BL54" s="51"/>
      <c r="BM54" s="52"/>
      <c r="BN54" s="51"/>
    </row>
    <row r="55" spans="1:66" ht="30">
      <c r="A55" s="85" t="s">
        <v>257</v>
      </c>
      <c r="B55" s="85" t="s">
        <v>254</v>
      </c>
      <c r="C55" s="53" t="s">
        <v>996</v>
      </c>
      <c r="D55" s="54">
        <v>10</v>
      </c>
      <c r="E55" s="65" t="s">
        <v>136</v>
      </c>
      <c r="F55" s="55">
        <v>6</v>
      </c>
      <c r="G55" s="53"/>
      <c r="H55" s="57"/>
      <c r="I55" s="56"/>
      <c r="J55" s="56"/>
      <c r="K55" s="36" t="s">
        <v>66</v>
      </c>
      <c r="L55" s="84">
        <v>55</v>
      </c>
      <c r="M55" s="84"/>
      <c r="N55" s="63"/>
      <c r="O55" s="87" t="s">
        <v>276</v>
      </c>
      <c r="P55" s="89">
        <v>43373.496666666666</v>
      </c>
      <c r="Q55" s="87" t="s">
        <v>293</v>
      </c>
      <c r="R55" s="91" t="s">
        <v>322</v>
      </c>
      <c r="S55" s="87" t="s">
        <v>328</v>
      </c>
      <c r="T55" s="87" t="s">
        <v>346</v>
      </c>
      <c r="U55" s="87"/>
      <c r="V55" s="91" t="s">
        <v>367</v>
      </c>
      <c r="W55" s="89">
        <v>43373.496666666666</v>
      </c>
      <c r="X55" s="93">
        <v>43373</v>
      </c>
      <c r="Y55" s="95" t="s">
        <v>386</v>
      </c>
      <c r="Z55" s="91" t="s">
        <v>414</v>
      </c>
      <c r="AA55" s="87"/>
      <c r="AB55" s="87"/>
      <c r="AC55" s="95" t="s">
        <v>444</v>
      </c>
      <c r="AD55" s="87"/>
      <c r="AE55" s="87" t="b">
        <v>0</v>
      </c>
      <c r="AF55" s="87">
        <v>6</v>
      </c>
      <c r="AG55" s="95" t="s">
        <v>458</v>
      </c>
      <c r="AH55" s="87" t="b">
        <v>1</v>
      </c>
      <c r="AI55" s="87" t="s">
        <v>459</v>
      </c>
      <c r="AJ55" s="87"/>
      <c r="AK55" s="95" t="s">
        <v>469</v>
      </c>
      <c r="AL55" s="87" t="b">
        <v>0</v>
      </c>
      <c r="AM55" s="87">
        <v>4</v>
      </c>
      <c r="AN55" s="95" t="s">
        <v>458</v>
      </c>
      <c r="AO55" s="87" t="s">
        <v>473</v>
      </c>
      <c r="AP55" s="87" t="b">
        <v>0</v>
      </c>
      <c r="AQ55" s="95" t="s">
        <v>444</v>
      </c>
      <c r="AR55" s="87"/>
      <c r="AS55" s="87">
        <v>0</v>
      </c>
      <c r="AT55" s="87">
        <v>0</v>
      </c>
      <c r="AU55" s="87"/>
      <c r="AV55" s="87"/>
      <c r="AW55" s="87"/>
      <c r="AX55" s="87"/>
      <c r="AY55" s="87"/>
      <c r="AZ55" s="87"/>
      <c r="BA55" s="87"/>
      <c r="BB55" s="87"/>
      <c r="BC55">
        <v>5</v>
      </c>
      <c r="BD55" s="86" t="str">
        <f>REPLACE(INDEX(GroupVertices[Group],MATCH(Edges[[#This Row],[Vertex 1]],GroupVertices[Vertex],0)),1,1,"")</f>
        <v>1</v>
      </c>
      <c r="BE55" s="86" t="str">
        <f>REPLACE(INDEX(GroupVertices[Group],MATCH(Edges[[#This Row],[Vertex 2]],GroupVertices[Vertex],0)),1,1,"")</f>
        <v>2</v>
      </c>
      <c r="BF55" s="51"/>
      <c r="BG55" s="52"/>
      <c r="BH55" s="51"/>
      <c r="BI55" s="52"/>
      <c r="BJ55" s="51"/>
      <c r="BK55" s="52"/>
      <c r="BL55" s="51"/>
      <c r="BM55" s="52"/>
      <c r="BN55" s="51"/>
    </row>
    <row r="56" spans="1:66" ht="30">
      <c r="A56" s="85" t="s">
        <v>257</v>
      </c>
      <c r="B56" s="85" t="s">
        <v>258</v>
      </c>
      <c r="C56" s="53" t="s">
        <v>997</v>
      </c>
      <c r="D56" s="54">
        <v>10</v>
      </c>
      <c r="E56" s="65" t="s">
        <v>136</v>
      </c>
      <c r="F56" s="55">
        <v>12.5</v>
      </c>
      <c r="G56" s="53"/>
      <c r="H56" s="57"/>
      <c r="I56" s="56"/>
      <c r="J56" s="56"/>
      <c r="K56" s="36" t="s">
        <v>65</v>
      </c>
      <c r="L56" s="84">
        <v>56</v>
      </c>
      <c r="M56" s="84"/>
      <c r="N56" s="63"/>
      <c r="O56" s="87" t="s">
        <v>276</v>
      </c>
      <c r="P56" s="89">
        <v>43373.496666666666</v>
      </c>
      <c r="Q56" s="87" t="s">
        <v>293</v>
      </c>
      <c r="R56" s="91" t="s">
        <v>322</v>
      </c>
      <c r="S56" s="87" t="s">
        <v>328</v>
      </c>
      <c r="T56" s="87" t="s">
        <v>346</v>
      </c>
      <c r="U56" s="87"/>
      <c r="V56" s="91" t="s">
        <v>367</v>
      </c>
      <c r="W56" s="89">
        <v>43373.496666666666</v>
      </c>
      <c r="X56" s="93">
        <v>43373</v>
      </c>
      <c r="Y56" s="95" t="s">
        <v>386</v>
      </c>
      <c r="Z56" s="91" t="s">
        <v>414</v>
      </c>
      <c r="AA56" s="87"/>
      <c r="AB56" s="87"/>
      <c r="AC56" s="95" t="s">
        <v>444</v>
      </c>
      <c r="AD56" s="87"/>
      <c r="AE56" s="87" t="b">
        <v>0</v>
      </c>
      <c r="AF56" s="87">
        <v>6</v>
      </c>
      <c r="AG56" s="95" t="s">
        <v>458</v>
      </c>
      <c r="AH56" s="87" t="b">
        <v>1</v>
      </c>
      <c r="AI56" s="87" t="s">
        <v>459</v>
      </c>
      <c r="AJ56" s="87"/>
      <c r="AK56" s="95" t="s">
        <v>469</v>
      </c>
      <c r="AL56" s="87" t="b">
        <v>0</v>
      </c>
      <c r="AM56" s="87">
        <v>4</v>
      </c>
      <c r="AN56" s="95" t="s">
        <v>458</v>
      </c>
      <c r="AO56" s="87" t="s">
        <v>473</v>
      </c>
      <c r="AP56" s="87" t="b">
        <v>0</v>
      </c>
      <c r="AQ56" s="95" t="s">
        <v>444</v>
      </c>
      <c r="AR56" s="87"/>
      <c r="AS56" s="87">
        <v>0</v>
      </c>
      <c r="AT56" s="87">
        <v>0</v>
      </c>
      <c r="AU56" s="87"/>
      <c r="AV56" s="87"/>
      <c r="AW56" s="87"/>
      <c r="AX56" s="87"/>
      <c r="AY56" s="87"/>
      <c r="AZ56" s="87"/>
      <c r="BA56" s="87"/>
      <c r="BB56" s="87"/>
      <c r="BC56">
        <v>4</v>
      </c>
      <c r="BD56" s="86" t="str">
        <f>REPLACE(INDEX(GroupVertices[Group],MATCH(Edges[[#This Row],[Vertex 1]],GroupVertices[Vertex],0)),1,1,"")</f>
        <v>1</v>
      </c>
      <c r="BE56" s="86" t="str">
        <f>REPLACE(INDEX(GroupVertices[Group],MATCH(Edges[[#This Row],[Vertex 2]],GroupVertices[Vertex],0)),1,1,"")</f>
        <v>3</v>
      </c>
      <c r="BF56" s="51"/>
      <c r="BG56" s="52"/>
      <c r="BH56" s="51"/>
      <c r="BI56" s="52"/>
      <c r="BJ56" s="51"/>
      <c r="BK56" s="52"/>
      <c r="BL56" s="51"/>
      <c r="BM56" s="52"/>
      <c r="BN56" s="51"/>
    </row>
    <row r="57" spans="1:66" ht="30">
      <c r="A57" s="85" t="s">
        <v>257</v>
      </c>
      <c r="B57" s="85" t="s">
        <v>259</v>
      </c>
      <c r="C57" s="53" t="s">
        <v>996</v>
      </c>
      <c r="D57" s="54">
        <v>10</v>
      </c>
      <c r="E57" s="65" t="s">
        <v>136</v>
      </c>
      <c r="F57" s="55">
        <v>6</v>
      </c>
      <c r="G57" s="53"/>
      <c r="H57" s="57"/>
      <c r="I57" s="56"/>
      <c r="J57" s="56"/>
      <c r="K57" s="36" t="s">
        <v>65</v>
      </c>
      <c r="L57" s="84">
        <v>57</v>
      </c>
      <c r="M57" s="84"/>
      <c r="N57" s="63"/>
      <c r="O57" s="87" t="s">
        <v>276</v>
      </c>
      <c r="P57" s="89">
        <v>43373.496666666666</v>
      </c>
      <c r="Q57" s="87" t="s">
        <v>293</v>
      </c>
      <c r="R57" s="91" t="s">
        <v>322</v>
      </c>
      <c r="S57" s="87" t="s">
        <v>328</v>
      </c>
      <c r="T57" s="87" t="s">
        <v>346</v>
      </c>
      <c r="U57" s="87"/>
      <c r="V57" s="91" t="s">
        <v>367</v>
      </c>
      <c r="W57" s="89">
        <v>43373.496666666666</v>
      </c>
      <c r="X57" s="93">
        <v>43373</v>
      </c>
      <c r="Y57" s="95" t="s">
        <v>386</v>
      </c>
      <c r="Z57" s="91" t="s">
        <v>414</v>
      </c>
      <c r="AA57" s="87"/>
      <c r="AB57" s="87"/>
      <c r="AC57" s="95" t="s">
        <v>444</v>
      </c>
      <c r="AD57" s="87"/>
      <c r="AE57" s="87" t="b">
        <v>0</v>
      </c>
      <c r="AF57" s="87">
        <v>6</v>
      </c>
      <c r="AG57" s="95" t="s">
        <v>458</v>
      </c>
      <c r="AH57" s="87" t="b">
        <v>1</v>
      </c>
      <c r="AI57" s="87" t="s">
        <v>459</v>
      </c>
      <c r="AJ57" s="87"/>
      <c r="AK57" s="95" t="s">
        <v>469</v>
      </c>
      <c r="AL57" s="87" t="b">
        <v>0</v>
      </c>
      <c r="AM57" s="87">
        <v>4</v>
      </c>
      <c r="AN57" s="95" t="s">
        <v>458</v>
      </c>
      <c r="AO57" s="87" t="s">
        <v>473</v>
      </c>
      <c r="AP57" s="87" t="b">
        <v>0</v>
      </c>
      <c r="AQ57" s="95" t="s">
        <v>444</v>
      </c>
      <c r="AR57" s="87"/>
      <c r="AS57" s="87">
        <v>0</v>
      </c>
      <c r="AT57" s="87">
        <v>0</v>
      </c>
      <c r="AU57" s="87"/>
      <c r="AV57" s="87"/>
      <c r="AW57" s="87"/>
      <c r="AX57" s="87"/>
      <c r="AY57" s="87"/>
      <c r="AZ57" s="87"/>
      <c r="BA57" s="87"/>
      <c r="BB57" s="87"/>
      <c r="BC57">
        <v>5</v>
      </c>
      <c r="BD57" s="86" t="str">
        <f>REPLACE(INDEX(GroupVertices[Group],MATCH(Edges[[#This Row],[Vertex 1]],GroupVertices[Vertex],0)),1,1,"")</f>
        <v>1</v>
      </c>
      <c r="BE57" s="86" t="str">
        <f>REPLACE(INDEX(GroupVertices[Group],MATCH(Edges[[#This Row],[Vertex 2]],GroupVertices[Vertex],0)),1,1,"")</f>
        <v>2</v>
      </c>
      <c r="BF57" s="51"/>
      <c r="BG57" s="52"/>
      <c r="BH57" s="51"/>
      <c r="BI57" s="52"/>
      <c r="BJ57" s="51"/>
      <c r="BK57" s="52"/>
      <c r="BL57" s="51"/>
      <c r="BM57" s="52"/>
      <c r="BN57" s="51"/>
    </row>
    <row r="58" spans="1:66" ht="15">
      <c r="A58" s="85" t="s">
        <v>258</v>
      </c>
      <c r="B58" s="85" t="s">
        <v>273</v>
      </c>
      <c r="C58" s="53" t="s">
        <v>993</v>
      </c>
      <c r="D58" s="54">
        <v>3</v>
      </c>
      <c r="E58" s="65" t="s">
        <v>132</v>
      </c>
      <c r="F58" s="55">
        <v>32</v>
      </c>
      <c r="G58" s="53"/>
      <c r="H58" s="57"/>
      <c r="I58" s="56"/>
      <c r="J58" s="56"/>
      <c r="K58" s="36" t="s">
        <v>65</v>
      </c>
      <c r="L58" s="84">
        <v>58</v>
      </c>
      <c r="M58" s="84"/>
      <c r="N58" s="63"/>
      <c r="O58" s="87" t="s">
        <v>276</v>
      </c>
      <c r="P58" s="89">
        <v>43373.481261574074</v>
      </c>
      <c r="Q58" s="87" t="s">
        <v>296</v>
      </c>
      <c r="R58" s="91" t="s">
        <v>324</v>
      </c>
      <c r="S58" s="87" t="s">
        <v>330</v>
      </c>
      <c r="T58" s="87" t="s">
        <v>348</v>
      </c>
      <c r="U58" s="87"/>
      <c r="V58" s="91" t="s">
        <v>369</v>
      </c>
      <c r="W58" s="89">
        <v>43373.481261574074</v>
      </c>
      <c r="X58" s="93">
        <v>43373</v>
      </c>
      <c r="Y58" s="95" t="s">
        <v>389</v>
      </c>
      <c r="Z58" s="91" t="s">
        <v>417</v>
      </c>
      <c r="AA58" s="87"/>
      <c r="AB58" s="87"/>
      <c r="AC58" s="95" t="s">
        <v>447</v>
      </c>
      <c r="AD58" s="87"/>
      <c r="AE58" s="87" t="b">
        <v>0</v>
      </c>
      <c r="AF58" s="87">
        <v>10</v>
      </c>
      <c r="AG58" s="95" t="s">
        <v>458</v>
      </c>
      <c r="AH58" s="87" t="b">
        <v>0</v>
      </c>
      <c r="AI58" s="87" t="s">
        <v>459</v>
      </c>
      <c r="AJ58" s="87"/>
      <c r="AK58" s="95" t="s">
        <v>458</v>
      </c>
      <c r="AL58" s="87" t="b">
        <v>0</v>
      </c>
      <c r="AM58" s="87">
        <v>4</v>
      </c>
      <c r="AN58" s="95" t="s">
        <v>458</v>
      </c>
      <c r="AO58" s="87" t="s">
        <v>475</v>
      </c>
      <c r="AP58" s="87" t="b">
        <v>0</v>
      </c>
      <c r="AQ58" s="95" t="s">
        <v>447</v>
      </c>
      <c r="AR58" s="87"/>
      <c r="AS58" s="87">
        <v>0</v>
      </c>
      <c r="AT58" s="87">
        <v>0</v>
      </c>
      <c r="AU58" s="87"/>
      <c r="AV58" s="87"/>
      <c r="AW58" s="87"/>
      <c r="AX58" s="87"/>
      <c r="AY58" s="87"/>
      <c r="AZ58" s="87"/>
      <c r="BA58" s="87"/>
      <c r="BB58" s="87"/>
      <c r="BC58">
        <v>1</v>
      </c>
      <c r="BD58" s="86" t="str">
        <f>REPLACE(INDEX(GroupVertices[Group],MATCH(Edges[[#This Row],[Vertex 1]],GroupVertices[Vertex],0)),1,1,"")</f>
        <v>3</v>
      </c>
      <c r="BE58" s="86" t="str">
        <f>REPLACE(INDEX(GroupVertices[Group],MATCH(Edges[[#This Row],[Vertex 2]],GroupVertices[Vertex],0)),1,1,"")</f>
        <v>3</v>
      </c>
      <c r="BF58" s="51">
        <v>2</v>
      </c>
      <c r="BG58" s="52">
        <v>6.896551724137931</v>
      </c>
      <c r="BH58" s="51">
        <v>1</v>
      </c>
      <c r="BI58" s="52">
        <v>3.4482758620689653</v>
      </c>
      <c r="BJ58" s="51">
        <v>0</v>
      </c>
      <c r="BK58" s="52">
        <v>0</v>
      </c>
      <c r="BL58" s="51">
        <v>26</v>
      </c>
      <c r="BM58" s="52">
        <v>89.65517241379311</v>
      </c>
      <c r="BN58" s="51">
        <v>29</v>
      </c>
    </row>
    <row r="59" spans="1:66" ht="30">
      <c r="A59" s="85" t="s">
        <v>258</v>
      </c>
      <c r="B59" s="85" t="s">
        <v>274</v>
      </c>
      <c r="C59" s="53" t="s">
        <v>995</v>
      </c>
      <c r="D59" s="54">
        <v>6.5</v>
      </c>
      <c r="E59" s="65" t="s">
        <v>136</v>
      </c>
      <c r="F59" s="55">
        <v>19</v>
      </c>
      <c r="G59" s="53"/>
      <c r="H59" s="57"/>
      <c r="I59" s="56"/>
      <c r="J59" s="56"/>
      <c r="K59" s="36" t="s">
        <v>65</v>
      </c>
      <c r="L59" s="84">
        <v>59</v>
      </c>
      <c r="M59" s="84"/>
      <c r="N59" s="63"/>
      <c r="O59" s="87" t="s">
        <v>276</v>
      </c>
      <c r="P59" s="89">
        <v>43380.30835648148</v>
      </c>
      <c r="Q59" s="87" t="s">
        <v>297</v>
      </c>
      <c r="R59" s="91" t="s">
        <v>325</v>
      </c>
      <c r="S59" s="87" t="s">
        <v>331</v>
      </c>
      <c r="T59" s="87" t="s">
        <v>349</v>
      </c>
      <c r="U59" s="91" t="s">
        <v>356</v>
      </c>
      <c r="V59" s="91" t="s">
        <v>356</v>
      </c>
      <c r="W59" s="89">
        <v>43380.30835648148</v>
      </c>
      <c r="X59" s="93">
        <v>43380</v>
      </c>
      <c r="Y59" s="95" t="s">
        <v>390</v>
      </c>
      <c r="Z59" s="91" t="s">
        <v>418</v>
      </c>
      <c r="AA59" s="87"/>
      <c r="AB59" s="87"/>
      <c r="AC59" s="95" t="s">
        <v>448</v>
      </c>
      <c r="AD59" s="87"/>
      <c r="AE59" s="87" t="b">
        <v>0</v>
      </c>
      <c r="AF59" s="87">
        <v>5</v>
      </c>
      <c r="AG59" s="95" t="s">
        <v>458</v>
      </c>
      <c r="AH59" s="87" t="b">
        <v>0</v>
      </c>
      <c r="AI59" s="87" t="s">
        <v>459</v>
      </c>
      <c r="AJ59" s="87"/>
      <c r="AK59" s="95" t="s">
        <v>458</v>
      </c>
      <c r="AL59" s="87" t="b">
        <v>0</v>
      </c>
      <c r="AM59" s="87">
        <v>6</v>
      </c>
      <c r="AN59" s="95" t="s">
        <v>458</v>
      </c>
      <c r="AO59" s="87" t="s">
        <v>475</v>
      </c>
      <c r="AP59" s="87" t="b">
        <v>0</v>
      </c>
      <c r="AQ59" s="95" t="s">
        <v>448</v>
      </c>
      <c r="AR59" s="87"/>
      <c r="AS59" s="87">
        <v>0</v>
      </c>
      <c r="AT59" s="87">
        <v>0</v>
      </c>
      <c r="AU59" s="87"/>
      <c r="AV59" s="87"/>
      <c r="AW59" s="87"/>
      <c r="AX59" s="87"/>
      <c r="AY59" s="87"/>
      <c r="AZ59" s="87"/>
      <c r="BA59" s="87"/>
      <c r="BB59" s="87"/>
      <c r="BC59">
        <v>3</v>
      </c>
      <c r="BD59" s="86" t="str">
        <f>REPLACE(INDEX(GroupVertices[Group],MATCH(Edges[[#This Row],[Vertex 1]],GroupVertices[Vertex],0)),1,1,"")</f>
        <v>3</v>
      </c>
      <c r="BE59" s="86" t="str">
        <f>REPLACE(INDEX(GroupVertices[Group],MATCH(Edges[[#This Row],[Vertex 2]],GroupVertices[Vertex],0)),1,1,"")</f>
        <v>3</v>
      </c>
      <c r="BF59" s="51">
        <v>2</v>
      </c>
      <c r="BG59" s="52">
        <v>5.2631578947368425</v>
      </c>
      <c r="BH59" s="51">
        <v>2</v>
      </c>
      <c r="BI59" s="52">
        <v>5.2631578947368425</v>
      </c>
      <c r="BJ59" s="51">
        <v>0</v>
      </c>
      <c r="BK59" s="52">
        <v>0</v>
      </c>
      <c r="BL59" s="51">
        <v>34</v>
      </c>
      <c r="BM59" s="52">
        <v>89.47368421052632</v>
      </c>
      <c r="BN59" s="51">
        <v>38</v>
      </c>
    </row>
    <row r="60" spans="1:66" ht="30">
      <c r="A60" s="85" t="s">
        <v>258</v>
      </c>
      <c r="B60" s="85" t="s">
        <v>274</v>
      </c>
      <c r="C60" s="53" t="s">
        <v>995</v>
      </c>
      <c r="D60" s="54">
        <v>6.5</v>
      </c>
      <c r="E60" s="65" t="s">
        <v>136</v>
      </c>
      <c r="F60" s="55">
        <v>19</v>
      </c>
      <c r="G60" s="53"/>
      <c r="H60" s="57"/>
      <c r="I60" s="56"/>
      <c r="J60" s="56"/>
      <c r="K60" s="36" t="s">
        <v>65</v>
      </c>
      <c r="L60" s="84">
        <v>60</v>
      </c>
      <c r="M60" s="84"/>
      <c r="N60" s="63"/>
      <c r="O60" s="87" t="s">
        <v>276</v>
      </c>
      <c r="P60" s="89">
        <v>43374.30835648148</v>
      </c>
      <c r="Q60" s="87" t="s">
        <v>298</v>
      </c>
      <c r="R60" s="91" t="s">
        <v>325</v>
      </c>
      <c r="S60" s="87" t="s">
        <v>331</v>
      </c>
      <c r="T60" s="87" t="s">
        <v>349</v>
      </c>
      <c r="U60" s="91" t="s">
        <v>357</v>
      </c>
      <c r="V60" s="91" t="s">
        <v>357</v>
      </c>
      <c r="W60" s="89">
        <v>43374.30835648148</v>
      </c>
      <c r="X60" s="93">
        <v>43374</v>
      </c>
      <c r="Y60" s="95" t="s">
        <v>390</v>
      </c>
      <c r="Z60" s="91" t="s">
        <v>419</v>
      </c>
      <c r="AA60" s="87"/>
      <c r="AB60" s="87"/>
      <c r="AC60" s="95" t="s">
        <v>449</v>
      </c>
      <c r="AD60" s="87"/>
      <c r="AE60" s="87" t="b">
        <v>0</v>
      </c>
      <c r="AF60" s="87">
        <v>14</v>
      </c>
      <c r="AG60" s="95" t="s">
        <v>458</v>
      </c>
      <c r="AH60" s="87" t="b">
        <v>0</v>
      </c>
      <c r="AI60" s="87" t="s">
        <v>459</v>
      </c>
      <c r="AJ60" s="87"/>
      <c r="AK60" s="95" t="s">
        <v>458</v>
      </c>
      <c r="AL60" s="87" t="b">
        <v>0</v>
      </c>
      <c r="AM60" s="87">
        <v>8</v>
      </c>
      <c r="AN60" s="95" t="s">
        <v>458</v>
      </c>
      <c r="AO60" s="87" t="s">
        <v>475</v>
      </c>
      <c r="AP60" s="87" t="b">
        <v>0</v>
      </c>
      <c r="AQ60" s="95" t="s">
        <v>449</v>
      </c>
      <c r="AR60" s="87"/>
      <c r="AS60" s="87">
        <v>0</v>
      </c>
      <c r="AT60" s="87">
        <v>0</v>
      </c>
      <c r="AU60" s="87"/>
      <c r="AV60" s="87"/>
      <c r="AW60" s="87"/>
      <c r="AX60" s="87"/>
      <c r="AY60" s="87"/>
      <c r="AZ60" s="87"/>
      <c r="BA60" s="87"/>
      <c r="BB60" s="87"/>
      <c r="BC60">
        <v>3</v>
      </c>
      <c r="BD60" s="86" t="str">
        <f>REPLACE(INDEX(GroupVertices[Group],MATCH(Edges[[#This Row],[Vertex 1]],GroupVertices[Vertex],0)),1,1,"")</f>
        <v>3</v>
      </c>
      <c r="BE60" s="86" t="str">
        <f>REPLACE(INDEX(GroupVertices[Group],MATCH(Edges[[#This Row],[Vertex 2]],GroupVertices[Vertex],0)),1,1,"")</f>
        <v>3</v>
      </c>
      <c r="BF60" s="51">
        <v>2</v>
      </c>
      <c r="BG60" s="52">
        <v>5.2631578947368425</v>
      </c>
      <c r="BH60" s="51">
        <v>2</v>
      </c>
      <c r="BI60" s="52">
        <v>5.2631578947368425</v>
      </c>
      <c r="BJ60" s="51">
        <v>0</v>
      </c>
      <c r="BK60" s="52">
        <v>0</v>
      </c>
      <c r="BL60" s="51">
        <v>34</v>
      </c>
      <c r="BM60" s="52">
        <v>89.47368421052632</v>
      </c>
      <c r="BN60" s="51">
        <v>38</v>
      </c>
    </row>
    <row r="61" spans="1:66" ht="30">
      <c r="A61" s="85" t="s">
        <v>258</v>
      </c>
      <c r="B61" s="85" t="s">
        <v>274</v>
      </c>
      <c r="C61" s="53" t="s">
        <v>995</v>
      </c>
      <c r="D61" s="54">
        <v>6.5</v>
      </c>
      <c r="E61" s="65" t="s">
        <v>136</v>
      </c>
      <c r="F61" s="55">
        <v>19</v>
      </c>
      <c r="G61" s="53"/>
      <c r="H61" s="57"/>
      <c r="I61" s="56"/>
      <c r="J61" s="56"/>
      <c r="K61" s="36" t="s">
        <v>65</v>
      </c>
      <c r="L61" s="84">
        <v>61</v>
      </c>
      <c r="M61" s="84"/>
      <c r="N61" s="63"/>
      <c r="O61" s="87" t="s">
        <v>276</v>
      </c>
      <c r="P61" s="89">
        <v>43370.50277777778</v>
      </c>
      <c r="Q61" s="87" t="s">
        <v>299</v>
      </c>
      <c r="R61" s="91" t="s">
        <v>325</v>
      </c>
      <c r="S61" s="87" t="s">
        <v>331</v>
      </c>
      <c r="T61" s="87" t="s">
        <v>349</v>
      </c>
      <c r="U61" s="91" t="s">
        <v>358</v>
      </c>
      <c r="V61" s="91" t="s">
        <v>358</v>
      </c>
      <c r="W61" s="89">
        <v>43370.50277777778</v>
      </c>
      <c r="X61" s="93">
        <v>43370</v>
      </c>
      <c r="Y61" s="95" t="s">
        <v>391</v>
      </c>
      <c r="Z61" s="91" t="s">
        <v>420</v>
      </c>
      <c r="AA61" s="87"/>
      <c r="AB61" s="87"/>
      <c r="AC61" s="95" t="s">
        <v>450</v>
      </c>
      <c r="AD61" s="87"/>
      <c r="AE61" s="87" t="b">
        <v>0</v>
      </c>
      <c r="AF61" s="87">
        <v>3</v>
      </c>
      <c r="AG61" s="95" t="s">
        <v>458</v>
      </c>
      <c r="AH61" s="87" t="b">
        <v>0</v>
      </c>
      <c r="AI61" s="87" t="s">
        <v>459</v>
      </c>
      <c r="AJ61" s="87"/>
      <c r="AK61" s="95" t="s">
        <v>458</v>
      </c>
      <c r="AL61" s="87" t="b">
        <v>0</v>
      </c>
      <c r="AM61" s="87">
        <v>3</v>
      </c>
      <c r="AN61" s="95" t="s">
        <v>458</v>
      </c>
      <c r="AO61" s="87" t="s">
        <v>473</v>
      </c>
      <c r="AP61" s="87" t="b">
        <v>0</v>
      </c>
      <c r="AQ61" s="95" t="s">
        <v>450</v>
      </c>
      <c r="AR61" s="87"/>
      <c r="AS61" s="87">
        <v>0</v>
      </c>
      <c r="AT61" s="87">
        <v>0</v>
      </c>
      <c r="AU61" s="87"/>
      <c r="AV61" s="87"/>
      <c r="AW61" s="87"/>
      <c r="AX61" s="87"/>
      <c r="AY61" s="87"/>
      <c r="AZ61" s="87"/>
      <c r="BA61" s="87"/>
      <c r="BB61" s="87"/>
      <c r="BC61">
        <v>3</v>
      </c>
      <c r="BD61" s="86" t="str">
        <f>REPLACE(INDEX(GroupVertices[Group],MATCH(Edges[[#This Row],[Vertex 1]],GroupVertices[Vertex],0)),1,1,"")</f>
        <v>3</v>
      </c>
      <c r="BE61" s="86" t="str">
        <f>REPLACE(INDEX(GroupVertices[Group],MATCH(Edges[[#This Row],[Vertex 2]],GroupVertices[Vertex],0)),1,1,"")</f>
        <v>3</v>
      </c>
      <c r="BF61" s="51">
        <v>2</v>
      </c>
      <c r="BG61" s="52">
        <v>5.2631578947368425</v>
      </c>
      <c r="BH61" s="51">
        <v>2</v>
      </c>
      <c r="BI61" s="52">
        <v>5.2631578947368425</v>
      </c>
      <c r="BJ61" s="51">
        <v>0</v>
      </c>
      <c r="BK61" s="52">
        <v>0</v>
      </c>
      <c r="BL61" s="51">
        <v>34</v>
      </c>
      <c r="BM61" s="52">
        <v>89.47368421052632</v>
      </c>
      <c r="BN61" s="51">
        <v>38</v>
      </c>
    </row>
    <row r="62" spans="1:66" ht="15">
      <c r="A62" s="85" t="s">
        <v>258</v>
      </c>
      <c r="B62" s="85" t="s">
        <v>275</v>
      </c>
      <c r="C62" s="53" t="s">
        <v>993</v>
      </c>
      <c r="D62" s="54">
        <v>3</v>
      </c>
      <c r="E62" s="65" t="s">
        <v>132</v>
      </c>
      <c r="F62" s="55">
        <v>32</v>
      </c>
      <c r="G62" s="53"/>
      <c r="H62" s="57"/>
      <c r="I62" s="56"/>
      <c r="J62" s="56"/>
      <c r="K62" s="36" t="s">
        <v>65</v>
      </c>
      <c r="L62" s="84">
        <v>62</v>
      </c>
      <c r="M62" s="84"/>
      <c r="N62" s="63"/>
      <c r="O62" s="87" t="s">
        <v>276</v>
      </c>
      <c r="P62" s="89">
        <v>43370.50067129629</v>
      </c>
      <c r="Q62" s="87" t="s">
        <v>300</v>
      </c>
      <c r="R62" s="87"/>
      <c r="S62" s="87"/>
      <c r="T62" s="87" t="s">
        <v>350</v>
      </c>
      <c r="U62" s="91" t="s">
        <v>359</v>
      </c>
      <c r="V62" s="91" t="s">
        <v>359</v>
      </c>
      <c r="W62" s="89">
        <v>43370.50067129629</v>
      </c>
      <c r="X62" s="93">
        <v>43370</v>
      </c>
      <c r="Y62" s="95" t="s">
        <v>392</v>
      </c>
      <c r="Z62" s="91" t="s">
        <v>421</v>
      </c>
      <c r="AA62" s="87"/>
      <c r="AB62" s="87"/>
      <c r="AC62" s="95" t="s">
        <v>451</v>
      </c>
      <c r="AD62" s="87"/>
      <c r="AE62" s="87" t="b">
        <v>0</v>
      </c>
      <c r="AF62" s="87">
        <v>11</v>
      </c>
      <c r="AG62" s="95" t="s">
        <v>458</v>
      </c>
      <c r="AH62" s="87" t="b">
        <v>0</v>
      </c>
      <c r="AI62" s="87" t="s">
        <v>459</v>
      </c>
      <c r="AJ62" s="87"/>
      <c r="AK62" s="95" t="s">
        <v>458</v>
      </c>
      <c r="AL62" s="87" t="b">
        <v>0</v>
      </c>
      <c r="AM62" s="87">
        <v>7</v>
      </c>
      <c r="AN62" s="95" t="s">
        <v>458</v>
      </c>
      <c r="AO62" s="87" t="s">
        <v>473</v>
      </c>
      <c r="AP62" s="87" t="b">
        <v>0</v>
      </c>
      <c r="AQ62" s="95" t="s">
        <v>451</v>
      </c>
      <c r="AR62" s="87"/>
      <c r="AS62" s="87">
        <v>0</v>
      </c>
      <c r="AT62" s="87">
        <v>0</v>
      </c>
      <c r="AU62" s="87"/>
      <c r="AV62" s="87"/>
      <c r="AW62" s="87"/>
      <c r="AX62" s="87"/>
      <c r="AY62" s="87"/>
      <c r="AZ62" s="87"/>
      <c r="BA62" s="87"/>
      <c r="BB62" s="87"/>
      <c r="BC62">
        <v>1</v>
      </c>
      <c r="BD62" s="86" t="str">
        <f>REPLACE(INDEX(GroupVertices[Group],MATCH(Edges[[#This Row],[Vertex 1]],GroupVertices[Vertex],0)),1,1,"")</f>
        <v>3</v>
      </c>
      <c r="BE62" s="86" t="str">
        <f>REPLACE(INDEX(GroupVertices[Group],MATCH(Edges[[#This Row],[Vertex 2]],GroupVertices[Vertex],0)),1,1,"")</f>
        <v>3</v>
      </c>
      <c r="BF62" s="51">
        <v>2</v>
      </c>
      <c r="BG62" s="52">
        <v>5.882352941176471</v>
      </c>
      <c r="BH62" s="51">
        <v>0</v>
      </c>
      <c r="BI62" s="52">
        <v>0</v>
      </c>
      <c r="BJ62" s="51">
        <v>0</v>
      </c>
      <c r="BK62" s="52">
        <v>0</v>
      </c>
      <c r="BL62" s="51">
        <v>32</v>
      </c>
      <c r="BM62" s="52">
        <v>94.11764705882354</v>
      </c>
      <c r="BN62" s="51">
        <v>34</v>
      </c>
    </row>
    <row r="63" spans="1:66" ht="15">
      <c r="A63" s="85" t="s">
        <v>259</v>
      </c>
      <c r="B63" s="85" t="s">
        <v>254</v>
      </c>
      <c r="C63" s="53" t="s">
        <v>993</v>
      </c>
      <c r="D63" s="54">
        <v>3</v>
      </c>
      <c r="E63" s="65" t="s">
        <v>132</v>
      </c>
      <c r="F63" s="55">
        <v>32</v>
      </c>
      <c r="G63" s="53"/>
      <c r="H63" s="57"/>
      <c r="I63" s="56"/>
      <c r="J63" s="56"/>
      <c r="K63" s="36" t="s">
        <v>66</v>
      </c>
      <c r="L63" s="84">
        <v>63</v>
      </c>
      <c r="M63" s="84"/>
      <c r="N63" s="63"/>
      <c r="O63" s="87" t="s">
        <v>276</v>
      </c>
      <c r="P63" s="89">
        <v>43370.53359953704</v>
      </c>
      <c r="Q63" s="87" t="s">
        <v>301</v>
      </c>
      <c r="R63" s="87"/>
      <c r="S63" s="87"/>
      <c r="T63" s="87" t="s">
        <v>351</v>
      </c>
      <c r="U63" s="91" t="s">
        <v>360</v>
      </c>
      <c r="V63" s="91" t="s">
        <v>360</v>
      </c>
      <c r="W63" s="89">
        <v>43370.53359953704</v>
      </c>
      <c r="X63" s="93">
        <v>43370</v>
      </c>
      <c r="Y63" s="95" t="s">
        <v>393</v>
      </c>
      <c r="Z63" s="91" t="s">
        <v>422</v>
      </c>
      <c r="AA63" s="87"/>
      <c r="AB63" s="87"/>
      <c r="AC63" s="95" t="s">
        <v>452</v>
      </c>
      <c r="AD63" s="87"/>
      <c r="AE63" s="87" t="b">
        <v>0</v>
      </c>
      <c r="AF63" s="87">
        <v>32</v>
      </c>
      <c r="AG63" s="95" t="s">
        <v>458</v>
      </c>
      <c r="AH63" s="87" t="b">
        <v>0</v>
      </c>
      <c r="AI63" s="87" t="s">
        <v>459</v>
      </c>
      <c r="AJ63" s="87"/>
      <c r="AK63" s="95" t="s">
        <v>458</v>
      </c>
      <c r="AL63" s="87" t="b">
        <v>0</v>
      </c>
      <c r="AM63" s="87">
        <v>15</v>
      </c>
      <c r="AN63" s="95" t="s">
        <v>458</v>
      </c>
      <c r="AO63" s="87" t="s">
        <v>472</v>
      </c>
      <c r="AP63" s="87" t="b">
        <v>0</v>
      </c>
      <c r="AQ63" s="95" t="s">
        <v>452</v>
      </c>
      <c r="AR63" s="87"/>
      <c r="AS63" s="87">
        <v>0</v>
      </c>
      <c r="AT63" s="87">
        <v>0</v>
      </c>
      <c r="AU63" s="87"/>
      <c r="AV63" s="87"/>
      <c r="AW63" s="87"/>
      <c r="AX63" s="87"/>
      <c r="AY63" s="87"/>
      <c r="AZ63" s="87"/>
      <c r="BA63" s="87"/>
      <c r="BB63" s="87"/>
      <c r="BC63">
        <v>1</v>
      </c>
      <c r="BD63" s="86" t="str">
        <f>REPLACE(INDEX(GroupVertices[Group],MATCH(Edges[[#This Row],[Vertex 1]],GroupVertices[Vertex],0)),1,1,"")</f>
        <v>2</v>
      </c>
      <c r="BE63" s="86" t="str">
        <f>REPLACE(INDEX(GroupVertices[Group],MATCH(Edges[[#This Row],[Vertex 2]],GroupVertices[Vertex],0)),1,1,"")</f>
        <v>2</v>
      </c>
      <c r="BF63" s="51">
        <v>2</v>
      </c>
      <c r="BG63" s="52">
        <v>6.896551724137931</v>
      </c>
      <c r="BH63" s="51">
        <v>0</v>
      </c>
      <c r="BI63" s="52">
        <v>0</v>
      </c>
      <c r="BJ63" s="51">
        <v>0</v>
      </c>
      <c r="BK63" s="52">
        <v>0</v>
      </c>
      <c r="BL63" s="51">
        <v>27</v>
      </c>
      <c r="BM63" s="52">
        <v>93.10344827586206</v>
      </c>
      <c r="BN63" s="51">
        <v>29</v>
      </c>
    </row>
    <row r="64" spans="1:66" ht="30">
      <c r="A64" s="85" t="s">
        <v>254</v>
      </c>
      <c r="B64" s="85" t="s">
        <v>258</v>
      </c>
      <c r="C64" s="53" t="s">
        <v>996</v>
      </c>
      <c r="D64" s="54">
        <v>10</v>
      </c>
      <c r="E64" s="65" t="s">
        <v>136</v>
      </c>
      <c r="F64" s="55">
        <v>6</v>
      </c>
      <c r="G64" s="53"/>
      <c r="H64" s="57"/>
      <c r="I64" s="56"/>
      <c r="J64" s="56"/>
      <c r="K64" s="36" t="s">
        <v>66</v>
      </c>
      <c r="L64" s="84">
        <v>64</v>
      </c>
      <c r="M64" s="84"/>
      <c r="N64" s="63"/>
      <c r="O64" s="87" t="s">
        <v>276</v>
      </c>
      <c r="P64" s="89">
        <v>43370.64350694444</v>
      </c>
      <c r="Q64" s="87" t="s">
        <v>302</v>
      </c>
      <c r="R64" s="91" t="s">
        <v>326</v>
      </c>
      <c r="S64" s="87" t="s">
        <v>328</v>
      </c>
      <c r="T64" s="87" t="s">
        <v>349</v>
      </c>
      <c r="U64" s="87"/>
      <c r="V64" s="91" t="s">
        <v>365</v>
      </c>
      <c r="W64" s="89">
        <v>43370.64350694444</v>
      </c>
      <c r="X64" s="93">
        <v>43370</v>
      </c>
      <c r="Y64" s="95" t="s">
        <v>394</v>
      </c>
      <c r="Z64" s="91" t="s">
        <v>423</v>
      </c>
      <c r="AA64" s="87"/>
      <c r="AB64" s="87"/>
      <c r="AC64" s="95" t="s">
        <v>453</v>
      </c>
      <c r="AD64" s="87"/>
      <c r="AE64" s="87" t="b">
        <v>0</v>
      </c>
      <c r="AF64" s="87">
        <v>38</v>
      </c>
      <c r="AG64" s="95" t="s">
        <v>458</v>
      </c>
      <c r="AH64" s="87" t="b">
        <v>1</v>
      </c>
      <c r="AI64" s="87" t="s">
        <v>459</v>
      </c>
      <c r="AJ64" s="87"/>
      <c r="AK64" s="95" t="s">
        <v>471</v>
      </c>
      <c r="AL64" s="87" t="b">
        <v>0</v>
      </c>
      <c r="AM64" s="87">
        <v>12</v>
      </c>
      <c r="AN64" s="95" t="s">
        <v>458</v>
      </c>
      <c r="AO64" s="87" t="s">
        <v>472</v>
      </c>
      <c r="AP64" s="87" t="b">
        <v>0</v>
      </c>
      <c r="AQ64" s="95" t="s">
        <v>453</v>
      </c>
      <c r="AR64" s="87"/>
      <c r="AS64" s="87">
        <v>0</v>
      </c>
      <c r="AT64" s="87">
        <v>0</v>
      </c>
      <c r="AU64" s="87"/>
      <c r="AV64" s="87"/>
      <c r="AW64" s="87"/>
      <c r="AX64" s="87"/>
      <c r="AY64" s="87"/>
      <c r="AZ64" s="87"/>
      <c r="BA64" s="87"/>
      <c r="BB64" s="87"/>
      <c r="BC64">
        <v>5</v>
      </c>
      <c r="BD64" s="86" t="str">
        <f>REPLACE(INDEX(GroupVertices[Group],MATCH(Edges[[#This Row],[Vertex 1]],GroupVertices[Vertex],0)),1,1,"")</f>
        <v>2</v>
      </c>
      <c r="BE64" s="86" t="str">
        <f>REPLACE(INDEX(GroupVertices[Group],MATCH(Edges[[#This Row],[Vertex 2]],GroupVertices[Vertex],0)),1,1,"")</f>
        <v>3</v>
      </c>
      <c r="BF64" s="51"/>
      <c r="BG64" s="52"/>
      <c r="BH64" s="51"/>
      <c r="BI64" s="52"/>
      <c r="BJ64" s="51"/>
      <c r="BK64" s="52"/>
      <c r="BL64" s="51"/>
      <c r="BM64" s="52"/>
      <c r="BN64" s="51"/>
    </row>
    <row r="65" spans="1:66" ht="30">
      <c r="A65" s="85" t="s">
        <v>254</v>
      </c>
      <c r="B65" s="85" t="s">
        <v>259</v>
      </c>
      <c r="C65" s="53" t="s">
        <v>997</v>
      </c>
      <c r="D65" s="54">
        <v>10</v>
      </c>
      <c r="E65" s="65" t="s">
        <v>136</v>
      </c>
      <c r="F65" s="55">
        <v>12.5</v>
      </c>
      <c r="G65" s="53"/>
      <c r="H65" s="57"/>
      <c r="I65" s="56"/>
      <c r="J65" s="56"/>
      <c r="K65" s="36" t="s">
        <v>66</v>
      </c>
      <c r="L65" s="84">
        <v>65</v>
      </c>
      <c r="M65" s="84"/>
      <c r="N65" s="63"/>
      <c r="O65" s="87" t="s">
        <v>276</v>
      </c>
      <c r="P65" s="89">
        <v>43370.64350694444</v>
      </c>
      <c r="Q65" s="87" t="s">
        <v>302</v>
      </c>
      <c r="R65" s="91" t="s">
        <v>326</v>
      </c>
      <c r="S65" s="87" t="s">
        <v>328</v>
      </c>
      <c r="T65" s="87" t="s">
        <v>349</v>
      </c>
      <c r="U65" s="87"/>
      <c r="V65" s="91" t="s">
        <v>365</v>
      </c>
      <c r="W65" s="89">
        <v>43370.64350694444</v>
      </c>
      <c r="X65" s="93">
        <v>43370</v>
      </c>
      <c r="Y65" s="95" t="s">
        <v>394</v>
      </c>
      <c r="Z65" s="91" t="s">
        <v>423</v>
      </c>
      <c r="AA65" s="87"/>
      <c r="AB65" s="87"/>
      <c r="AC65" s="95" t="s">
        <v>453</v>
      </c>
      <c r="AD65" s="87"/>
      <c r="AE65" s="87" t="b">
        <v>0</v>
      </c>
      <c r="AF65" s="87">
        <v>38</v>
      </c>
      <c r="AG65" s="95" t="s">
        <v>458</v>
      </c>
      <c r="AH65" s="87" t="b">
        <v>1</v>
      </c>
      <c r="AI65" s="87" t="s">
        <v>459</v>
      </c>
      <c r="AJ65" s="87"/>
      <c r="AK65" s="95" t="s">
        <v>471</v>
      </c>
      <c r="AL65" s="87" t="b">
        <v>0</v>
      </c>
      <c r="AM65" s="87">
        <v>12</v>
      </c>
      <c r="AN65" s="95" t="s">
        <v>458</v>
      </c>
      <c r="AO65" s="87" t="s">
        <v>472</v>
      </c>
      <c r="AP65" s="87" t="b">
        <v>0</v>
      </c>
      <c r="AQ65" s="95" t="s">
        <v>453</v>
      </c>
      <c r="AR65" s="87"/>
      <c r="AS65" s="87">
        <v>0</v>
      </c>
      <c r="AT65" s="87">
        <v>0</v>
      </c>
      <c r="AU65" s="87"/>
      <c r="AV65" s="87"/>
      <c r="AW65" s="87"/>
      <c r="AX65" s="87"/>
      <c r="AY65" s="87"/>
      <c r="AZ65" s="87"/>
      <c r="BA65" s="87"/>
      <c r="BB65" s="87"/>
      <c r="BC65">
        <v>4</v>
      </c>
      <c r="BD65" s="86" t="str">
        <f>REPLACE(INDEX(GroupVertices[Group],MATCH(Edges[[#This Row],[Vertex 1]],GroupVertices[Vertex],0)),1,1,"")</f>
        <v>2</v>
      </c>
      <c r="BE65" s="86" t="str">
        <f>REPLACE(INDEX(GroupVertices[Group],MATCH(Edges[[#This Row],[Vertex 2]],GroupVertices[Vertex],0)),1,1,"")</f>
        <v>2</v>
      </c>
      <c r="BF65" s="51">
        <v>1</v>
      </c>
      <c r="BG65" s="52">
        <v>4.761904761904762</v>
      </c>
      <c r="BH65" s="51">
        <v>0</v>
      </c>
      <c r="BI65" s="52">
        <v>0</v>
      </c>
      <c r="BJ65" s="51">
        <v>0</v>
      </c>
      <c r="BK65" s="52">
        <v>0</v>
      </c>
      <c r="BL65" s="51">
        <v>20</v>
      </c>
      <c r="BM65" s="52">
        <v>95.23809523809524</v>
      </c>
      <c r="BN65" s="51">
        <v>21</v>
      </c>
    </row>
    <row r="66" spans="1:66" ht="30">
      <c r="A66" s="85" t="s">
        <v>254</v>
      </c>
      <c r="B66" s="85" t="s">
        <v>259</v>
      </c>
      <c r="C66" s="53" t="s">
        <v>997</v>
      </c>
      <c r="D66" s="54">
        <v>10</v>
      </c>
      <c r="E66" s="65" t="s">
        <v>136</v>
      </c>
      <c r="F66" s="55">
        <v>12.5</v>
      </c>
      <c r="G66" s="53"/>
      <c r="H66" s="57"/>
      <c r="I66" s="56"/>
      <c r="J66" s="56"/>
      <c r="K66" s="36" t="s">
        <v>66</v>
      </c>
      <c r="L66" s="84">
        <v>66</v>
      </c>
      <c r="M66" s="84"/>
      <c r="N66" s="63"/>
      <c r="O66" s="87" t="s">
        <v>276</v>
      </c>
      <c r="P66" s="89">
        <v>43374.543078703704</v>
      </c>
      <c r="Q66" s="87" t="s">
        <v>281</v>
      </c>
      <c r="R66" s="91" t="s">
        <v>311</v>
      </c>
      <c r="S66" s="87" t="s">
        <v>329</v>
      </c>
      <c r="T66" s="87" t="s">
        <v>337</v>
      </c>
      <c r="U66" s="87"/>
      <c r="V66" s="91" t="s">
        <v>365</v>
      </c>
      <c r="W66" s="89">
        <v>43374.543078703704</v>
      </c>
      <c r="X66" s="93">
        <v>43374</v>
      </c>
      <c r="Y66" s="95" t="s">
        <v>374</v>
      </c>
      <c r="Z66" s="91" t="s">
        <v>403</v>
      </c>
      <c r="AA66" s="87"/>
      <c r="AB66" s="87"/>
      <c r="AC66" s="95" t="s">
        <v>432</v>
      </c>
      <c r="AD66" s="87"/>
      <c r="AE66" s="87" t="b">
        <v>0</v>
      </c>
      <c r="AF66" s="87">
        <v>14</v>
      </c>
      <c r="AG66" s="95" t="s">
        <v>458</v>
      </c>
      <c r="AH66" s="87" t="b">
        <v>0</v>
      </c>
      <c r="AI66" s="87" t="s">
        <v>459</v>
      </c>
      <c r="AJ66" s="87"/>
      <c r="AK66" s="95" t="s">
        <v>458</v>
      </c>
      <c r="AL66" s="87" t="b">
        <v>0</v>
      </c>
      <c r="AM66" s="87">
        <v>6</v>
      </c>
      <c r="AN66" s="95" t="s">
        <v>458</v>
      </c>
      <c r="AO66" s="87" t="s">
        <v>472</v>
      </c>
      <c r="AP66" s="87" t="b">
        <v>0</v>
      </c>
      <c r="AQ66" s="95" t="s">
        <v>432</v>
      </c>
      <c r="AR66" s="87"/>
      <c r="AS66" s="87">
        <v>0</v>
      </c>
      <c r="AT66" s="87">
        <v>0</v>
      </c>
      <c r="AU66" s="87"/>
      <c r="AV66" s="87"/>
      <c r="AW66" s="87"/>
      <c r="AX66" s="87"/>
      <c r="AY66" s="87"/>
      <c r="AZ66" s="87"/>
      <c r="BA66" s="87"/>
      <c r="BB66" s="87"/>
      <c r="BC66">
        <v>4</v>
      </c>
      <c r="BD66" s="86" t="str">
        <f>REPLACE(INDEX(GroupVertices[Group],MATCH(Edges[[#This Row],[Vertex 1]],GroupVertices[Vertex],0)),1,1,"")</f>
        <v>2</v>
      </c>
      <c r="BE66" s="86" t="str">
        <f>REPLACE(INDEX(GroupVertices[Group],MATCH(Edges[[#This Row],[Vertex 2]],GroupVertices[Vertex],0)),1,1,"")</f>
        <v>2</v>
      </c>
      <c r="BF66" s="51"/>
      <c r="BG66" s="52"/>
      <c r="BH66" s="51"/>
      <c r="BI66" s="52"/>
      <c r="BJ66" s="51"/>
      <c r="BK66" s="52"/>
      <c r="BL66" s="51"/>
      <c r="BM66" s="52"/>
      <c r="BN66" s="51"/>
    </row>
    <row r="67" spans="1:66" ht="30">
      <c r="A67" s="85" t="s">
        <v>254</v>
      </c>
      <c r="B67" s="85" t="s">
        <v>258</v>
      </c>
      <c r="C67" s="53" t="s">
        <v>996</v>
      </c>
      <c r="D67" s="54">
        <v>10</v>
      </c>
      <c r="E67" s="65" t="s">
        <v>136</v>
      </c>
      <c r="F67" s="55">
        <v>6</v>
      </c>
      <c r="G67" s="53"/>
      <c r="H67" s="57"/>
      <c r="I67" s="56"/>
      <c r="J67" s="56"/>
      <c r="K67" s="36" t="s">
        <v>66</v>
      </c>
      <c r="L67" s="84">
        <v>67</v>
      </c>
      <c r="M67" s="84"/>
      <c r="N67" s="63"/>
      <c r="O67" s="87" t="s">
        <v>276</v>
      </c>
      <c r="P67" s="89">
        <v>43374.543078703704</v>
      </c>
      <c r="Q67" s="87" t="s">
        <v>281</v>
      </c>
      <c r="R67" s="91" t="s">
        <v>311</v>
      </c>
      <c r="S67" s="87" t="s">
        <v>329</v>
      </c>
      <c r="T67" s="87" t="s">
        <v>337</v>
      </c>
      <c r="U67" s="87"/>
      <c r="V67" s="91" t="s">
        <v>365</v>
      </c>
      <c r="W67" s="89">
        <v>43374.543078703704</v>
      </c>
      <c r="X67" s="93">
        <v>43374</v>
      </c>
      <c r="Y67" s="95" t="s">
        <v>374</v>
      </c>
      <c r="Z67" s="91" t="s">
        <v>403</v>
      </c>
      <c r="AA67" s="87"/>
      <c r="AB67" s="87"/>
      <c r="AC67" s="95" t="s">
        <v>432</v>
      </c>
      <c r="AD67" s="87"/>
      <c r="AE67" s="87" t="b">
        <v>0</v>
      </c>
      <c r="AF67" s="87">
        <v>14</v>
      </c>
      <c r="AG67" s="95" t="s">
        <v>458</v>
      </c>
      <c r="AH67" s="87" t="b">
        <v>0</v>
      </c>
      <c r="AI67" s="87" t="s">
        <v>459</v>
      </c>
      <c r="AJ67" s="87"/>
      <c r="AK67" s="95" t="s">
        <v>458</v>
      </c>
      <c r="AL67" s="87" t="b">
        <v>0</v>
      </c>
      <c r="AM67" s="87">
        <v>6</v>
      </c>
      <c r="AN67" s="95" t="s">
        <v>458</v>
      </c>
      <c r="AO67" s="87" t="s">
        <v>472</v>
      </c>
      <c r="AP67" s="87" t="b">
        <v>0</v>
      </c>
      <c r="AQ67" s="95" t="s">
        <v>432</v>
      </c>
      <c r="AR67" s="87"/>
      <c r="AS67" s="87">
        <v>0</v>
      </c>
      <c r="AT67" s="87">
        <v>0</v>
      </c>
      <c r="AU67" s="87"/>
      <c r="AV67" s="87"/>
      <c r="AW67" s="87"/>
      <c r="AX67" s="87"/>
      <c r="AY67" s="87"/>
      <c r="AZ67" s="87"/>
      <c r="BA67" s="87"/>
      <c r="BB67" s="87"/>
      <c r="BC67">
        <v>5</v>
      </c>
      <c r="BD67" s="86" t="str">
        <f>REPLACE(INDEX(GroupVertices[Group],MATCH(Edges[[#This Row],[Vertex 1]],GroupVertices[Vertex],0)),1,1,"")</f>
        <v>2</v>
      </c>
      <c r="BE67" s="86" t="str">
        <f>REPLACE(INDEX(GroupVertices[Group],MATCH(Edges[[#This Row],[Vertex 2]],GroupVertices[Vertex],0)),1,1,"")</f>
        <v>3</v>
      </c>
      <c r="BF67" s="51"/>
      <c r="BG67" s="52"/>
      <c r="BH67" s="51"/>
      <c r="BI67" s="52"/>
      <c r="BJ67" s="51"/>
      <c r="BK67" s="52"/>
      <c r="BL67" s="51"/>
      <c r="BM67" s="52"/>
      <c r="BN67" s="51"/>
    </row>
    <row r="68" spans="1:66" ht="15">
      <c r="A68" s="85" t="s">
        <v>254</v>
      </c>
      <c r="B68" s="85" t="s">
        <v>254</v>
      </c>
      <c r="C68" s="53" t="s">
        <v>993</v>
      </c>
      <c r="D68" s="54">
        <v>3</v>
      </c>
      <c r="E68" s="65" t="s">
        <v>132</v>
      </c>
      <c r="F68" s="55">
        <v>32</v>
      </c>
      <c r="G68" s="53"/>
      <c r="H68" s="57"/>
      <c r="I68" s="56"/>
      <c r="J68" s="56"/>
      <c r="K68" s="36" t="s">
        <v>65</v>
      </c>
      <c r="L68" s="84">
        <v>68</v>
      </c>
      <c r="M68" s="84"/>
      <c r="N68" s="63"/>
      <c r="O68" s="87" t="s">
        <v>214</v>
      </c>
      <c r="P68" s="89">
        <v>43370.549155092594</v>
      </c>
      <c r="Q68" s="87" t="s">
        <v>303</v>
      </c>
      <c r="R68" s="91" t="s">
        <v>308</v>
      </c>
      <c r="S68" s="87" t="s">
        <v>328</v>
      </c>
      <c r="T68" s="87" t="s">
        <v>352</v>
      </c>
      <c r="U68" s="87"/>
      <c r="V68" s="91" t="s">
        <v>365</v>
      </c>
      <c r="W68" s="89">
        <v>43370.549155092594</v>
      </c>
      <c r="X68" s="93">
        <v>43370</v>
      </c>
      <c r="Y68" s="95" t="s">
        <v>395</v>
      </c>
      <c r="Z68" s="91" t="s">
        <v>424</v>
      </c>
      <c r="AA68" s="87"/>
      <c r="AB68" s="87"/>
      <c r="AC68" s="95" t="s">
        <v>454</v>
      </c>
      <c r="AD68" s="87"/>
      <c r="AE68" s="87" t="b">
        <v>0</v>
      </c>
      <c r="AF68" s="87">
        <v>10</v>
      </c>
      <c r="AG68" s="95" t="s">
        <v>458</v>
      </c>
      <c r="AH68" s="87" t="b">
        <v>1</v>
      </c>
      <c r="AI68" s="87" t="s">
        <v>459</v>
      </c>
      <c r="AJ68" s="87"/>
      <c r="AK68" s="95" t="s">
        <v>452</v>
      </c>
      <c r="AL68" s="87" t="b">
        <v>0</v>
      </c>
      <c r="AM68" s="87">
        <v>7</v>
      </c>
      <c r="AN68" s="95" t="s">
        <v>458</v>
      </c>
      <c r="AO68" s="87" t="s">
        <v>472</v>
      </c>
      <c r="AP68" s="87" t="b">
        <v>0</v>
      </c>
      <c r="AQ68" s="95" t="s">
        <v>454</v>
      </c>
      <c r="AR68" s="87"/>
      <c r="AS68" s="87">
        <v>0</v>
      </c>
      <c r="AT68" s="87">
        <v>0</v>
      </c>
      <c r="AU68" s="87"/>
      <c r="AV68" s="87"/>
      <c r="AW68" s="87"/>
      <c r="AX68" s="87"/>
      <c r="AY68" s="87"/>
      <c r="AZ68" s="87"/>
      <c r="BA68" s="87"/>
      <c r="BB68" s="87"/>
      <c r="BC68">
        <v>1</v>
      </c>
      <c r="BD68" s="86" t="str">
        <f>REPLACE(INDEX(GroupVertices[Group],MATCH(Edges[[#This Row],[Vertex 1]],GroupVertices[Vertex],0)),1,1,"")</f>
        <v>2</v>
      </c>
      <c r="BE68" s="86" t="str">
        <f>REPLACE(INDEX(GroupVertices[Group],MATCH(Edges[[#This Row],[Vertex 2]],GroupVertices[Vertex],0)),1,1,"")</f>
        <v>2</v>
      </c>
      <c r="BF68" s="51">
        <v>1</v>
      </c>
      <c r="BG68" s="52">
        <v>5</v>
      </c>
      <c r="BH68" s="51">
        <v>0</v>
      </c>
      <c r="BI68" s="52">
        <v>0</v>
      </c>
      <c r="BJ68" s="51">
        <v>0</v>
      </c>
      <c r="BK68" s="52">
        <v>0</v>
      </c>
      <c r="BL68" s="51">
        <v>19</v>
      </c>
      <c r="BM68" s="52">
        <v>95</v>
      </c>
      <c r="BN68" s="51">
        <v>20</v>
      </c>
    </row>
    <row r="69" spans="1:66" ht="30">
      <c r="A69" s="85" t="s">
        <v>254</v>
      </c>
      <c r="B69" s="85" t="s">
        <v>259</v>
      </c>
      <c r="C69" s="53" t="s">
        <v>997</v>
      </c>
      <c r="D69" s="54">
        <v>10</v>
      </c>
      <c r="E69" s="65" t="s">
        <v>136</v>
      </c>
      <c r="F69" s="55">
        <v>12.5</v>
      </c>
      <c r="G69" s="53"/>
      <c r="H69" s="57"/>
      <c r="I69" s="56"/>
      <c r="J69" s="56"/>
      <c r="K69" s="36" t="s">
        <v>66</v>
      </c>
      <c r="L69" s="84">
        <v>69</v>
      </c>
      <c r="M69" s="84"/>
      <c r="N69" s="63"/>
      <c r="O69" s="87" t="s">
        <v>276</v>
      </c>
      <c r="P69" s="89">
        <v>43370.53824074074</v>
      </c>
      <c r="Q69" s="87" t="s">
        <v>304</v>
      </c>
      <c r="R69" s="87"/>
      <c r="S69" s="87"/>
      <c r="T69" s="87" t="s">
        <v>353</v>
      </c>
      <c r="U69" s="87"/>
      <c r="V69" s="91" t="s">
        <v>365</v>
      </c>
      <c r="W69" s="89">
        <v>43370.53824074074</v>
      </c>
      <c r="X69" s="93">
        <v>43370</v>
      </c>
      <c r="Y69" s="95" t="s">
        <v>396</v>
      </c>
      <c r="Z69" s="91" t="s">
        <v>425</v>
      </c>
      <c r="AA69" s="87"/>
      <c r="AB69" s="87"/>
      <c r="AC69" s="95" t="s">
        <v>455</v>
      </c>
      <c r="AD69" s="87"/>
      <c r="AE69" s="87" t="b">
        <v>0</v>
      </c>
      <c r="AF69" s="87">
        <v>29</v>
      </c>
      <c r="AG69" s="95" t="s">
        <v>458</v>
      </c>
      <c r="AH69" s="87" t="b">
        <v>0</v>
      </c>
      <c r="AI69" s="87" t="s">
        <v>459</v>
      </c>
      <c r="AJ69" s="87"/>
      <c r="AK69" s="95" t="s">
        <v>458</v>
      </c>
      <c r="AL69" s="87" t="b">
        <v>0</v>
      </c>
      <c r="AM69" s="87">
        <v>12</v>
      </c>
      <c r="AN69" s="95" t="s">
        <v>458</v>
      </c>
      <c r="AO69" s="87" t="s">
        <v>472</v>
      </c>
      <c r="AP69" s="87" t="b">
        <v>0</v>
      </c>
      <c r="AQ69" s="95" t="s">
        <v>455</v>
      </c>
      <c r="AR69" s="87"/>
      <c r="AS69" s="87">
        <v>0</v>
      </c>
      <c r="AT69" s="87">
        <v>0</v>
      </c>
      <c r="AU69" s="87"/>
      <c r="AV69" s="87"/>
      <c r="AW69" s="87"/>
      <c r="AX69" s="87"/>
      <c r="AY69" s="87"/>
      <c r="AZ69" s="87"/>
      <c r="BA69" s="87"/>
      <c r="BB69" s="87"/>
      <c r="BC69">
        <v>4</v>
      </c>
      <c r="BD69" s="86" t="str">
        <f>REPLACE(INDEX(GroupVertices[Group],MATCH(Edges[[#This Row],[Vertex 1]],GroupVertices[Vertex],0)),1,1,"")</f>
        <v>2</v>
      </c>
      <c r="BE69" s="86" t="str">
        <f>REPLACE(INDEX(GroupVertices[Group],MATCH(Edges[[#This Row],[Vertex 2]],GroupVertices[Vertex],0)),1,1,"")</f>
        <v>2</v>
      </c>
      <c r="BF69" s="51"/>
      <c r="BG69" s="52"/>
      <c r="BH69" s="51"/>
      <c r="BI69" s="52"/>
      <c r="BJ69" s="51"/>
      <c r="BK69" s="52"/>
      <c r="BL69" s="51"/>
      <c r="BM69" s="52"/>
      <c r="BN69" s="51"/>
    </row>
    <row r="70" spans="1:66" ht="30">
      <c r="A70" s="85" t="s">
        <v>254</v>
      </c>
      <c r="B70" s="85" t="s">
        <v>258</v>
      </c>
      <c r="C70" s="53" t="s">
        <v>996</v>
      </c>
      <c r="D70" s="54">
        <v>10</v>
      </c>
      <c r="E70" s="65" t="s">
        <v>136</v>
      </c>
      <c r="F70" s="55">
        <v>6</v>
      </c>
      <c r="G70" s="53"/>
      <c r="H70" s="57"/>
      <c r="I70" s="56"/>
      <c r="J70" s="56"/>
      <c r="K70" s="36" t="s">
        <v>66</v>
      </c>
      <c r="L70" s="84">
        <v>70</v>
      </c>
      <c r="M70" s="84"/>
      <c r="N70" s="63"/>
      <c r="O70" s="87" t="s">
        <v>276</v>
      </c>
      <c r="P70" s="89">
        <v>43370.53824074074</v>
      </c>
      <c r="Q70" s="87" t="s">
        <v>304</v>
      </c>
      <c r="R70" s="87"/>
      <c r="S70" s="87"/>
      <c r="T70" s="87" t="s">
        <v>353</v>
      </c>
      <c r="U70" s="87"/>
      <c r="V70" s="91" t="s">
        <v>365</v>
      </c>
      <c r="W70" s="89">
        <v>43370.53824074074</v>
      </c>
      <c r="X70" s="93">
        <v>43370</v>
      </c>
      <c r="Y70" s="95" t="s">
        <v>396</v>
      </c>
      <c r="Z70" s="91" t="s">
        <v>425</v>
      </c>
      <c r="AA70" s="87"/>
      <c r="AB70" s="87"/>
      <c r="AC70" s="95" t="s">
        <v>455</v>
      </c>
      <c r="AD70" s="87"/>
      <c r="AE70" s="87" t="b">
        <v>0</v>
      </c>
      <c r="AF70" s="87">
        <v>29</v>
      </c>
      <c r="AG70" s="95" t="s">
        <v>458</v>
      </c>
      <c r="AH70" s="87" t="b">
        <v>0</v>
      </c>
      <c r="AI70" s="87" t="s">
        <v>459</v>
      </c>
      <c r="AJ70" s="87"/>
      <c r="AK70" s="95" t="s">
        <v>458</v>
      </c>
      <c r="AL70" s="87" t="b">
        <v>0</v>
      </c>
      <c r="AM70" s="87">
        <v>12</v>
      </c>
      <c r="AN70" s="95" t="s">
        <v>458</v>
      </c>
      <c r="AO70" s="87" t="s">
        <v>472</v>
      </c>
      <c r="AP70" s="87" t="b">
        <v>0</v>
      </c>
      <c r="AQ70" s="95" t="s">
        <v>455</v>
      </c>
      <c r="AR70" s="87"/>
      <c r="AS70" s="87">
        <v>0</v>
      </c>
      <c r="AT70" s="87">
        <v>0</v>
      </c>
      <c r="AU70" s="87"/>
      <c r="AV70" s="87"/>
      <c r="AW70" s="87"/>
      <c r="AX70" s="87"/>
      <c r="AY70" s="87"/>
      <c r="AZ70" s="87"/>
      <c r="BA70" s="87"/>
      <c r="BB70" s="87"/>
      <c r="BC70">
        <v>5</v>
      </c>
      <c r="BD70" s="86" t="str">
        <f>REPLACE(INDEX(GroupVertices[Group],MATCH(Edges[[#This Row],[Vertex 1]],GroupVertices[Vertex],0)),1,1,"")</f>
        <v>2</v>
      </c>
      <c r="BE70" s="86" t="str">
        <f>REPLACE(INDEX(GroupVertices[Group],MATCH(Edges[[#This Row],[Vertex 2]],GroupVertices[Vertex],0)),1,1,"")</f>
        <v>3</v>
      </c>
      <c r="BF70" s="51">
        <v>1</v>
      </c>
      <c r="BG70" s="52">
        <v>3.4482758620689653</v>
      </c>
      <c r="BH70" s="51">
        <v>0</v>
      </c>
      <c r="BI70" s="52">
        <v>0</v>
      </c>
      <c r="BJ70" s="51">
        <v>0</v>
      </c>
      <c r="BK70" s="52">
        <v>0</v>
      </c>
      <c r="BL70" s="51">
        <v>28</v>
      </c>
      <c r="BM70" s="52">
        <v>96.55172413793103</v>
      </c>
      <c r="BN70" s="51">
        <v>29</v>
      </c>
    </row>
    <row r="71" spans="1:66" ht="30">
      <c r="A71" s="85" t="s">
        <v>254</v>
      </c>
      <c r="B71" s="85" t="s">
        <v>259</v>
      </c>
      <c r="C71" s="53" t="s">
        <v>997</v>
      </c>
      <c r="D71" s="54">
        <v>10</v>
      </c>
      <c r="E71" s="65" t="s">
        <v>136</v>
      </c>
      <c r="F71" s="55">
        <v>12.5</v>
      </c>
      <c r="G71" s="53"/>
      <c r="H71" s="57"/>
      <c r="I71" s="56"/>
      <c r="J71" s="56"/>
      <c r="K71" s="36" t="s">
        <v>66</v>
      </c>
      <c r="L71" s="84">
        <v>71</v>
      </c>
      <c r="M71" s="84"/>
      <c r="N71" s="63"/>
      <c r="O71" s="87" t="s">
        <v>276</v>
      </c>
      <c r="P71" s="89">
        <v>43371.48930555556</v>
      </c>
      <c r="Q71" s="87" t="s">
        <v>289</v>
      </c>
      <c r="R71" s="91" t="s">
        <v>318</v>
      </c>
      <c r="S71" s="87" t="s">
        <v>328</v>
      </c>
      <c r="T71" s="87" t="s">
        <v>343</v>
      </c>
      <c r="U71" s="87"/>
      <c r="V71" s="91" t="s">
        <v>365</v>
      </c>
      <c r="W71" s="89">
        <v>43371.48930555556</v>
      </c>
      <c r="X71" s="93">
        <v>43371</v>
      </c>
      <c r="Y71" s="95" t="s">
        <v>382</v>
      </c>
      <c r="Z71" s="91" t="s">
        <v>410</v>
      </c>
      <c r="AA71" s="87"/>
      <c r="AB71" s="87"/>
      <c r="AC71" s="95" t="s">
        <v>440</v>
      </c>
      <c r="AD71" s="87"/>
      <c r="AE71" s="87" t="b">
        <v>0</v>
      </c>
      <c r="AF71" s="87">
        <v>9</v>
      </c>
      <c r="AG71" s="95" t="s">
        <v>458</v>
      </c>
      <c r="AH71" s="87" t="b">
        <v>1</v>
      </c>
      <c r="AI71" s="87" t="s">
        <v>459</v>
      </c>
      <c r="AJ71" s="87"/>
      <c r="AK71" s="95" t="s">
        <v>439</v>
      </c>
      <c r="AL71" s="87" t="b">
        <v>0</v>
      </c>
      <c r="AM71" s="87">
        <v>4</v>
      </c>
      <c r="AN71" s="95" t="s">
        <v>458</v>
      </c>
      <c r="AO71" s="87" t="s">
        <v>474</v>
      </c>
      <c r="AP71" s="87" t="b">
        <v>0</v>
      </c>
      <c r="AQ71" s="95" t="s">
        <v>440</v>
      </c>
      <c r="AR71" s="87"/>
      <c r="AS71" s="87">
        <v>0</v>
      </c>
      <c r="AT71" s="87">
        <v>0</v>
      </c>
      <c r="AU71" s="87"/>
      <c r="AV71" s="87"/>
      <c r="AW71" s="87"/>
      <c r="AX71" s="87"/>
      <c r="AY71" s="87"/>
      <c r="AZ71" s="87"/>
      <c r="BA71" s="87"/>
      <c r="BB71" s="87"/>
      <c r="BC71">
        <v>4</v>
      </c>
      <c r="BD71" s="86" t="str">
        <f>REPLACE(INDEX(GroupVertices[Group],MATCH(Edges[[#This Row],[Vertex 1]],GroupVertices[Vertex],0)),1,1,"")</f>
        <v>2</v>
      </c>
      <c r="BE71" s="86" t="str">
        <f>REPLACE(INDEX(GroupVertices[Group],MATCH(Edges[[#This Row],[Vertex 2]],GroupVertices[Vertex],0)),1,1,"")</f>
        <v>2</v>
      </c>
      <c r="BF71" s="51"/>
      <c r="BG71" s="52"/>
      <c r="BH71" s="51"/>
      <c r="BI71" s="52"/>
      <c r="BJ71" s="51"/>
      <c r="BK71" s="52"/>
      <c r="BL71" s="51"/>
      <c r="BM71" s="52"/>
      <c r="BN71" s="51"/>
    </row>
    <row r="72" spans="1:66" ht="30">
      <c r="A72" s="85" t="s">
        <v>254</v>
      </c>
      <c r="B72" s="85" t="s">
        <v>258</v>
      </c>
      <c r="C72" s="53" t="s">
        <v>996</v>
      </c>
      <c r="D72" s="54">
        <v>10</v>
      </c>
      <c r="E72" s="65" t="s">
        <v>136</v>
      </c>
      <c r="F72" s="55">
        <v>6</v>
      </c>
      <c r="G72" s="53"/>
      <c r="H72" s="57"/>
      <c r="I72" s="56"/>
      <c r="J72" s="56"/>
      <c r="K72" s="36" t="s">
        <v>66</v>
      </c>
      <c r="L72" s="84">
        <v>72</v>
      </c>
      <c r="M72" s="84"/>
      <c r="N72" s="63"/>
      <c r="O72" s="87" t="s">
        <v>276</v>
      </c>
      <c r="P72" s="89">
        <v>43371.48930555556</v>
      </c>
      <c r="Q72" s="87" t="s">
        <v>289</v>
      </c>
      <c r="R72" s="91" t="s">
        <v>318</v>
      </c>
      <c r="S72" s="87" t="s">
        <v>328</v>
      </c>
      <c r="T72" s="87" t="s">
        <v>343</v>
      </c>
      <c r="U72" s="87"/>
      <c r="V72" s="91" t="s">
        <v>365</v>
      </c>
      <c r="W72" s="89">
        <v>43371.48930555556</v>
      </c>
      <c r="X72" s="93">
        <v>43371</v>
      </c>
      <c r="Y72" s="95" t="s">
        <v>382</v>
      </c>
      <c r="Z72" s="91" t="s">
        <v>410</v>
      </c>
      <c r="AA72" s="87"/>
      <c r="AB72" s="87"/>
      <c r="AC72" s="95" t="s">
        <v>440</v>
      </c>
      <c r="AD72" s="87"/>
      <c r="AE72" s="87" t="b">
        <v>0</v>
      </c>
      <c r="AF72" s="87">
        <v>9</v>
      </c>
      <c r="AG72" s="95" t="s">
        <v>458</v>
      </c>
      <c r="AH72" s="87" t="b">
        <v>1</v>
      </c>
      <c r="AI72" s="87" t="s">
        <v>459</v>
      </c>
      <c r="AJ72" s="87"/>
      <c r="AK72" s="95" t="s">
        <v>439</v>
      </c>
      <c r="AL72" s="87" t="b">
        <v>0</v>
      </c>
      <c r="AM72" s="87">
        <v>4</v>
      </c>
      <c r="AN72" s="95" t="s">
        <v>458</v>
      </c>
      <c r="AO72" s="87" t="s">
        <v>474</v>
      </c>
      <c r="AP72" s="87" t="b">
        <v>0</v>
      </c>
      <c r="AQ72" s="95" t="s">
        <v>440</v>
      </c>
      <c r="AR72" s="87"/>
      <c r="AS72" s="87">
        <v>0</v>
      </c>
      <c r="AT72" s="87">
        <v>0</v>
      </c>
      <c r="AU72" s="87"/>
      <c r="AV72" s="87"/>
      <c r="AW72" s="87"/>
      <c r="AX72" s="87"/>
      <c r="AY72" s="87"/>
      <c r="AZ72" s="87"/>
      <c r="BA72" s="87"/>
      <c r="BB72" s="87"/>
      <c r="BC72">
        <v>5</v>
      </c>
      <c r="BD72" s="86" t="str">
        <f>REPLACE(INDEX(GroupVertices[Group],MATCH(Edges[[#This Row],[Vertex 1]],GroupVertices[Vertex],0)),1,1,"")</f>
        <v>2</v>
      </c>
      <c r="BE72" s="86" t="str">
        <f>REPLACE(INDEX(GroupVertices[Group],MATCH(Edges[[#This Row],[Vertex 2]],GroupVertices[Vertex],0)),1,1,"")</f>
        <v>3</v>
      </c>
      <c r="BF72" s="51"/>
      <c r="BG72" s="52"/>
      <c r="BH72" s="51"/>
      <c r="BI72" s="52"/>
      <c r="BJ72" s="51"/>
      <c r="BK72" s="52"/>
      <c r="BL72" s="51"/>
      <c r="BM72" s="52"/>
      <c r="BN72" s="51"/>
    </row>
    <row r="73" spans="1:66" ht="30">
      <c r="A73" s="85" t="s">
        <v>254</v>
      </c>
      <c r="B73" s="85" t="s">
        <v>258</v>
      </c>
      <c r="C73" s="53" t="s">
        <v>996</v>
      </c>
      <c r="D73" s="54">
        <v>10</v>
      </c>
      <c r="E73" s="65" t="s">
        <v>136</v>
      </c>
      <c r="F73" s="55">
        <v>6</v>
      </c>
      <c r="G73" s="53"/>
      <c r="H73" s="57"/>
      <c r="I73" s="56"/>
      <c r="J73" s="56"/>
      <c r="K73" s="36" t="s">
        <v>66</v>
      </c>
      <c r="L73" s="84">
        <v>73</v>
      </c>
      <c r="M73" s="84"/>
      <c r="N73" s="63"/>
      <c r="O73" s="87" t="s">
        <v>276</v>
      </c>
      <c r="P73" s="89">
        <v>43373.37164351852</v>
      </c>
      <c r="Q73" s="87" t="s">
        <v>280</v>
      </c>
      <c r="R73" s="91" t="s">
        <v>310</v>
      </c>
      <c r="S73" s="87" t="s">
        <v>328</v>
      </c>
      <c r="T73" s="87" t="s">
        <v>336</v>
      </c>
      <c r="U73" s="87"/>
      <c r="V73" s="91" t="s">
        <v>365</v>
      </c>
      <c r="W73" s="89">
        <v>43373.37164351852</v>
      </c>
      <c r="X73" s="93">
        <v>43373</v>
      </c>
      <c r="Y73" s="95" t="s">
        <v>373</v>
      </c>
      <c r="Z73" s="91" t="s">
        <v>402</v>
      </c>
      <c r="AA73" s="87"/>
      <c r="AB73" s="87"/>
      <c r="AC73" s="95" t="s">
        <v>431</v>
      </c>
      <c r="AD73" s="87"/>
      <c r="AE73" s="87" t="b">
        <v>0</v>
      </c>
      <c r="AF73" s="87">
        <v>10</v>
      </c>
      <c r="AG73" s="95" t="s">
        <v>458</v>
      </c>
      <c r="AH73" s="87" t="b">
        <v>1</v>
      </c>
      <c r="AI73" s="87" t="s">
        <v>459</v>
      </c>
      <c r="AJ73" s="87"/>
      <c r="AK73" s="95" t="s">
        <v>433</v>
      </c>
      <c r="AL73" s="87" t="b">
        <v>0</v>
      </c>
      <c r="AM73" s="87">
        <v>4</v>
      </c>
      <c r="AN73" s="95" t="s">
        <v>458</v>
      </c>
      <c r="AO73" s="87" t="s">
        <v>472</v>
      </c>
      <c r="AP73" s="87" t="b">
        <v>0</v>
      </c>
      <c r="AQ73" s="95" t="s">
        <v>431</v>
      </c>
      <c r="AR73" s="87"/>
      <c r="AS73" s="87">
        <v>0</v>
      </c>
      <c r="AT73" s="87">
        <v>0</v>
      </c>
      <c r="AU73" s="87"/>
      <c r="AV73" s="87"/>
      <c r="AW73" s="87"/>
      <c r="AX73" s="87"/>
      <c r="AY73" s="87"/>
      <c r="AZ73" s="87"/>
      <c r="BA73" s="87"/>
      <c r="BB73" s="87"/>
      <c r="BC73">
        <v>5</v>
      </c>
      <c r="BD73" s="86" t="str">
        <f>REPLACE(INDEX(GroupVertices[Group],MATCH(Edges[[#This Row],[Vertex 1]],GroupVertices[Vertex],0)),1,1,"")</f>
        <v>2</v>
      </c>
      <c r="BE73" s="86" t="str">
        <f>REPLACE(INDEX(GroupVertices[Group],MATCH(Edges[[#This Row],[Vertex 2]],GroupVertices[Vertex],0)),1,1,"")</f>
        <v>3</v>
      </c>
      <c r="BF73" s="51"/>
      <c r="BG73" s="52"/>
      <c r="BH73" s="51"/>
      <c r="BI73" s="52"/>
      <c r="BJ73" s="51"/>
      <c r="BK73" s="52"/>
      <c r="BL73" s="51"/>
      <c r="BM73" s="52"/>
      <c r="BN73" s="51"/>
    </row>
    <row r="74" spans="1:66" ht="30">
      <c r="A74" s="85" t="s">
        <v>258</v>
      </c>
      <c r="B74" s="85" t="s">
        <v>254</v>
      </c>
      <c r="C74" s="53" t="s">
        <v>996</v>
      </c>
      <c r="D74" s="54">
        <v>10</v>
      </c>
      <c r="E74" s="65" t="s">
        <v>136</v>
      </c>
      <c r="F74" s="55">
        <v>6</v>
      </c>
      <c r="G74" s="53"/>
      <c r="H74" s="57"/>
      <c r="I74" s="56"/>
      <c r="J74" s="56"/>
      <c r="K74" s="36" t="s">
        <v>66</v>
      </c>
      <c r="L74" s="84">
        <v>74</v>
      </c>
      <c r="M74" s="84"/>
      <c r="N74" s="63"/>
      <c r="O74" s="87" t="s">
        <v>276</v>
      </c>
      <c r="P74" s="89">
        <v>43380.30835648148</v>
      </c>
      <c r="Q74" s="87" t="s">
        <v>297</v>
      </c>
      <c r="R74" s="91" t="s">
        <v>325</v>
      </c>
      <c r="S74" s="87" t="s">
        <v>331</v>
      </c>
      <c r="T74" s="87" t="s">
        <v>349</v>
      </c>
      <c r="U74" s="91" t="s">
        <v>356</v>
      </c>
      <c r="V74" s="91" t="s">
        <v>356</v>
      </c>
      <c r="W74" s="89">
        <v>43380.30835648148</v>
      </c>
      <c r="X74" s="93">
        <v>43380</v>
      </c>
      <c r="Y74" s="95" t="s">
        <v>390</v>
      </c>
      <c r="Z74" s="91" t="s">
        <v>418</v>
      </c>
      <c r="AA74" s="87"/>
      <c r="AB74" s="87"/>
      <c r="AC74" s="95" t="s">
        <v>448</v>
      </c>
      <c r="AD74" s="87"/>
      <c r="AE74" s="87" t="b">
        <v>0</v>
      </c>
      <c r="AF74" s="87">
        <v>5</v>
      </c>
      <c r="AG74" s="95" t="s">
        <v>458</v>
      </c>
      <c r="AH74" s="87" t="b">
        <v>0</v>
      </c>
      <c r="AI74" s="87" t="s">
        <v>459</v>
      </c>
      <c r="AJ74" s="87"/>
      <c r="AK74" s="95" t="s">
        <v>458</v>
      </c>
      <c r="AL74" s="87" t="b">
        <v>0</v>
      </c>
      <c r="AM74" s="87">
        <v>6</v>
      </c>
      <c r="AN74" s="95" t="s">
        <v>458</v>
      </c>
      <c r="AO74" s="87" t="s">
        <v>475</v>
      </c>
      <c r="AP74" s="87" t="b">
        <v>0</v>
      </c>
      <c r="AQ74" s="95" t="s">
        <v>448</v>
      </c>
      <c r="AR74" s="87"/>
      <c r="AS74" s="87">
        <v>0</v>
      </c>
      <c r="AT74" s="87">
        <v>0</v>
      </c>
      <c r="AU74" s="87"/>
      <c r="AV74" s="87"/>
      <c r="AW74" s="87"/>
      <c r="AX74" s="87"/>
      <c r="AY74" s="87"/>
      <c r="AZ74" s="87"/>
      <c r="BA74" s="87"/>
      <c r="BB74" s="87"/>
      <c r="BC74">
        <v>5</v>
      </c>
      <c r="BD74" s="86" t="str">
        <f>REPLACE(INDEX(GroupVertices[Group],MATCH(Edges[[#This Row],[Vertex 1]],GroupVertices[Vertex],0)),1,1,"")</f>
        <v>3</v>
      </c>
      <c r="BE74" s="86" t="str">
        <f>REPLACE(INDEX(GroupVertices[Group],MATCH(Edges[[#This Row],[Vertex 2]],GroupVertices[Vertex],0)),1,1,"")</f>
        <v>2</v>
      </c>
      <c r="BF74" s="51"/>
      <c r="BG74" s="52"/>
      <c r="BH74" s="51"/>
      <c r="BI74" s="52"/>
      <c r="BJ74" s="51"/>
      <c r="BK74" s="52"/>
      <c r="BL74" s="51"/>
      <c r="BM74" s="52"/>
      <c r="BN74" s="51"/>
    </row>
    <row r="75" spans="1:66" ht="30">
      <c r="A75" s="85" t="s">
        <v>258</v>
      </c>
      <c r="B75" s="85" t="s">
        <v>254</v>
      </c>
      <c r="C75" s="53" t="s">
        <v>996</v>
      </c>
      <c r="D75" s="54">
        <v>10</v>
      </c>
      <c r="E75" s="65" t="s">
        <v>136</v>
      </c>
      <c r="F75" s="55">
        <v>6</v>
      </c>
      <c r="G75" s="53"/>
      <c r="H75" s="57"/>
      <c r="I75" s="56"/>
      <c r="J75" s="56"/>
      <c r="K75" s="36" t="s">
        <v>66</v>
      </c>
      <c r="L75" s="84">
        <v>75</v>
      </c>
      <c r="M75" s="84"/>
      <c r="N75" s="63"/>
      <c r="O75" s="87" t="s">
        <v>276</v>
      </c>
      <c r="P75" s="89">
        <v>43370.516331018516</v>
      </c>
      <c r="Q75" s="87" t="s">
        <v>305</v>
      </c>
      <c r="R75" s="87"/>
      <c r="S75" s="87"/>
      <c r="T75" s="87" t="s">
        <v>354</v>
      </c>
      <c r="U75" s="91" t="s">
        <v>361</v>
      </c>
      <c r="V75" s="91" t="s">
        <v>361</v>
      </c>
      <c r="W75" s="89">
        <v>43370.516331018516</v>
      </c>
      <c r="X75" s="93">
        <v>43370</v>
      </c>
      <c r="Y75" s="95" t="s">
        <v>397</v>
      </c>
      <c r="Z75" s="91" t="s">
        <v>426</v>
      </c>
      <c r="AA75" s="87"/>
      <c r="AB75" s="87"/>
      <c r="AC75" s="95" t="s">
        <v>456</v>
      </c>
      <c r="AD75" s="87"/>
      <c r="AE75" s="87" t="b">
        <v>0</v>
      </c>
      <c r="AF75" s="87">
        <v>19</v>
      </c>
      <c r="AG75" s="95" t="s">
        <v>458</v>
      </c>
      <c r="AH75" s="87" t="b">
        <v>0</v>
      </c>
      <c r="AI75" s="87" t="s">
        <v>459</v>
      </c>
      <c r="AJ75" s="87"/>
      <c r="AK75" s="95" t="s">
        <v>458</v>
      </c>
      <c r="AL75" s="87" t="b">
        <v>0</v>
      </c>
      <c r="AM75" s="87">
        <v>14</v>
      </c>
      <c r="AN75" s="95" t="s">
        <v>458</v>
      </c>
      <c r="AO75" s="87" t="s">
        <v>473</v>
      </c>
      <c r="AP75" s="87" t="b">
        <v>0</v>
      </c>
      <c r="AQ75" s="95" t="s">
        <v>456</v>
      </c>
      <c r="AR75" s="87"/>
      <c r="AS75" s="87">
        <v>0</v>
      </c>
      <c r="AT75" s="87">
        <v>0</v>
      </c>
      <c r="AU75" s="87"/>
      <c r="AV75" s="87"/>
      <c r="AW75" s="87"/>
      <c r="AX75" s="87"/>
      <c r="AY75" s="87"/>
      <c r="AZ75" s="87"/>
      <c r="BA75" s="87"/>
      <c r="BB75" s="87"/>
      <c r="BC75">
        <v>5</v>
      </c>
      <c r="BD75" s="86" t="str">
        <f>REPLACE(INDEX(GroupVertices[Group],MATCH(Edges[[#This Row],[Vertex 1]],GroupVertices[Vertex],0)),1,1,"")</f>
        <v>3</v>
      </c>
      <c r="BE75" s="86" t="str">
        <f>REPLACE(INDEX(GroupVertices[Group],MATCH(Edges[[#This Row],[Vertex 2]],GroupVertices[Vertex],0)),1,1,"")</f>
        <v>2</v>
      </c>
      <c r="BF75" s="51">
        <v>2</v>
      </c>
      <c r="BG75" s="52">
        <v>10</v>
      </c>
      <c r="BH75" s="51">
        <v>0</v>
      </c>
      <c r="BI75" s="52">
        <v>0</v>
      </c>
      <c r="BJ75" s="51">
        <v>0</v>
      </c>
      <c r="BK75" s="52">
        <v>0</v>
      </c>
      <c r="BL75" s="51">
        <v>18</v>
      </c>
      <c r="BM75" s="52">
        <v>90</v>
      </c>
      <c r="BN75" s="51">
        <v>20</v>
      </c>
    </row>
    <row r="76" spans="1:66" ht="30">
      <c r="A76" s="85" t="s">
        <v>258</v>
      </c>
      <c r="B76" s="85" t="s">
        <v>254</v>
      </c>
      <c r="C76" s="53" t="s">
        <v>996</v>
      </c>
      <c r="D76" s="54">
        <v>10</v>
      </c>
      <c r="E76" s="65" t="s">
        <v>136</v>
      </c>
      <c r="F76" s="55">
        <v>6</v>
      </c>
      <c r="G76" s="53"/>
      <c r="H76" s="57"/>
      <c r="I76" s="56"/>
      <c r="J76" s="56"/>
      <c r="K76" s="36" t="s">
        <v>66</v>
      </c>
      <c r="L76" s="84">
        <v>76</v>
      </c>
      <c r="M76" s="84"/>
      <c r="N76" s="63"/>
      <c r="O76" s="87" t="s">
        <v>276</v>
      </c>
      <c r="P76" s="89">
        <v>43373.481261574074</v>
      </c>
      <c r="Q76" s="87" t="s">
        <v>296</v>
      </c>
      <c r="R76" s="91" t="s">
        <v>324</v>
      </c>
      <c r="S76" s="87" t="s">
        <v>330</v>
      </c>
      <c r="T76" s="87" t="s">
        <v>348</v>
      </c>
      <c r="U76" s="87"/>
      <c r="V76" s="91" t="s">
        <v>369</v>
      </c>
      <c r="W76" s="89">
        <v>43373.481261574074</v>
      </c>
      <c r="X76" s="93">
        <v>43373</v>
      </c>
      <c r="Y76" s="95" t="s">
        <v>389</v>
      </c>
      <c r="Z76" s="91" t="s">
        <v>417</v>
      </c>
      <c r="AA76" s="87"/>
      <c r="AB76" s="87"/>
      <c r="AC76" s="95" t="s">
        <v>447</v>
      </c>
      <c r="AD76" s="87"/>
      <c r="AE76" s="87" t="b">
        <v>0</v>
      </c>
      <c r="AF76" s="87">
        <v>10</v>
      </c>
      <c r="AG76" s="95" t="s">
        <v>458</v>
      </c>
      <c r="AH76" s="87" t="b">
        <v>0</v>
      </c>
      <c r="AI76" s="87" t="s">
        <v>459</v>
      </c>
      <c r="AJ76" s="87"/>
      <c r="AK76" s="95" t="s">
        <v>458</v>
      </c>
      <c r="AL76" s="87" t="b">
        <v>0</v>
      </c>
      <c r="AM76" s="87">
        <v>4</v>
      </c>
      <c r="AN76" s="95" t="s">
        <v>458</v>
      </c>
      <c r="AO76" s="87" t="s">
        <v>475</v>
      </c>
      <c r="AP76" s="87" t="b">
        <v>0</v>
      </c>
      <c r="AQ76" s="95" t="s">
        <v>447</v>
      </c>
      <c r="AR76" s="87"/>
      <c r="AS76" s="87">
        <v>0</v>
      </c>
      <c r="AT76" s="87">
        <v>0</v>
      </c>
      <c r="AU76" s="87"/>
      <c r="AV76" s="87"/>
      <c r="AW76" s="87"/>
      <c r="AX76" s="87"/>
      <c r="AY76" s="87"/>
      <c r="AZ76" s="87"/>
      <c r="BA76" s="87"/>
      <c r="BB76" s="87"/>
      <c r="BC76">
        <v>5</v>
      </c>
      <c r="BD76" s="86" t="str">
        <f>REPLACE(INDEX(GroupVertices[Group],MATCH(Edges[[#This Row],[Vertex 1]],GroupVertices[Vertex],0)),1,1,"")</f>
        <v>3</v>
      </c>
      <c r="BE76" s="86" t="str">
        <f>REPLACE(INDEX(GroupVertices[Group],MATCH(Edges[[#This Row],[Vertex 2]],GroupVertices[Vertex],0)),1,1,"")</f>
        <v>2</v>
      </c>
      <c r="BF76" s="51"/>
      <c r="BG76" s="52"/>
      <c r="BH76" s="51"/>
      <c r="BI76" s="52"/>
      <c r="BJ76" s="51"/>
      <c r="BK76" s="52"/>
      <c r="BL76" s="51"/>
      <c r="BM76" s="52"/>
      <c r="BN76" s="51"/>
    </row>
    <row r="77" spans="1:66" ht="30">
      <c r="A77" s="85" t="s">
        <v>258</v>
      </c>
      <c r="B77" s="85" t="s">
        <v>254</v>
      </c>
      <c r="C77" s="53" t="s">
        <v>996</v>
      </c>
      <c r="D77" s="54">
        <v>10</v>
      </c>
      <c r="E77" s="65" t="s">
        <v>136</v>
      </c>
      <c r="F77" s="55">
        <v>6</v>
      </c>
      <c r="G77" s="53"/>
      <c r="H77" s="57"/>
      <c r="I77" s="56"/>
      <c r="J77" s="56"/>
      <c r="K77" s="36" t="s">
        <v>66</v>
      </c>
      <c r="L77" s="84">
        <v>77</v>
      </c>
      <c r="M77" s="84"/>
      <c r="N77" s="63"/>
      <c r="O77" s="87" t="s">
        <v>276</v>
      </c>
      <c r="P77" s="89">
        <v>43374.30835648148</v>
      </c>
      <c r="Q77" s="87" t="s">
        <v>298</v>
      </c>
      <c r="R77" s="91" t="s">
        <v>325</v>
      </c>
      <c r="S77" s="87" t="s">
        <v>331</v>
      </c>
      <c r="T77" s="87" t="s">
        <v>349</v>
      </c>
      <c r="U77" s="91" t="s">
        <v>357</v>
      </c>
      <c r="V77" s="91" t="s">
        <v>357</v>
      </c>
      <c r="W77" s="89">
        <v>43374.30835648148</v>
      </c>
      <c r="X77" s="93">
        <v>43374</v>
      </c>
      <c r="Y77" s="95" t="s">
        <v>390</v>
      </c>
      <c r="Z77" s="91" t="s">
        <v>419</v>
      </c>
      <c r="AA77" s="87"/>
      <c r="AB77" s="87"/>
      <c r="AC77" s="95" t="s">
        <v>449</v>
      </c>
      <c r="AD77" s="87"/>
      <c r="AE77" s="87" t="b">
        <v>0</v>
      </c>
      <c r="AF77" s="87">
        <v>14</v>
      </c>
      <c r="AG77" s="95" t="s">
        <v>458</v>
      </c>
      <c r="AH77" s="87" t="b">
        <v>0</v>
      </c>
      <c r="AI77" s="87" t="s">
        <v>459</v>
      </c>
      <c r="AJ77" s="87"/>
      <c r="AK77" s="95" t="s">
        <v>458</v>
      </c>
      <c r="AL77" s="87" t="b">
        <v>0</v>
      </c>
      <c r="AM77" s="87">
        <v>8</v>
      </c>
      <c r="AN77" s="95" t="s">
        <v>458</v>
      </c>
      <c r="AO77" s="87" t="s">
        <v>475</v>
      </c>
      <c r="AP77" s="87" t="b">
        <v>0</v>
      </c>
      <c r="AQ77" s="95" t="s">
        <v>449</v>
      </c>
      <c r="AR77" s="87"/>
      <c r="AS77" s="87">
        <v>0</v>
      </c>
      <c r="AT77" s="87">
        <v>0</v>
      </c>
      <c r="AU77" s="87"/>
      <c r="AV77" s="87"/>
      <c r="AW77" s="87"/>
      <c r="AX77" s="87"/>
      <c r="AY77" s="87"/>
      <c r="AZ77" s="87"/>
      <c r="BA77" s="87"/>
      <c r="BB77" s="87"/>
      <c r="BC77">
        <v>5</v>
      </c>
      <c r="BD77" s="86" t="str">
        <f>REPLACE(INDEX(GroupVertices[Group],MATCH(Edges[[#This Row],[Vertex 1]],GroupVertices[Vertex],0)),1,1,"")</f>
        <v>3</v>
      </c>
      <c r="BE77" s="86" t="str">
        <f>REPLACE(INDEX(GroupVertices[Group],MATCH(Edges[[#This Row],[Vertex 2]],GroupVertices[Vertex],0)),1,1,"")</f>
        <v>2</v>
      </c>
      <c r="BF77" s="51"/>
      <c r="BG77" s="52"/>
      <c r="BH77" s="51"/>
      <c r="BI77" s="52"/>
      <c r="BJ77" s="51"/>
      <c r="BK77" s="52"/>
      <c r="BL77" s="51"/>
      <c r="BM77" s="52"/>
      <c r="BN77" s="51"/>
    </row>
    <row r="78" spans="1:66" ht="30">
      <c r="A78" s="85" t="s">
        <v>258</v>
      </c>
      <c r="B78" s="85" t="s">
        <v>254</v>
      </c>
      <c r="C78" s="53" t="s">
        <v>996</v>
      </c>
      <c r="D78" s="54">
        <v>10</v>
      </c>
      <c r="E78" s="65" t="s">
        <v>136</v>
      </c>
      <c r="F78" s="55">
        <v>6</v>
      </c>
      <c r="G78" s="53"/>
      <c r="H78" s="57"/>
      <c r="I78" s="56"/>
      <c r="J78" s="56"/>
      <c r="K78" s="36" t="s">
        <v>66</v>
      </c>
      <c r="L78" s="84">
        <v>78</v>
      </c>
      <c r="M78" s="84"/>
      <c r="N78" s="63"/>
      <c r="O78" s="87" t="s">
        <v>276</v>
      </c>
      <c r="P78" s="89">
        <v>43370.50067129629</v>
      </c>
      <c r="Q78" s="87" t="s">
        <v>300</v>
      </c>
      <c r="R78" s="87"/>
      <c r="S78" s="87"/>
      <c r="T78" s="87" t="s">
        <v>350</v>
      </c>
      <c r="U78" s="91" t="s">
        <v>359</v>
      </c>
      <c r="V78" s="91" t="s">
        <v>359</v>
      </c>
      <c r="W78" s="89">
        <v>43370.50067129629</v>
      </c>
      <c r="X78" s="93">
        <v>43370</v>
      </c>
      <c r="Y78" s="95" t="s">
        <v>392</v>
      </c>
      <c r="Z78" s="91" t="s">
        <v>421</v>
      </c>
      <c r="AA78" s="87"/>
      <c r="AB78" s="87"/>
      <c r="AC78" s="95" t="s">
        <v>451</v>
      </c>
      <c r="AD78" s="87"/>
      <c r="AE78" s="87" t="b">
        <v>0</v>
      </c>
      <c r="AF78" s="87">
        <v>11</v>
      </c>
      <c r="AG78" s="95" t="s">
        <v>458</v>
      </c>
      <c r="AH78" s="87" t="b">
        <v>0</v>
      </c>
      <c r="AI78" s="87" t="s">
        <v>459</v>
      </c>
      <c r="AJ78" s="87"/>
      <c r="AK78" s="95" t="s">
        <v>458</v>
      </c>
      <c r="AL78" s="87" t="b">
        <v>0</v>
      </c>
      <c r="AM78" s="87">
        <v>7</v>
      </c>
      <c r="AN78" s="95" t="s">
        <v>458</v>
      </c>
      <c r="AO78" s="87" t="s">
        <v>473</v>
      </c>
      <c r="AP78" s="87" t="b">
        <v>0</v>
      </c>
      <c r="AQ78" s="95" t="s">
        <v>451</v>
      </c>
      <c r="AR78" s="87"/>
      <c r="AS78" s="87">
        <v>0</v>
      </c>
      <c r="AT78" s="87">
        <v>0</v>
      </c>
      <c r="AU78" s="87"/>
      <c r="AV78" s="87"/>
      <c r="AW78" s="87"/>
      <c r="AX78" s="87"/>
      <c r="AY78" s="87"/>
      <c r="AZ78" s="87"/>
      <c r="BA78" s="87"/>
      <c r="BB78" s="87"/>
      <c r="BC78">
        <v>5</v>
      </c>
      <c r="BD78" s="86" t="str">
        <f>REPLACE(INDEX(GroupVertices[Group],MATCH(Edges[[#This Row],[Vertex 1]],GroupVertices[Vertex],0)),1,1,"")</f>
        <v>3</v>
      </c>
      <c r="BE78" s="86" t="str">
        <f>REPLACE(INDEX(GroupVertices[Group],MATCH(Edges[[#This Row],[Vertex 2]],GroupVertices[Vertex],0)),1,1,"")</f>
        <v>2</v>
      </c>
      <c r="BF78" s="51"/>
      <c r="BG78" s="52"/>
      <c r="BH78" s="51"/>
      <c r="BI78" s="52"/>
      <c r="BJ78" s="51"/>
      <c r="BK78" s="52"/>
      <c r="BL78" s="51"/>
      <c r="BM78" s="52"/>
      <c r="BN78" s="51"/>
    </row>
    <row r="79" spans="1:66" ht="15">
      <c r="A79" s="85" t="s">
        <v>259</v>
      </c>
      <c r="B79" s="85" t="s">
        <v>259</v>
      </c>
      <c r="C79" s="53" t="s">
        <v>993</v>
      </c>
      <c r="D79" s="54">
        <v>3</v>
      </c>
      <c r="E79" s="65" t="s">
        <v>132</v>
      </c>
      <c r="F79" s="55">
        <v>32</v>
      </c>
      <c r="G79" s="53"/>
      <c r="H79" s="57"/>
      <c r="I79" s="56"/>
      <c r="J79" s="56"/>
      <c r="K79" s="36" t="s">
        <v>65</v>
      </c>
      <c r="L79" s="84">
        <v>79</v>
      </c>
      <c r="M79" s="84"/>
      <c r="N79" s="63"/>
      <c r="O79" s="87" t="s">
        <v>214</v>
      </c>
      <c r="P79" s="89">
        <v>43370.55063657407</v>
      </c>
      <c r="Q79" s="87" t="s">
        <v>306</v>
      </c>
      <c r="R79" s="91" t="s">
        <v>327</v>
      </c>
      <c r="S79" s="87" t="s">
        <v>332</v>
      </c>
      <c r="T79" s="87" t="s">
        <v>339</v>
      </c>
      <c r="U79" s="91" t="s">
        <v>362</v>
      </c>
      <c r="V79" s="91" t="s">
        <v>362</v>
      </c>
      <c r="W79" s="89">
        <v>43370.55063657407</v>
      </c>
      <c r="X79" s="93">
        <v>43370</v>
      </c>
      <c r="Y79" s="95" t="s">
        <v>398</v>
      </c>
      <c r="Z79" s="91" t="s">
        <v>427</v>
      </c>
      <c r="AA79" s="87"/>
      <c r="AB79" s="87"/>
      <c r="AC79" s="95" t="s">
        <v>457</v>
      </c>
      <c r="AD79" s="87"/>
      <c r="AE79" s="87" t="b">
        <v>0</v>
      </c>
      <c r="AF79" s="87">
        <v>26</v>
      </c>
      <c r="AG79" s="95" t="s">
        <v>458</v>
      </c>
      <c r="AH79" s="87" t="b">
        <v>0</v>
      </c>
      <c r="AI79" s="87" t="s">
        <v>459</v>
      </c>
      <c r="AJ79" s="87"/>
      <c r="AK79" s="95" t="s">
        <v>458</v>
      </c>
      <c r="AL79" s="87" t="b">
        <v>0</v>
      </c>
      <c r="AM79" s="87">
        <v>12</v>
      </c>
      <c r="AN79" s="95" t="s">
        <v>458</v>
      </c>
      <c r="AO79" s="87" t="s">
        <v>472</v>
      </c>
      <c r="AP79" s="87" t="b">
        <v>0</v>
      </c>
      <c r="AQ79" s="95" t="s">
        <v>457</v>
      </c>
      <c r="AR79" s="87"/>
      <c r="AS79" s="87">
        <v>0</v>
      </c>
      <c r="AT79" s="87">
        <v>0</v>
      </c>
      <c r="AU79" s="87"/>
      <c r="AV79" s="87"/>
      <c r="AW79" s="87"/>
      <c r="AX79" s="87"/>
      <c r="AY79" s="87"/>
      <c r="AZ79" s="87"/>
      <c r="BA79" s="87"/>
      <c r="BB79" s="87"/>
      <c r="BC79">
        <v>1</v>
      </c>
      <c r="BD79" s="86" t="str">
        <f>REPLACE(INDEX(GroupVertices[Group],MATCH(Edges[[#This Row],[Vertex 1]],GroupVertices[Vertex],0)),1,1,"")</f>
        <v>2</v>
      </c>
      <c r="BE79" s="86" t="str">
        <f>REPLACE(INDEX(GroupVertices[Group],MATCH(Edges[[#This Row],[Vertex 2]],GroupVertices[Vertex],0)),1,1,"")</f>
        <v>2</v>
      </c>
      <c r="BF79" s="51">
        <v>2</v>
      </c>
      <c r="BG79" s="52">
        <v>7.6923076923076925</v>
      </c>
      <c r="BH79" s="51">
        <v>0</v>
      </c>
      <c r="BI79" s="52">
        <v>0</v>
      </c>
      <c r="BJ79" s="51">
        <v>0</v>
      </c>
      <c r="BK79" s="52">
        <v>0</v>
      </c>
      <c r="BL79" s="51">
        <v>24</v>
      </c>
      <c r="BM79" s="52">
        <v>92.3076923076923</v>
      </c>
      <c r="BN79" s="51">
        <v>26</v>
      </c>
    </row>
    <row r="80" spans="1:66" ht="15">
      <c r="A80" s="85" t="s">
        <v>259</v>
      </c>
      <c r="B80" s="85" t="s">
        <v>258</v>
      </c>
      <c r="C80" s="53" t="s">
        <v>993</v>
      </c>
      <c r="D80" s="54">
        <v>3</v>
      </c>
      <c r="E80" s="65" t="s">
        <v>132</v>
      </c>
      <c r="F80" s="55">
        <v>32</v>
      </c>
      <c r="G80" s="53"/>
      <c r="H80" s="57"/>
      <c r="I80" s="56"/>
      <c r="J80" s="56"/>
      <c r="K80" s="36" t="s">
        <v>66</v>
      </c>
      <c r="L80" s="84">
        <v>80</v>
      </c>
      <c r="M80" s="84"/>
      <c r="N80" s="63"/>
      <c r="O80" s="87" t="s">
        <v>276</v>
      </c>
      <c r="P80" s="89">
        <v>43370.53359953704</v>
      </c>
      <c r="Q80" s="87" t="s">
        <v>301</v>
      </c>
      <c r="R80" s="87"/>
      <c r="S80" s="87"/>
      <c r="T80" s="87" t="s">
        <v>351</v>
      </c>
      <c r="U80" s="91" t="s">
        <v>360</v>
      </c>
      <c r="V80" s="91" t="s">
        <v>360</v>
      </c>
      <c r="W80" s="89">
        <v>43370.53359953704</v>
      </c>
      <c r="X80" s="93">
        <v>43370</v>
      </c>
      <c r="Y80" s="95" t="s">
        <v>393</v>
      </c>
      <c r="Z80" s="91" t="s">
        <v>422</v>
      </c>
      <c r="AA80" s="87"/>
      <c r="AB80" s="87"/>
      <c r="AC80" s="95" t="s">
        <v>452</v>
      </c>
      <c r="AD80" s="87"/>
      <c r="AE80" s="87" t="b">
        <v>0</v>
      </c>
      <c r="AF80" s="87">
        <v>32</v>
      </c>
      <c r="AG80" s="95" t="s">
        <v>458</v>
      </c>
      <c r="AH80" s="87" t="b">
        <v>0</v>
      </c>
      <c r="AI80" s="87" t="s">
        <v>459</v>
      </c>
      <c r="AJ80" s="87"/>
      <c r="AK80" s="95" t="s">
        <v>458</v>
      </c>
      <c r="AL80" s="87" t="b">
        <v>0</v>
      </c>
      <c r="AM80" s="87">
        <v>15</v>
      </c>
      <c r="AN80" s="95" t="s">
        <v>458</v>
      </c>
      <c r="AO80" s="87" t="s">
        <v>472</v>
      </c>
      <c r="AP80" s="87" t="b">
        <v>0</v>
      </c>
      <c r="AQ80" s="95" t="s">
        <v>452</v>
      </c>
      <c r="AR80" s="87"/>
      <c r="AS80" s="87">
        <v>0</v>
      </c>
      <c r="AT80" s="87">
        <v>0</v>
      </c>
      <c r="AU80" s="87"/>
      <c r="AV80" s="87"/>
      <c r="AW80" s="87"/>
      <c r="AX80" s="87"/>
      <c r="AY80" s="87"/>
      <c r="AZ80" s="87"/>
      <c r="BA80" s="87"/>
      <c r="BB80" s="87"/>
      <c r="BC80">
        <v>1</v>
      </c>
      <c r="BD80" s="86" t="str">
        <f>REPLACE(INDEX(GroupVertices[Group],MATCH(Edges[[#This Row],[Vertex 1]],GroupVertices[Vertex],0)),1,1,"")</f>
        <v>2</v>
      </c>
      <c r="BE80" s="86" t="str">
        <f>REPLACE(INDEX(GroupVertices[Group],MATCH(Edges[[#This Row],[Vertex 2]],GroupVertices[Vertex],0)),1,1,"")</f>
        <v>3</v>
      </c>
      <c r="BF80" s="51"/>
      <c r="BG80" s="52"/>
      <c r="BH80" s="51"/>
      <c r="BI80" s="52"/>
      <c r="BJ80" s="51"/>
      <c r="BK80" s="52"/>
      <c r="BL80" s="51"/>
      <c r="BM80" s="52"/>
      <c r="BN80" s="51"/>
    </row>
    <row r="81" spans="1:66" ht="30">
      <c r="A81" s="85" t="s">
        <v>258</v>
      </c>
      <c r="B81" s="85" t="s">
        <v>259</v>
      </c>
      <c r="C81" s="53" t="s">
        <v>996</v>
      </c>
      <c r="D81" s="54">
        <v>10</v>
      </c>
      <c r="E81" s="65" t="s">
        <v>136</v>
      </c>
      <c r="F81" s="55">
        <v>6</v>
      </c>
      <c r="G81" s="53"/>
      <c r="H81" s="57"/>
      <c r="I81" s="56"/>
      <c r="J81" s="56"/>
      <c r="K81" s="36" t="s">
        <v>66</v>
      </c>
      <c r="L81" s="84">
        <v>81</v>
      </c>
      <c r="M81" s="84"/>
      <c r="N81" s="63"/>
      <c r="O81" s="87" t="s">
        <v>276</v>
      </c>
      <c r="P81" s="89">
        <v>43380.30835648148</v>
      </c>
      <c r="Q81" s="87" t="s">
        <v>297</v>
      </c>
      <c r="R81" s="91" t="s">
        <v>325</v>
      </c>
      <c r="S81" s="87" t="s">
        <v>331</v>
      </c>
      <c r="T81" s="87" t="s">
        <v>349</v>
      </c>
      <c r="U81" s="91" t="s">
        <v>356</v>
      </c>
      <c r="V81" s="91" t="s">
        <v>356</v>
      </c>
      <c r="W81" s="89">
        <v>43380.30835648148</v>
      </c>
      <c r="X81" s="93">
        <v>43380</v>
      </c>
      <c r="Y81" s="95" t="s">
        <v>390</v>
      </c>
      <c r="Z81" s="91" t="s">
        <v>418</v>
      </c>
      <c r="AA81" s="87"/>
      <c r="AB81" s="87"/>
      <c r="AC81" s="95" t="s">
        <v>448</v>
      </c>
      <c r="AD81" s="87"/>
      <c r="AE81" s="87" t="b">
        <v>0</v>
      </c>
      <c r="AF81" s="87">
        <v>5</v>
      </c>
      <c r="AG81" s="95" t="s">
        <v>458</v>
      </c>
      <c r="AH81" s="87" t="b">
        <v>0</v>
      </c>
      <c r="AI81" s="87" t="s">
        <v>459</v>
      </c>
      <c r="AJ81" s="87"/>
      <c r="AK81" s="95" t="s">
        <v>458</v>
      </c>
      <c r="AL81" s="87" t="b">
        <v>0</v>
      </c>
      <c r="AM81" s="87">
        <v>6</v>
      </c>
      <c r="AN81" s="95" t="s">
        <v>458</v>
      </c>
      <c r="AO81" s="87" t="s">
        <v>475</v>
      </c>
      <c r="AP81" s="87" t="b">
        <v>0</v>
      </c>
      <c r="AQ81" s="95" t="s">
        <v>448</v>
      </c>
      <c r="AR81" s="87"/>
      <c r="AS81" s="87">
        <v>0</v>
      </c>
      <c r="AT81" s="87">
        <v>0</v>
      </c>
      <c r="AU81" s="87"/>
      <c r="AV81" s="87"/>
      <c r="AW81" s="87"/>
      <c r="AX81" s="87"/>
      <c r="AY81" s="87"/>
      <c r="AZ81" s="87"/>
      <c r="BA81" s="87"/>
      <c r="BB81" s="87"/>
      <c r="BC81">
        <v>5</v>
      </c>
      <c r="BD81" s="86" t="str">
        <f>REPLACE(INDEX(GroupVertices[Group],MATCH(Edges[[#This Row],[Vertex 1]],GroupVertices[Vertex],0)),1,1,"")</f>
        <v>3</v>
      </c>
      <c r="BE81" s="86" t="str">
        <f>REPLACE(INDEX(GroupVertices[Group],MATCH(Edges[[#This Row],[Vertex 2]],GroupVertices[Vertex],0)),1,1,"")</f>
        <v>2</v>
      </c>
      <c r="BF81" s="51"/>
      <c r="BG81" s="52"/>
      <c r="BH81" s="51"/>
      <c r="BI81" s="52"/>
      <c r="BJ81" s="51"/>
      <c r="BK81" s="52"/>
      <c r="BL81" s="51"/>
      <c r="BM81" s="52"/>
      <c r="BN81" s="51"/>
    </row>
    <row r="82" spans="1:66" ht="30">
      <c r="A82" s="85" t="s">
        <v>258</v>
      </c>
      <c r="B82" s="85" t="s">
        <v>259</v>
      </c>
      <c r="C82" s="53" t="s">
        <v>996</v>
      </c>
      <c r="D82" s="54">
        <v>10</v>
      </c>
      <c r="E82" s="65" t="s">
        <v>136</v>
      </c>
      <c r="F82" s="55">
        <v>6</v>
      </c>
      <c r="G82" s="53"/>
      <c r="H82" s="57"/>
      <c r="I82" s="56"/>
      <c r="J82" s="56"/>
      <c r="K82" s="36" t="s">
        <v>66</v>
      </c>
      <c r="L82" s="84">
        <v>82</v>
      </c>
      <c r="M82" s="84"/>
      <c r="N82" s="63"/>
      <c r="O82" s="87" t="s">
        <v>276</v>
      </c>
      <c r="P82" s="89">
        <v>43370.516331018516</v>
      </c>
      <c r="Q82" s="87" t="s">
        <v>305</v>
      </c>
      <c r="R82" s="87"/>
      <c r="S82" s="87"/>
      <c r="T82" s="87" t="s">
        <v>354</v>
      </c>
      <c r="U82" s="91" t="s">
        <v>361</v>
      </c>
      <c r="V82" s="91" t="s">
        <v>361</v>
      </c>
      <c r="W82" s="89">
        <v>43370.516331018516</v>
      </c>
      <c r="X82" s="93">
        <v>43370</v>
      </c>
      <c r="Y82" s="95" t="s">
        <v>397</v>
      </c>
      <c r="Z82" s="91" t="s">
        <v>426</v>
      </c>
      <c r="AA82" s="87"/>
      <c r="AB82" s="87"/>
      <c r="AC82" s="95" t="s">
        <v>456</v>
      </c>
      <c r="AD82" s="87"/>
      <c r="AE82" s="87" t="b">
        <v>0</v>
      </c>
      <c r="AF82" s="87">
        <v>19</v>
      </c>
      <c r="AG82" s="95" t="s">
        <v>458</v>
      </c>
      <c r="AH82" s="87" t="b">
        <v>0</v>
      </c>
      <c r="AI82" s="87" t="s">
        <v>459</v>
      </c>
      <c r="AJ82" s="87"/>
      <c r="AK82" s="95" t="s">
        <v>458</v>
      </c>
      <c r="AL82" s="87" t="b">
        <v>0</v>
      </c>
      <c r="AM82" s="87">
        <v>14</v>
      </c>
      <c r="AN82" s="95" t="s">
        <v>458</v>
      </c>
      <c r="AO82" s="87" t="s">
        <v>473</v>
      </c>
      <c r="AP82" s="87" t="b">
        <v>0</v>
      </c>
      <c r="AQ82" s="95" t="s">
        <v>456</v>
      </c>
      <c r="AR82" s="87"/>
      <c r="AS82" s="87">
        <v>0</v>
      </c>
      <c r="AT82" s="87">
        <v>0</v>
      </c>
      <c r="AU82" s="87"/>
      <c r="AV82" s="87"/>
      <c r="AW82" s="87"/>
      <c r="AX82" s="87"/>
      <c r="AY82" s="87"/>
      <c r="AZ82" s="87"/>
      <c r="BA82" s="87"/>
      <c r="BB82" s="87"/>
      <c r="BC82">
        <v>5</v>
      </c>
      <c r="BD82" s="86" t="str">
        <f>REPLACE(INDEX(GroupVertices[Group],MATCH(Edges[[#This Row],[Vertex 1]],GroupVertices[Vertex],0)),1,1,"")</f>
        <v>3</v>
      </c>
      <c r="BE82" s="86" t="str">
        <f>REPLACE(INDEX(GroupVertices[Group],MATCH(Edges[[#This Row],[Vertex 2]],GroupVertices[Vertex],0)),1,1,"")</f>
        <v>2</v>
      </c>
      <c r="BF82" s="51"/>
      <c r="BG82" s="52"/>
      <c r="BH82" s="51"/>
      <c r="BI82" s="52"/>
      <c r="BJ82" s="51"/>
      <c r="BK82" s="52"/>
      <c r="BL82" s="51"/>
      <c r="BM82" s="52"/>
      <c r="BN82" s="51"/>
    </row>
    <row r="83" spans="1:66" ht="30">
      <c r="A83" s="85" t="s">
        <v>258</v>
      </c>
      <c r="B83" s="85" t="s">
        <v>259</v>
      </c>
      <c r="C83" s="53" t="s">
        <v>996</v>
      </c>
      <c r="D83" s="54">
        <v>10</v>
      </c>
      <c r="E83" s="65" t="s">
        <v>136</v>
      </c>
      <c r="F83" s="55">
        <v>6</v>
      </c>
      <c r="G83" s="53"/>
      <c r="H83" s="57"/>
      <c r="I83" s="56"/>
      <c r="J83" s="56"/>
      <c r="K83" s="36" t="s">
        <v>66</v>
      </c>
      <c r="L83" s="84">
        <v>83</v>
      </c>
      <c r="M83" s="84"/>
      <c r="N83" s="63"/>
      <c r="O83" s="87" t="s">
        <v>276</v>
      </c>
      <c r="P83" s="89">
        <v>43373.481261574074</v>
      </c>
      <c r="Q83" s="87" t="s">
        <v>296</v>
      </c>
      <c r="R83" s="91" t="s">
        <v>324</v>
      </c>
      <c r="S83" s="87" t="s">
        <v>330</v>
      </c>
      <c r="T83" s="87" t="s">
        <v>348</v>
      </c>
      <c r="U83" s="87"/>
      <c r="V83" s="91" t="s">
        <v>369</v>
      </c>
      <c r="W83" s="89">
        <v>43373.481261574074</v>
      </c>
      <c r="X83" s="93">
        <v>43373</v>
      </c>
      <c r="Y83" s="95" t="s">
        <v>389</v>
      </c>
      <c r="Z83" s="91" t="s">
        <v>417</v>
      </c>
      <c r="AA83" s="87"/>
      <c r="AB83" s="87"/>
      <c r="AC83" s="95" t="s">
        <v>447</v>
      </c>
      <c r="AD83" s="87"/>
      <c r="AE83" s="87" t="b">
        <v>0</v>
      </c>
      <c r="AF83" s="87">
        <v>10</v>
      </c>
      <c r="AG83" s="95" t="s">
        <v>458</v>
      </c>
      <c r="AH83" s="87" t="b">
        <v>0</v>
      </c>
      <c r="AI83" s="87" t="s">
        <v>459</v>
      </c>
      <c r="AJ83" s="87"/>
      <c r="AK83" s="95" t="s">
        <v>458</v>
      </c>
      <c r="AL83" s="87" t="b">
        <v>0</v>
      </c>
      <c r="AM83" s="87">
        <v>4</v>
      </c>
      <c r="AN83" s="95" t="s">
        <v>458</v>
      </c>
      <c r="AO83" s="87" t="s">
        <v>475</v>
      </c>
      <c r="AP83" s="87" t="b">
        <v>0</v>
      </c>
      <c r="AQ83" s="95" t="s">
        <v>447</v>
      </c>
      <c r="AR83" s="87"/>
      <c r="AS83" s="87">
        <v>0</v>
      </c>
      <c r="AT83" s="87">
        <v>0</v>
      </c>
      <c r="AU83" s="87"/>
      <c r="AV83" s="87"/>
      <c r="AW83" s="87"/>
      <c r="AX83" s="87"/>
      <c r="AY83" s="87"/>
      <c r="AZ83" s="87"/>
      <c r="BA83" s="87"/>
      <c r="BB83" s="87"/>
      <c r="BC83">
        <v>5</v>
      </c>
      <c r="BD83" s="86" t="str">
        <f>REPLACE(INDEX(GroupVertices[Group],MATCH(Edges[[#This Row],[Vertex 1]],GroupVertices[Vertex],0)),1,1,"")</f>
        <v>3</v>
      </c>
      <c r="BE83" s="86" t="str">
        <f>REPLACE(INDEX(GroupVertices[Group],MATCH(Edges[[#This Row],[Vertex 2]],GroupVertices[Vertex],0)),1,1,"")</f>
        <v>2</v>
      </c>
      <c r="BF83" s="51"/>
      <c r="BG83" s="52"/>
      <c r="BH83" s="51"/>
      <c r="BI83" s="52"/>
      <c r="BJ83" s="51"/>
      <c r="BK83" s="52"/>
      <c r="BL83" s="51"/>
      <c r="BM83" s="52"/>
      <c r="BN83" s="51"/>
    </row>
    <row r="84" spans="1:66" ht="30">
      <c r="A84" s="85" t="s">
        <v>258</v>
      </c>
      <c r="B84" s="85" t="s">
        <v>259</v>
      </c>
      <c r="C84" s="53" t="s">
        <v>996</v>
      </c>
      <c r="D84" s="54">
        <v>10</v>
      </c>
      <c r="E84" s="65" t="s">
        <v>136</v>
      </c>
      <c r="F84" s="55">
        <v>6</v>
      </c>
      <c r="G84" s="53"/>
      <c r="H84" s="57"/>
      <c r="I84" s="56"/>
      <c r="J84" s="56"/>
      <c r="K84" s="36" t="s">
        <v>66</v>
      </c>
      <c r="L84" s="84">
        <v>84</v>
      </c>
      <c r="M84" s="84"/>
      <c r="N84" s="63"/>
      <c r="O84" s="87" t="s">
        <v>276</v>
      </c>
      <c r="P84" s="89">
        <v>43374.30835648148</v>
      </c>
      <c r="Q84" s="87" t="s">
        <v>298</v>
      </c>
      <c r="R84" s="91" t="s">
        <v>325</v>
      </c>
      <c r="S84" s="87" t="s">
        <v>331</v>
      </c>
      <c r="T84" s="87" t="s">
        <v>349</v>
      </c>
      <c r="U84" s="91" t="s">
        <v>357</v>
      </c>
      <c r="V84" s="91" t="s">
        <v>357</v>
      </c>
      <c r="W84" s="89">
        <v>43374.30835648148</v>
      </c>
      <c r="X84" s="93">
        <v>43374</v>
      </c>
      <c r="Y84" s="95" t="s">
        <v>390</v>
      </c>
      <c r="Z84" s="91" t="s">
        <v>419</v>
      </c>
      <c r="AA84" s="87"/>
      <c r="AB84" s="87"/>
      <c r="AC84" s="95" t="s">
        <v>449</v>
      </c>
      <c r="AD84" s="87"/>
      <c r="AE84" s="87" t="b">
        <v>0</v>
      </c>
      <c r="AF84" s="87">
        <v>14</v>
      </c>
      <c r="AG84" s="95" t="s">
        <v>458</v>
      </c>
      <c r="AH84" s="87" t="b">
        <v>0</v>
      </c>
      <c r="AI84" s="87" t="s">
        <v>459</v>
      </c>
      <c r="AJ84" s="87"/>
      <c r="AK84" s="95" t="s">
        <v>458</v>
      </c>
      <c r="AL84" s="87" t="b">
        <v>0</v>
      </c>
      <c r="AM84" s="87">
        <v>8</v>
      </c>
      <c r="AN84" s="95" t="s">
        <v>458</v>
      </c>
      <c r="AO84" s="87" t="s">
        <v>475</v>
      </c>
      <c r="AP84" s="87" t="b">
        <v>0</v>
      </c>
      <c r="AQ84" s="95" t="s">
        <v>449</v>
      </c>
      <c r="AR84" s="87"/>
      <c r="AS84" s="87">
        <v>0</v>
      </c>
      <c r="AT84" s="87">
        <v>0</v>
      </c>
      <c r="AU84" s="87"/>
      <c r="AV84" s="87"/>
      <c r="AW84" s="87"/>
      <c r="AX84" s="87"/>
      <c r="AY84" s="87"/>
      <c r="AZ84" s="87"/>
      <c r="BA84" s="87"/>
      <c r="BB84" s="87"/>
      <c r="BC84">
        <v>5</v>
      </c>
      <c r="BD84" s="86" t="str">
        <f>REPLACE(INDEX(GroupVertices[Group],MATCH(Edges[[#This Row],[Vertex 1]],GroupVertices[Vertex],0)),1,1,"")</f>
        <v>3</v>
      </c>
      <c r="BE84" s="86" t="str">
        <f>REPLACE(INDEX(GroupVertices[Group],MATCH(Edges[[#This Row],[Vertex 2]],GroupVertices[Vertex],0)),1,1,"")</f>
        <v>2</v>
      </c>
      <c r="BF84" s="51"/>
      <c r="BG84" s="52"/>
      <c r="BH84" s="51"/>
      <c r="BI84" s="52"/>
      <c r="BJ84" s="51"/>
      <c r="BK84" s="52"/>
      <c r="BL84" s="51"/>
      <c r="BM84" s="52"/>
      <c r="BN84" s="51"/>
    </row>
    <row r="85" spans="1:66" ht="30">
      <c r="A85" s="85" t="s">
        <v>258</v>
      </c>
      <c r="B85" s="85" t="s">
        <v>259</v>
      </c>
      <c r="C85" s="53" t="s">
        <v>996</v>
      </c>
      <c r="D85" s="54">
        <v>10</v>
      </c>
      <c r="E85" s="65" t="s">
        <v>136</v>
      </c>
      <c r="F85" s="55">
        <v>6</v>
      </c>
      <c r="G85" s="53"/>
      <c r="H85" s="57"/>
      <c r="I85" s="56"/>
      <c r="J85" s="56"/>
      <c r="K85" s="36" t="s">
        <v>66</v>
      </c>
      <c r="L85" s="84">
        <v>85</v>
      </c>
      <c r="M85" s="84"/>
      <c r="N85" s="63"/>
      <c r="O85" s="87" t="s">
        <v>276</v>
      </c>
      <c r="P85" s="89">
        <v>43370.50067129629</v>
      </c>
      <c r="Q85" s="87" t="s">
        <v>300</v>
      </c>
      <c r="R85" s="87"/>
      <c r="S85" s="87"/>
      <c r="T85" s="87" t="s">
        <v>350</v>
      </c>
      <c r="U85" s="91" t="s">
        <v>359</v>
      </c>
      <c r="V85" s="91" t="s">
        <v>359</v>
      </c>
      <c r="W85" s="89">
        <v>43370.50067129629</v>
      </c>
      <c r="X85" s="93">
        <v>43370</v>
      </c>
      <c r="Y85" s="95" t="s">
        <v>392</v>
      </c>
      <c r="Z85" s="91" t="s">
        <v>421</v>
      </c>
      <c r="AA85" s="87"/>
      <c r="AB85" s="87"/>
      <c r="AC85" s="95" t="s">
        <v>451</v>
      </c>
      <c r="AD85" s="87"/>
      <c r="AE85" s="87" t="b">
        <v>0</v>
      </c>
      <c r="AF85" s="87">
        <v>11</v>
      </c>
      <c r="AG85" s="95" t="s">
        <v>458</v>
      </c>
      <c r="AH85" s="87" t="b">
        <v>0</v>
      </c>
      <c r="AI85" s="87" t="s">
        <v>459</v>
      </c>
      <c r="AJ85" s="87"/>
      <c r="AK85" s="95" t="s">
        <v>458</v>
      </c>
      <c r="AL85" s="87" t="b">
        <v>0</v>
      </c>
      <c r="AM85" s="87">
        <v>7</v>
      </c>
      <c r="AN85" s="95" t="s">
        <v>458</v>
      </c>
      <c r="AO85" s="87" t="s">
        <v>473</v>
      </c>
      <c r="AP85" s="87" t="b">
        <v>0</v>
      </c>
      <c r="AQ85" s="95" t="s">
        <v>451</v>
      </c>
      <c r="AR85" s="87"/>
      <c r="AS85" s="87">
        <v>0</v>
      </c>
      <c r="AT85" s="87">
        <v>0</v>
      </c>
      <c r="AU85" s="87"/>
      <c r="AV85" s="87"/>
      <c r="AW85" s="87"/>
      <c r="AX85" s="87"/>
      <c r="AY85" s="87"/>
      <c r="AZ85" s="87"/>
      <c r="BA85" s="87"/>
      <c r="BB85" s="87"/>
      <c r="BC85">
        <v>5</v>
      </c>
      <c r="BD85" s="86" t="str">
        <f>REPLACE(INDEX(GroupVertices[Group],MATCH(Edges[[#This Row],[Vertex 1]],GroupVertices[Vertex],0)),1,1,"")</f>
        <v>3</v>
      </c>
      <c r="BE85" s="86" t="str">
        <f>REPLACE(INDEX(GroupVertices[Group],MATCH(Edges[[#This Row],[Vertex 2]],GroupVertices[Vertex],0)),1,1,"")</f>
        <v>2</v>
      </c>
      <c r="BF85" s="51"/>
      <c r="BG85" s="52"/>
      <c r="BH85" s="51"/>
      <c r="BI85" s="52"/>
      <c r="BJ85" s="51"/>
      <c r="BK85" s="52"/>
      <c r="BL85" s="51"/>
      <c r="BM85" s="52"/>
      <c r="BN8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hyperlinks>
    <hyperlink ref="R3" r:id="rId1" display="https://twitter.com/CW_Pharmacists/status/1045333908710133760"/>
    <hyperlink ref="R4" r:id="rId2" display="https://twitter.com/CW_Pharmacists/status/1045333908710133760"/>
    <hyperlink ref="R5" r:id="rId3" display="https://twitter.com/CW_Pharmacists/status/1045333908710133760"/>
    <hyperlink ref="R6" r:id="rId4" display="https://twitter.com/CW_Pharmacists/status/1045333908710133760"/>
    <hyperlink ref="R7" r:id="rId5" display="https://twitter.com/FlemingFund/status/1045294078051651584"/>
    <hyperlink ref="R8" r:id="rId6" display="https://twitter.com/mckeagneys/status/1048658404594597888"/>
    <hyperlink ref="R9" r:id="rId7" display="https://twitter.com/chlozt/status/1046321972416860161"/>
    <hyperlink ref="R10" r:id="rId8" display="https://pharmacyinpractice.scot/2018/10/01/commonwealth-pharmacy-association-announce-partnership-to-fight-antibiotic-resistance/"/>
    <hyperlink ref="R11" r:id="rId9" display="https://www.pharmaceutical-journal.com/news-and-analysis/news-in-brief/pharmacists-given-funding-to-tackle-global-anti-microbial-resistance/20205515.fullarticle?firstPass=false"/>
    <hyperlink ref="R12" r:id="rId10" display="https://pharmacyinpractice.scot/2018/10/01/commonwealth-pharmacy-association-announce-partnership-to-fight-antibiotic-resistance/"/>
    <hyperlink ref="R13" r:id="rId11" display="https://twitter.com/LordNigelCrisp/status/1045696947309473793"/>
    <hyperlink ref="R14" r:id="rId12" display="https://twitter.com/LordNigelCrisp/status/1045696947309473793"/>
    <hyperlink ref="R15" r:id="rId13" display="https://twitter.com/LordNigelCrisp/status/1045696947309473793"/>
    <hyperlink ref="R16" r:id="rId14" display="https://twitter.com/CW_Pharmacists/status/1045295758025601024"/>
    <hyperlink ref="R17" r:id="rId15" display="https://www.pharmaceutical-journal.com/news-and-analysis/news-in-brief/pharmacists-given-funding-to-tackle-global-anti-microbial-resistance/20205515.fullarticle?firstPass=false"/>
    <hyperlink ref="R18" r:id="rId16" display="https://www.pharmaceutical-journal.com/news-and-analysis/news-in-brief/pharmacists-given-funding-to-tackle-global-anti-microbial-resistance/20205515.fullarticle?firstPass=false"/>
    <hyperlink ref="R19" r:id="rId17" display="https://www.pharmaceutical-journal.com/news-and-analysis/news-in-brief/pharmacists-given-funding-to-tackle-global-anti-microbial-resistance/20205515.fullarticle?firstPass=false"/>
    <hyperlink ref="R20" r:id="rId18" display="https://www.pharmaceutical-journal.com/news-and-analysis/news-in-brief/pharmacists-given-funding-to-tackle-global-anti-microbial-resistance/20205515.fullarticle?firstPass=false"/>
    <hyperlink ref="R21" r:id="rId19" display="https://www.pharmaceutical-journal.com/news-and-analysis/news-in-brief/pharmacists-given-funding-to-tackle-global-anti-microbial-resistance/20205515.fullarticle?firstPass=false"/>
    <hyperlink ref="R23" r:id="rId20" display="https://twitter.com/michellekearns9/status/1044900232256000000"/>
    <hyperlink ref="R24" r:id="rId21" display="https://twitter.com/bull_eleanor/status/1045927865538236416"/>
    <hyperlink ref="R25" r:id="rId22" display="https://twitter.com/bull_eleanor/status/1045927865538236416"/>
    <hyperlink ref="R26" r:id="rId23" display="https://twitter.com/DHSCgovuk/status/1045313779754504193"/>
    <hyperlink ref="R27" r:id="rId24" display="https://twitter.com/DHSCgovuk/status/1045313779754504193"/>
    <hyperlink ref="R28" r:id="rId25" display="https://twitter.com/SarahM_Cavanagh/status/1045583322196389888"/>
    <hyperlink ref="R29" r:id="rId26" display="https://twitter.com/DHSCgovuk/status/1045313779754504193"/>
    <hyperlink ref="R30" r:id="rId27" display="https://twitter.com/DHSCgovuk/status/1045313779754504193"/>
    <hyperlink ref="R31" r:id="rId28" display="https://pharmacyinpractice.scot/2018/10/01/commonwealth-pharmacy-association-announce-partnership-to-fight-antibiotic-resistance/"/>
    <hyperlink ref="R32" r:id="rId29" display="https://twitter.com/DrDianeAshiru/status/1048896372769001474"/>
    <hyperlink ref="R33" r:id="rId30" display="https://twitter.com/SarahM_Cavanagh/status/1045583322196389888"/>
    <hyperlink ref="R36" r:id="rId31" display="https://twitter.com/FlemingFund/status/1045698169525424128"/>
    <hyperlink ref="R37" r:id="rId32" display="https://twitter.com/CW_Pharmacists/status/1045642684772347904"/>
    <hyperlink ref="R38" r:id="rId33" display="https://twitter.com/DHSCgovuk/status/1045313779754504193"/>
    <hyperlink ref="R39" r:id="rId34" display="https://twitter.com/bensimms65/status/1046349117553889280"/>
    <hyperlink ref="R40" r:id="rId35" display="https://twitter.com/bensimms65/status/1046349117553889280"/>
    <hyperlink ref="R41" r:id="rId36" display="https://pharmacyinpractice.scot/2018/10/01/commonwealth-pharmacy-association-announce-partnership-to-fight-antibiotic-resistance/"/>
    <hyperlink ref="R42" r:id="rId37" display="https://twitter.com/SarahM_Cavanagh/status/1045583322196389888"/>
    <hyperlink ref="R43" r:id="rId38" display="https://twitter.com/michellekearns9/status/1044900232256000000"/>
    <hyperlink ref="R44" r:id="rId39" display="https://twitter.com/michellekearns9/status/1044900232256000000"/>
    <hyperlink ref="R45" r:id="rId40" display="https://twitter.com/michellekearns9/status/1044900232256000000"/>
    <hyperlink ref="R46" r:id="rId41" display="https://twitter.com/bull_eleanor/status/1045927865538236416"/>
    <hyperlink ref="R47" r:id="rId42" display="https://twitter.com/bull_eleanor/status/1045927865538236416"/>
    <hyperlink ref="R48" r:id="rId43" display="https://twitter.com/bull_eleanor/status/1045927865538236416"/>
    <hyperlink ref="R49" r:id="rId44" display="https://twitter.com/LordNigelCrisp/status/1045696947309473793"/>
    <hyperlink ref="R50" r:id="rId45" display="https://twitter.com/LordNigelCrisp/status/1045696947309473793"/>
    <hyperlink ref="R51" r:id="rId46" display="https://twitter.com/bensimms65/status/1045695880672813056"/>
    <hyperlink ref="R52" r:id="rId47" display="https://twitter.com/DHSCgovuk/status/1045313779754504193"/>
    <hyperlink ref="R53" r:id="rId48" display="https://twitter.com/DHSCgovuk/status/1045313779754504193"/>
    <hyperlink ref="R54" r:id="rId49" display="https://twitter.com/DHSCgovuk/status/1045313779754504193"/>
    <hyperlink ref="R55" r:id="rId50" display="https://twitter.com/bensimms65/status/1046349117553889280"/>
    <hyperlink ref="R56" r:id="rId51" display="https://twitter.com/bensimms65/status/1046349117553889280"/>
    <hyperlink ref="R57" r:id="rId52" display="https://twitter.com/bensimms65/status/1046349117553889280"/>
    <hyperlink ref="R58" r:id="rId53" display="https://www.pharmaceutical-journal.com/news-and-analysis/news-in-brief/pharmacists-given-funding-to-tackle-global-anti-microbial-resistance/20205515.article?firstPass=false"/>
    <hyperlink ref="R59" r:id="rId54" display="https://www.thet.org/nhs-volunteers-to-fight-against-amr-alongside-african-country-clinics/"/>
    <hyperlink ref="R60" r:id="rId55" display="https://www.thet.org/nhs-volunteers-to-fight-against-amr-alongside-african-country-clinics/"/>
    <hyperlink ref="R61" r:id="rId56" display="https://www.thet.org/nhs-volunteers-to-fight-against-amr-alongside-african-country-clinics/"/>
    <hyperlink ref="R64" r:id="rId57" display="https://twitter.com/UKgovGHS/status/1045317086455771136"/>
    <hyperlink ref="R65" r:id="rId58" display="https://twitter.com/UKgovGHS/status/1045317086455771136"/>
    <hyperlink ref="R66" r:id="rId59" display="https://pharmacyinpractice.scot/2018/10/01/commonwealth-pharmacy-association-announce-partnership-to-fight-antibiotic-resistance/"/>
    <hyperlink ref="R67" r:id="rId60" display="https://pharmacyinpractice.scot/2018/10/01/commonwealth-pharmacy-association-announce-partnership-to-fight-antibiotic-resistance/"/>
    <hyperlink ref="R68" r:id="rId61" display="https://twitter.com/FlemingFund/status/1045294078051651584"/>
    <hyperlink ref="R71" r:id="rId62" display="https://twitter.com/SarahM_Cavanagh/status/1045583322196389888"/>
    <hyperlink ref="R72" r:id="rId63" display="https://twitter.com/SarahM_Cavanagh/status/1045583322196389888"/>
    <hyperlink ref="R73" r:id="rId64" display="https://twitter.com/chlozt/status/1046321972416860161"/>
    <hyperlink ref="R74" r:id="rId65" display="https://www.thet.org/nhs-volunteers-to-fight-against-amr-alongside-african-country-clinics/"/>
    <hyperlink ref="R76" r:id="rId66" display="https://www.pharmaceutical-journal.com/news-and-analysis/news-in-brief/pharmacists-given-funding-to-tackle-global-anti-microbial-resistance/20205515.article?firstPass=false"/>
    <hyperlink ref="R77" r:id="rId67" display="https://www.thet.org/nhs-volunteers-to-fight-against-amr-alongside-african-country-clinics/"/>
    <hyperlink ref="R79" r:id="rId68" display="https://www.flemingfund.org/publications/announcing-the-fleming-funds-new-commonwealth-partnerships-for-antimicrobial-stewardship-project/"/>
    <hyperlink ref="R81" r:id="rId69" display="https://www.thet.org/nhs-volunteers-to-fight-against-amr-alongside-african-country-clinics/"/>
    <hyperlink ref="R83" r:id="rId70" display="https://www.pharmaceutical-journal.com/news-and-analysis/news-in-brief/pharmacists-given-funding-to-tackle-global-anti-microbial-resistance/20205515.article?firstPass=false"/>
    <hyperlink ref="R84" r:id="rId71" display="https://www.thet.org/nhs-volunteers-to-fight-against-amr-alongside-african-country-clinics/"/>
    <hyperlink ref="U22" r:id="rId72" display="https://pbs.twimg.com/media/DovAzNXW4AAJNhB.jpg"/>
    <hyperlink ref="U34" r:id="rId73" display="https://pbs.twimg.com/media/DovAzNXW4AAJNhB.jpg"/>
    <hyperlink ref="U35" r:id="rId74" display="https://pbs.twimg.com/media/DovAzNXW4AAJNhB.jpg"/>
    <hyperlink ref="U59" r:id="rId75" display="https://pbs.twimg.com/media/Do43FbcW0AA-fuD.jpg"/>
    <hyperlink ref="U60" r:id="rId76" display="https://pbs.twimg.com/media/DoZ9i6YXUAAKl3E.jpg"/>
    <hyperlink ref="U61" r:id="rId77" display="https://pbs.twimg.com/media/DoGXQ5WW0AARmzK.jpg"/>
    <hyperlink ref="U62" r:id="rId78" display="https://pbs.twimg.com/media/DoGWkSLXcAAt8ml.jpg"/>
    <hyperlink ref="U63" r:id="rId79" display="https://pbs.twimg.com/media/DoGha79WkAMqLfQ.jpg"/>
    <hyperlink ref="U74" r:id="rId80" display="https://pbs.twimg.com/media/Do43FbcW0AA-fuD.jpg"/>
    <hyperlink ref="U75" r:id="rId81" display="https://pbs.twimg.com/media/DoGbuxAWkAAFrIZ.jpg"/>
    <hyperlink ref="U77" r:id="rId82" display="https://pbs.twimg.com/media/DoZ9i6YXUAAKl3E.jpg"/>
    <hyperlink ref="U78" r:id="rId83" display="https://pbs.twimg.com/media/DoGWkSLXcAAt8ml.jpg"/>
    <hyperlink ref="U79" r:id="rId84" display="https://pbs.twimg.com/media/DoGnCYKXcAIJa4e.jpg"/>
    <hyperlink ref="U80" r:id="rId85" display="https://pbs.twimg.com/media/DoGha79WkAMqLfQ.jpg"/>
    <hyperlink ref="U81" r:id="rId86" display="https://pbs.twimg.com/media/Do43FbcW0AA-fuD.jpg"/>
    <hyperlink ref="U82" r:id="rId87" display="https://pbs.twimg.com/media/DoGbuxAWkAAFrIZ.jpg"/>
    <hyperlink ref="U84" r:id="rId88" display="https://pbs.twimg.com/media/DoZ9i6YXUAAKl3E.jpg"/>
    <hyperlink ref="U85" r:id="rId89" display="https://pbs.twimg.com/media/DoGWkSLXcAAt8ml.jpg"/>
    <hyperlink ref="V3" r:id="rId90" display="http://pbs.twimg.com/profile_images/1037306493744414720/iwpWbGMV_normal.jpg"/>
    <hyperlink ref="V4" r:id="rId91" display="http://pbs.twimg.com/profile_images/1037306493744414720/iwpWbGMV_normal.jpg"/>
    <hyperlink ref="V5" r:id="rId92" display="http://pbs.twimg.com/profile_images/1037306493744414720/iwpWbGMV_normal.jpg"/>
    <hyperlink ref="V6" r:id="rId93" display="http://pbs.twimg.com/profile_images/1037306493744414720/iwpWbGMV_normal.jpg"/>
    <hyperlink ref="V7" r:id="rId94" display="http://pbs.twimg.com/profile_images/781279378781143040/pobOycON_normal.jpg"/>
    <hyperlink ref="V8" r:id="rId95" display="http://pbs.twimg.com/profile_images/930397357027528705/s8yG14oy_normal.jpg"/>
    <hyperlink ref="V9" r:id="rId96" display="http://pbs.twimg.com/profile_images/930397357027528705/s8yG14oy_normal.jpg"/>
    <hyperlink ref="V10" r:id="rId97" display="http://pbs.twimg.com/profile_images/930397357027528705/s8yG14oy_normal.jpg"/>
    <hyperlink ref="V11" r:id="rId98" display="http://pbs.twimg.com/profile_images/1179512224395792385/P5nf1GFn_normal.jpg"/>
    <hyperlink ref="V12" r:id="rId99" display="http://pbs.twimg.com/profile_images/930397357027528705/s8yG14oy_normal.jpg"/>
    <hyperlink ref="V13" r:id="rId100" display="http://pbs.twimg.com/profile_images/1179512224395792385/P5nf1GFn_normal.jpg"/>
    <hyperlink ref="V14" r:id="rId101" display="http://pbs.twimg.com/profile_images/1179512224395792385/P5nf1GFn_normal.jpg"/>
    <hyperlink ref="V15" r:id="rId102" display="http://pbs.twimg.com/profile_images/1179512224395792385/P5nf1GFn_normal.jpg"/>
    <hyperlink ref="V16" r:id="rId103" display="http://pbs.twimg.com/profile_images/1179512224395792385/P5nf1GFn_normal.jpg"/>
    <hyperlink ref="V17" r:id="rId104" display="http://pbs.twimg.com/profile_images/1179512224395792385/P5nf1GFn_normal.jpg"/>
    <hyperlink ref="V18" r:id="rId105" display="http://pbs.twimg.com/profile_images/1179512224395792385/P5nf1GFn_normal.jpg"/>
    <hyperlink ref="V19" r:id="rId106" display="http://pbs.twimg.com/profile_images/1179512224395792385/P5nf1GFn_normal.jpg"/>
    <hyperlink ref="V20" r:id="rId107" display="http://pbs.twimg.com/profile_images/1179512224395792385/P5nf1GFn_normal.jpg"/>
    <hyperlink ref="V21" r:id="rId108" display="http://pbs.twimg.com/profile_images/1179512224395792385/P5nf1GFn_normal.jpg"/>
    <hyperlink ref="V22" r:id="rId109" display="https://pbs.twimg.com/media/DovAzNXW4AAJNhB.jpg"/>
    <hyperlink ref="V23" r:id="rId110" display="http://pbs.twimg.com/profile_images/1172797675953184770/ojkBw0hi_normal.jpg"/>
    <hyperlink ref="V24" r:id="rId111" display="http://pbs.twimg.com/profile_images/1172797675953184770/ojkBw0hi_normal.jpg"/>
    <hyperlink ref="V25" r:id="rId112" display="http://pbs.twimg.com/profile_images/1172797675953184770/ojkBw0hi_normal.jpg"/>
    <hyperlink ref="V26" r:id="rId113" display="http://pbs.twimg.com/profile_images/1172797675953184770/ojkBw0hi_normal.jpg"/>
    <hyperlink ref="V27" r:id="rId114" display="http://pbs.twimg.com/profile_images/1172797675953184770/ojkBw0hi_normal.jpg"/>
    <hyperlink ref="V28" r:id="rId115" display="http://pbs.twimg.com/profile_images/930397357027528705/s8yG14oy_normal.jpg"/>
    <hyperlink ref="V29" r:id="rId116" display="http://pbs.twimg.com/profile_images/1172797675953184770/ojkBw0hi_normal.jpg"/>
    <hyperlink ref="V30" r:id="rId117" display="http://pbs.twimg.com/profile_images/1172797675953184770/ojkBw0hi_normal.jpg"/>
    <hyperlink ref="V31" r:id="rId118" display="http://pbs.twimg.com/profile_images/930397357027528705/s8yG14oy_normal.jpg"/>
    <hyperlink ref="V32" r:id="rId119" display="http://pbs.twimg.com/profile_images/930397357027528705/s8yG14oy_normal.jpg"/>
    <hyperlink ref="V33" r:id="rId120" display="http://pbs.twimg.com/profile_images/930397357027528705/s8yG14oy_normal.jpg"/>
    <hyperlink ref="V34" r:id="rId121" display="https://pbs.twimg.com/media/DovAzNXW4AAJNhB.jpg"/>
    <hyperlink ref="V35" r:id="rId122" display="https://pbs.twimg.com/media/DovAzNXW4AAJNhB.jpg"/>
    <hyperlink ref="V36" r:id="rId123" display="http://pbs.twimg.com/profile_images/1124595113332752385/k0xi52Zt_normal.jpg"/>
    <hyperlink ref="V37" r:id="rId124" display="http://pbs.twimg.com/profile_images/1124595113332752385/k0xi52Zt_normal.jpg"/>
    <hyperlink ref="V38" r:id="rId125" display="http://pbs.twimg.com/profile_images/1172797675953184770/ojkBw0hi_normal.jpg"/>
    <hyperlink ref="V39" r:id="rId126" display="http://pbs.twimg.com/profile_images/1172797675953184770/ojkBw0hi_normal.jpg"/>
    <hyperlink ref="V40" r:id="rId127" display="http://pbs.twimg.com/profile_images/1172797675953184770/ojkBw0hi_normal.jpg"/>
    <hyperlink ref="V41" r:id="rId128" display="http://pbs.twimg.com/profile_images/930397357027528705/s8yG14oy_normal.jpg"/>
    <hyperlink ref="V42" r:id="rId129" display="http://pbs.twimg.com/profile_images/930397357027528705/s8yG14oy_normal.jpg"/>
    <hyperlink ref="V43" r:id="rId130" display="http://pbs.twimg.com/profile_images/1172797675953184770/ojkBw0hi_normal.jpg"/>
    <hyperlink ref="V44" r:id="rId131" display="http://pbs.twimg.com/profile_images/1172797675953184770/ojkBw0hi_normal.jpg"/>
    <hyperlink ref="V45" r:id="rId132" display="http://pbs.twimg.com/profile_images/1172797675953184770/ojkBw0hi_normal.jpg"/>
    <hyperlink ref="V46" r:id="rId133" display="http://pbs.twimg.com/profile_images/1172797675953184770/ojkBw0hi_normal.jpg"/>
    <hyperlink ref="V47" r:id="rId134" display="http://pbs.twimg.com/profile_images/1172797675953184770/ojkBw0hi_normal.jpg"/>
    <hyperlink ref="V48" r:id="rId135" display="http://pbs.twimg.com/profile_images/1172797675953184770/ojkBw0hi_normal.jpg"/>
    <hyperlink ref="V49" r:id="rId136" display="http://pbs.twimg.com/profile_images/1172797675953184770/ojkBw0hi_normal.jpg"/>
    <hyperlink ref="V50" r:id="rId137" display="http://pbs.twimg.com/profile_images/1172797675953184770/ojkBw0hi_normal.jpg"/>
    <hyperlink ref="V51" r:id="rId138" display="http://pbs.twimg.com/profile_images/1172797675953184770/ojkBw0hi_normal.jpg"/>
    <hyperlink ref="V52" r:id="rId139" display="http://pbs.twimg.com/profile_images/1172797675953184770/ojkBw0hi_normal.jpg"/>
    <hyperlink ref="V53" r:id="rId140" display="http://pbs.twimg.com/profile_images/1172797675953184770/ojkBw0hi_normal.jpg"/>
    <hyperlink ref="V54" r:id="rId141" display="http://pbs.twimg.com/profile_images/1172797675953184770/ojkBw0hi_normal.jpg"/>
    <hyperlink ref="V55" r:id="rId142" display="http://pbs.twimg.com/profile_images/1172797675953184770/ojkBw0hi_normal.jpg"/>
    <hyperlink ref="V56" r:id="rId143" display="http://pbs.twimg.com/profile_images/1172797675953184770/ojkBw0hi_normal.jpg"/>
    <hyperlink ref="V57" r:id="rId144" display="http://pbs.twimg.com/profile_images/1172797675953184770/ojkBw0hi_normal.jpg"/>
    <hyperlink ref="V58" r:id="rId145" display="http://pbs.twimg.com/profile_images/508447040/Twitter_Logo_normal.jpg"/>
    <hyperlink ref="V59" r:id="rId146" display="https://pbs.twimg.com/media/Do43FbcW0AA-fuD.jpg"/>
    <hyperlink ref="V60" r:id="rId147" display="https://pbs.twimg.com/media/DoZ9i6YXUAAKl3E.jpg"/>
    <hyperlink ref="V61" r:id="rId148" display="https://pbs.twimg.com/media/DoGXQ5WW0AARmzK.jpg"/>
    <hyperlink ref="V62" r:id="rId149" display="https://pbs.twimg.com/media/DoGWkSLXcAAt8ml.jpg"/>
    <hyperlink ref="V63" r:id="rId150" display="https://pbs.twimg.com/media/DoGha79WkAMqLfQ.jpg"/>
    <hyperlink ref="V64" r:id="rId151" display="http://pbs.twimg.com/profile_images/930397357027528705/s8yG14oy_normal.jpg"/>
    <hyperlink ref="V65" r:id="rId152" display="http://pbs.twimg.com/profile_images/930397357027528705/s8yG14oy_normal.jpg"/>
    <hyperlink ref="V66" r:id="rId153" display="http://pbs.twimg.com/profile_images/930397357027528705/s8yG14oy_normal.jpg"/>
    <hyperlink ref="V67" r:id="rId154" display="http://pbs.twimg.com/profile_images/930397357027528705/s8yG14oy_normal.jpg"/>
    <hyperlink ref="V68" r:id="rId155" display="http://pbs.twimg.com/profile_images/930397357027528705/s8yG14oy_normal.jpg"/>
    <hyperlink ref="V69" r:id="rId156" display="http://pbs.twimg.com/profile_images/930397357027528705/s8yG14oy_normal.jpg"/>
    <hyperlink ref="V70" r:id="rId157" display="http://pbs.twimg.com/profile_images/930397357027528705/s8yG14oy_normal.jpg"/>
    <hyperlink ref="V71" r:id="rId158" display="http://pbs.twimg.com/profile_images/930397357027528705/s8yG14oy_normal.jpg"/>
    <hyperlink ref="V72" r:id="rId159" display="http://pbs.twimg.com/profile_images/930397357027528705/s8yG14oy_normal.jpg"/>
    <hyperlink ref="V73" r:id="rId160" display="http://pbs.twimg.com/profile_images/930397357027528705/s8yG14oy_normal.jpg"/>
    <hyperlink ref="V74" r:id="rId161" display="https://pbs.twimg.com/media/Do43FbcW0AA-fuD.jpg"/>
    <hyperlink ref="V75" r:id="rId162" display="https://pbs.twimg.com/media/DoGbuxAWkAAFrIZ.jpg"/>
    <hyperlink ref="V76" r:id="rId163" display="http://pbs.twimg.com/profile_images/508447040/Twitter_Logo_normal.jpg"/>
    <hyperlink ref="V77" r:id="rId164" display="https://pbs.twimg.com/media/DoZ9i6YXUAAKl3E.jpg"/>
    <hyperlink ref="V78" r:id="rId165" display="https://pbs.twimg.com/media/DoGWkSLXcAAt8ml.jpg"/>
    <hyperlink ref="V79" r:id="rId166" display="https://pbs.twimg.com/media/DoGnCYKXcAIJa4e.jpg"/>
    <hyperlink ref="V80" r:id="rId167" display="https://pbs.twimg.com/media/DoGha79WkAMqLfQ.jpg"/>
    <hyperlink ref="V81" r:id="rId168" display="https://pbs.twimg.com/media/Do43FbcW0AA-fuD.jpg"/>
    <hyperlink ref="V82" r:id="rId169" display="https://pbs.twimg.com/media/DoGbuxAWkAAFrIZ.jpg"/>
    <hyperlink ref="V83" r:id="rId170" display="http://pbs.twimg.com/profile_images/508447040/Twitter_Logo_normal.jpg"/>
    <hyperlink ref="V84" r:id="rId171" display="https://pbs.twimg.com/media/DoZ9i6YXUAAKl3E.jpg"/>
    <hyperlink ref="V85" r:id="rId172" display="https://pbs.twimg.com/media/DoGWkSLXcAAt8ml.jpg"/>
    <hyperlink ref="Z3" r:id="rId173" display="https://twitter.com/amyhychan/status/1045442539665412096"/>
    <hyperlink ref="Z4" r:id="rId174" display="https://twitter.com/amyhychan/status/1045442539665412096"/>
    <hyperlink ref="Z5" r:id="rId175" display="https://twitter.com/amyhychan/status/1045442539665412096"/>
    <hyperlink ref="Z6" r:id="rId176" display="https://twitter.com/amyhychan/status/1045442539665412096"/>
    <hyperlink ref="Z7" r:id="rId177" display="https://twitter.com/laurencswee/status/1045429243214213124"/>
    <hyperlink ref="Z8" r:id="rId178" display="https://twitter.com/cw_pharmacists/status/1049422102703558656"/>
    <hyperlink ref="Z9" r:id="rId179" display="https://twitter.com/cw_pharmacists/status/1046322552472260608"/>
    <hyperlink ref="Z10" r:id="rId180" display="https://twitter.com/cw_pharmacists/status/1046747064699367426"/>
    <hyperlink ref="Z11" r:id="rId181" display="https://twitter.com/chlozt/status/1046321972416860161"/>
    <hyperlink ref="Z12" r:id="rId182" display="https://twitter.com/cw_pharmacists/status/1046747064699367426"/>
    <hyperlink ref="Z13" r:id="rId183" display="https://twitter.com/chlozt/status/1046051348339396609"/>
    <hyperlink ref="Z14" r:id="rId184" display="https://twitter.com/chlozt/status/1046051348339396609"/>
    <hyperlink ref="Z15" r:id="rId185" display="https://twitter.com/chlozt/status/1046051348339396609"/>
    <hyperlink ref="Z16" r:id="rId186" display="https://twitter.com/chlozt/status/1045297878346936322"/>
    <hyperlink ref="Z17" r:id="rId187" display="https://twitter.com/chlozt/status/1046321972416860161"/>
    <hyperlink ref="Z18" r:id="rId188" display="https://twitter.com/chlozt/status/1046321972416860161"/>
    <hyperlink ref="Z19" r:id="rId189" display="https://twitter.com/chlozt/status/1046321972416860161"/>
    <hyperlink ref="Z20" r:id="rId190" display="https://twitter.com/chlozt/status/1046321972416860161"/>
    <hyperlink ref="Z21" r:id="rId191" display="https://twitter.com/chlozt/status/1046321972416860161"/>
    <hyperlink ref="Z22" r:id="rId192" display="https://twitter.com/drdianeashiru/status/1048143381623427072"/>
    <hyperlink ref="Z23" r:id="rId193" display="https://twitter.com/sarahm_cavanagh/status/1046015720126066689"/>
    <hyperlink ref="Z24" r:id="rId194" display="https://twitter.com/sarahm_cavanagh/status/1045941795572645888"/>
    <hyperlink ref="Z25" r:id="rId195" display="https://twitter.com/sarahm_cavanagh/status/1045941795572645888"/>
    <hyperlink ref="Z26" r:id="rId196" display="https://twitter.com/sarahm_cavanagh/status/1045583322196389888"/>
    <hyperlink ref="Z27" r:id="rId197" display="https://twitter.com/sarahm_cavanagh/status/1045583322196389888"/>
    <hyperlink ref="Z28" r:id="rId198" display="https://twitter.com/cw_pharmacists/status/1045640414030688256"/>
    <hyperlink ref="Z29" r:id="rId199" display="https://twitter.com/sarahm_cavanagh/status/1045583322196389888"/>
    <hyperlink ref="Z30" r:id="rId200" display="https://twitter.com/sarahm_cavanagh/status/1045583322196389888"/>
    <hyperlink ref="Z31" r:id="rId201" display="https://twitter.com/cw_pharmacists/status/1046747064699367426"/>
    <hyperlink ref="Z32" r:id="rId202" display="https://twitter.com/cw_pharmacists/status/1049421210243739648"/>
    <hyperlink ref="Z33" r:id="rId203" display="https://twitter.com/cw_pharmacists/status/1045640414030688256"/>
    <hyperlink ref="Z34" r:id="rId204" display="https://twitter.com/drdianeashiru/status/1048143381623427072"/>
    <hyperlink ref="Z35" r:id="rId205" display="https://twitter.com/drdianeashiru/status/1048143381623427072"/>
    <hyperlink ref="Z36" r:id="rId206" display="https://twitter.com/drdianeashiru/status/1045724779536416770"/>
    <hyperlink ref="Z37" r:id="rId207" display="https://twitter.com/drdianeashiru/status/1045725768255442944"/>
    <hyperlink ref="Z38" r:id="rId208" display="https://twitter.com/sarahm_cavanagh/status/1045583322196389888"/>
    <hyperlink ref="Z39" r:id="rId209" display="https://twitter.com/sarahm_cavanagh/status/1046367858693984256"/>
    <hyperlink ref="Z40" r:id="rId210" display="https://twitter.com/sarahm_cavanagh/status/1046367858693984256"/>
    <hyperlink ref="Z41" r:id="rId211" display="https://twitter.com/cw_pharmacists/status/1046747064699367426"/>
    <hyperlink ref="Z42" r:id="rId212" display="https://twitter.com/cw_pharmacists/status/1045640414030688256"/>
    <hyperlink ref="Z43" r:id="rId213" display="https://twitter.com/sarahm_cavanagh/status/1046015720126066689"/>
    <hyperlink ref="Z44" r:id="rId214" display="https://twitter.com/sarahm_cavanagh/status/1046015720126066689"/>
    <hyperlink ref="Z45" r:id="rId215" display="https://twitter.com/sarahm_cavanagh/status/1046015720126066689"/>
    <hyperlink ref="Z46" r:id="rId216" display="https://twitter.com/sarahm_cavanagh/status/1045941795572645888"/>
    <hyperlink ref="Z47" r:id="rId217" display="https://twitter.com/sarahm_cavanagh/status/1045941795572645888"/>
    <hyperlink ref="Z48" r:id="rId218" display="https://twitter.com/sarahm_cavanagh/status/1045941795572645888"/>
    <hyperlink ref="Z49" r:id="rId219" display="https://twitter.com/sarahm_cavanagh/status/1045703160340393985"/>
    <hyperlink ref="Z50" r:id="rId220" display="https://twitter.com/sarahm_cavanagh/status/1045703160340393985"/>
    <hyperlink ref="Z51" r:id="rId221" display="https://twitter.com/sarahm_cavanagh/status/1045707210830073856"/>
    <hyperlink ref="Z52" r:id="rId222" display="https://twitter.com/sarahm_cavanagh/status/1045583322196389888"/>
    <hyperlink ref="Z53" r:id="rId223" display="https://twitter.com/sarahm_cavanagh/status/1045583322196389888"/>
    <hyperlink ref="Z54" r:id="rId224" display="https://twitter.com/sarahm_cavanagh/status/1045583322196389888"/>
    <hyperlink ref="Z55" r:id="rId225" display="https://twitter.com/sarahm_cavanagh/status/1046367858693984256"/>
    <hyperlink ref="Z56" r:id="rId226" display="https://twitter.com/sarahm_cavanagh/status/1046367858693984256"/>
    <hyperlink ref="Z57" r:id="rId227" display="https://twitter.com/sarahm_cavanagh/status/1046367858693984256"/>
    <hyperlink ref="Z58" r:id="rId228" display="https://twitter.com/thetlinks/status/1046362273600688128"/>
    <hyperlink ref="Z59" r:id="rId229" display="https://twitter.com/thetlinks/status/1048836331089084416"/>
    <hyperlink ref="Z60" r:id="rId230" display="https://twitter.com/thetlinks/status/1046662005086715904"/>
    <hyperlink ref="Z61" r:id="rId231" display="https://twitter.com/thetlinks/status/1045282909412884480"/>
    <hyperlink ref="Z62" r:id="rId232" display="https://twitter.com/thetlinks/status/1045282144346624000"/>
    <hyperlink ref="Z63" r:id="rId233" display="https://twitter.com/flemingfund/status/1045294078051651584"/>
    <hyperlink ref="Z64" r:id="rId234" display="https://twitter.com/cw_pharmacists/status/1045333908710133760"/>
    <hyperlink ref="Z65" r:id="rId235" display="https://twitter.com/cw_pharmacists/status/1045333908710133760"/>
    <hyperlink ref="Z66" r:id="rId236" display="https://twitter.com/cw_pharmacists/status/1046747064699367426"/>
    <hyperlink ref="Z67" r:id="rId237" display="https://twitter.com/cw_pharmacists/status/1046747064699367426"/>
    <hyperlink ref="Z68" r:id="rId238" display="https://twitter.com/cw_pharmacists/status/1045299716542648321"/>
    <hyperlink ref="Z69" r:id="rId239" display="https://twitter.com/cw_pharmacists/status/1045295758025601024"/>
    <hyperlink ref="Z70" r:id="rId240" display="https://twitter.com/cw_pharmacists/status/1045295758025601024"/>
    <hyperlink ref="Z71" r:id="rId241" display="https://twitter.com/cw_pharmacists/status/1045640414030688256"/>
    <hyperlink ref="Z72" r:id="rId242" display="https://twitter.com/cw_pharmacists/status/1045640414030688256"/>
    <hyperlink ref="Z73" r:id="rId243" display="https://twitter.com/cw_pharmacists/status/1046322552472260608"/>
    <hyperlink ref="Z74" r:id="rId244" display="https://twitter.com/thetlinks/status/1048836331089084416"/>
    <hyperlink ref="Z75" r:id="rId245" display="https://twitter.com/thetlinks/status/1045287822213689344"/>
    <hyperlink ref="Z76" r:id="rId246" display="https://twitter.com/thetlinks/status/1046362273600688128"/>
    <hyperlink ref="Z77" r:id="rId247" display="https://twitter.com/thetlinks/status/1046662005086715904"/>
    <hyperlink ref="Z78" r:id="rId248" display="https://twitter.com/thetlinks/status/1045282144346624000"/>
    <hyperlink ref="Z79" r:id="rId249" display="https://twitter.com/flemingfund/status/1045300253635874825"/>
    <hyperlink ref="Z80" r:id="rId250" display="https://twitter.com/flemingfund/status/1045294078051651584"/>
    <hyperlink ref="Z81" r:id="rId251" display="https://twitter.com/thetlinks/status/1048836331089084416"/>
    <hyperlink ref="Z82" r:id="rId252" display="https://twitter.com/thetlinks/status/1045287822213689344"/>
    <hyperlink ref="Z83" r:id="rId253" display="https://twitter.com/thetlinks/status/1046362273600688128"/>
    <hyperlink ref="Z84" r:id="rId254" display="https://twitter.com/thetlinks/status/1046662005086715904"/>
    <hyperlink ref="Z85" r:id="rId255" display="https://twitter.com/thetlinks/status/1045282144346624000"/>
  </hyperlinks>
  <printOptions/>
  <pageMargins left="0.7" right="0.7" top="0.75" bottom="0.75" header="0.3" footer="0.3"/>
  <pageSetup horizontalDpi="600" verticalDpi="600" orientation="portrait" r:id="rId259"/>
  <legacyDrawing r:id="rId257"/>
  <tableParts>
    <tablePart r:id="rId2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AC5D-EE24-4B28-9AE5-BBE935A7F105}">
  <dimension ref="A1:L113"/>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940</v>
      </c>
      <c r="B1" s="13" t="s">
        <v>941</v>
      </c>
      <c r="C1" s="13" t="s">
        <v>934</v>
      </c>
      <c r="D1" s="13" t="s">
        <v>935</v>
      </c>
      <c r="E1" s="13" t="s">
        <v>942</v>
      </c>
      <c r="F1" s="13" t="s">
        <v>144</v>
      </c>
      <c r="G1" s="13" t="s">
        <v>943</v>
      </c>
      <c r="H1" s="13" t="s">
        <v>944</v>
      </c>
      <c r="I1" s="13" t="s">
        <v>945</v>
      </c>
      <c r="J1" s="13" t="s">
        <v>946</v>
      </c>
      <c r="K1" s="13" t="s">
        <v>947</v>
      </c>
      <c r="L1" s="13" t="s">
        <v>948</v>
      </c>
    </row>
    <row r="2" spans="1:12" ht="15">
      <c r="A2" s="94" t="s">
        <v>259</v>
      </c>
      <c r="B2" s="94" t="s">
        <v>254</v>
      </c>
      <c r="C2" s="94">
        <v>7</v>
      </c>
      <c r="D2" s="133">
        <v>0.009121984542139874</v>
      </c>
      <c r="E2" s="133">
        <v>1.1228981949597632</v>
      </c>
      <c r="F2" s="94" t="s">
        <v>936</v>
      </c>
      <c r="G2" s="94" t="b">
        <v>0</v>
      </c>
      <c r="H2" s="94" t="b">
        <v>0</v>
      </c>
      <c r="I2" s="94" t="b">
        <v>0</v>
      </c>
      <c r="J2" s="94" t="b">
        <v>0</v>
      </c>
      <c r="K2" s="94" t="b">
        <v>0</v>
      </c>
      <c r="L2" s="94" t="b">
        <v>0</v>
      </c>
    </row>
    <row r="3" spans="1:12" ht="15">
      <c r="A3" s="94" t="s">
        <v>746</v>
      </c>
      <c r="B3" s="94" t="s">
        <v>750</v>
      </c>
      <c r="C3" s="94">
        <v>6</v>
      </c>
      <c r="D3" s="133">
        <v>0.008647051600033222</v>
      </c>
      <c r="E3" s="133">
        <v>1.5330726600488125</v>
      </c>
      <c r="F3" s="94" t="s">
        <v>936</v>
      </c>
      <c r="G3" s="94" t="b">
        <v>0</v>
      </c>
      <c r="H3" s="94" t="b">
        <v>0</v>
      </c>
      <c r="I3" s="94" t="b">
        <v>0</v>
      </c>
      <c r="J3" s="94" t="b">
        <v>0</v>
      </c>
      <c r="K3" s="94" t="b">
        <v>0</v>
      </c>
      <c r="L3" s="94" t="b">
        <v>0</v>
      </c>
    </row>
    <row r="4" spans="1:12" ht="15">
      <c r="A4" s="94" t="s">
        <v>750</v>
      </c>
      <c r="B4" s="94" t="s">
        <v>749</v>
      </c>
      <c r="C4" s="94">
        <v>6</v>
      </c>
      <c r="D4" s="133">
        <v>0.008647051600033222</v>
      </c>
      <c r="E4" s="133">
        <v>1.4191293077419758</v>
      </c>
      <c r="F4" s="94" t="s">
        <v>936</v>
      </c>
      <c r="G4" s="94" t="b">
        <v>0</v>
      </c>
      <c r="H4" s="94" t="b">
        <v>0</v>
      </c>
      <c r="I4" s="94" t="b">
        <v>0</v>
      </c>
      <c r="J4" s="94" t="b">
        <v>0</v>
      </c>
      <c r="K4" s="94" t="b">
        <v>0</v>
      </c>
      <c r="L4" s="94" t="b">
        <v>0</v>
      </c>
    </row>
    <row r="5" spans="1:12" ht="15">
      <c r="A5" s="94" t="s">
        <v>702</v>
      </c>
      <c r="B5" s="94" t="s">
        <v>746</v>
      </c>
      <c r="C5" s="94">
        <v>5</v>
      </c>
      <c r="D5" s="133">
        <v>0.008022177839006635</v>
      </c>
      <c r="E5" s="133">
        <v>1.6580113966571124</v>
      </c>
      <c r="F5" s="94" t="s">
        <v>936</v>
      </c>
      <c r="G5" s="94" t="b">
        <v>0</v>
      </c>
      <c r="H5" s="94" t="b">
        <v>0</v>
      </c>
      <c r="I5" s="94" t="b">
        <v>0</v>
      </c>
      <c r="J5" s="94" t="b">
        <v>0</v>
      </c>
      <c r="K5" s="94" t="b">
        <v>0</v>
      </c>
      <c r="L5" s="94" t="b">
        <v>0</v>
      </c>
    </row>
    <row r="6" spans="1:12" ht="15">
      <c r="A6" s="94" t="s">
        <v>737</v>
      </c>
      <c r="B6" s="94" t="s">
        <v>738</v>
      </c>
      <c r="C6" s="94">
        <v>5</v>
      </c>
      <c r="D6" s="133">
        <v>0.008022177839006635</v>
      </c>
      <c r="E6" s="133">
        <v>1.9590413923210934</v>
      </c>
      <c r="F6" s="94" t="s">
        <v>936</v>
      </c>
      <c r="G6" s="94" t="b">
        <v>0</v>
      </c>
      <c r="H6" s="94" t="b">
        <v>0</v>
      </c>
      <c r="I6" s="94" t="b">
        <v>0</v>
      </c>
      <c r="J6" s="94" t="b">
        <v>0</v>
      </c>
      <c r="K6" s="94" t="b">
        <v>0</v>
      </c>
      <c r="L6" s="94" t="b">
        <v>0</v>
      </c>
    </row>
    <row r="7" spans="1:12" ht="15">
      <c r="A7" s="94" t="s">
        <v>743</v>
      </c>
      <c r="B7" s="94" t="s">
        <v>734</v>
      </c>
      <c r="C7" s="94">
        <v>5</v>
      </c>
      <c r="D7" s="133">
        <v>0.008022177839006635</v>
      </c>
      <c r="E7" s="133">
        <v>1.335792101923193</v>
      </c>
      <c r="F7" s="94" t="s">
        <v>936</v>
      </c>
      <c r="G7" s="94" t="b">
        <v>0</v>
      </c>
      <c r="H7" s="94" t="b">
        <v>0</v>
      </c>
      <c r="I7" s="94" t="b">
        <v>0</v>
      </c>
      <c r="J7" s="94" t="b">
        <v>0</v>
      </c>
      <c r="K7" s="94" t="b">
        <v>0</v>
      </c>
      <c r="L7" s="94" t="b">
        <v>0</v>
      </c>
    </row>
    <row r="8" spans="1:12" ht="15">
      <c r="A8" s="94" t="s">
        <v>884</v>
      </c>
      <c r="B8" s="94" t="s">
        <v>751</v>
      </c>
      <c r="C8" s="94">
        <v>4</v>
      </c>
      <c r="D8" s="133">
        <v>0.007217000110447011</v>
      </c>
      <c r="E8" s="133">
        <v>1.9590413923210936</v>
      </c>
      <c r="F8" s="94" t="s">
        <v>936</v>
      </c>
      <c r="G8" s="94" t="b">
        <v>1</v>
      </c>
      <c r="H8" s="94" t="b">
        <v>0</v>
      </c>
      <c r="I8" s="94" t="b">
        <v>0</v>
      </c>
      <c r="J8" s="94" t="b">
        <v>0</v>
      </c>
      <c r="K8" s="94" t="b">
        <v>0</v>
      </c>
      <c r="L8" s="94" t="b">
        <v>0</v>
      </c>
    </row>
    <row r="9" spans="1:12" ht="15">
      <c r="A9" s="94" t="s">
        <v>745</v>
      </c>
      <c r="B9" s="94" t="s">
        <v>702</v>
      </c>
      <c r="C9" s="94">
        <v>4</v>
      </c>
      <c r="D9" s="133">
        <v>0.007217000110447011</v>
      </c>
      <c r="E9" s="133">
        <v>1.6580113966571124</v>
      </c>
      <c r="F9" s="94" t="s">
        <v>936</v>
      </c>
      <c r="G9" s="94" t="b">
        <v>0</v>
      </c>
      <c r="H9" s="94" t="b">
        <v>0</v>
      </c>
      <c r="I9" s="94" t="b">
        <v>0</v>
      </c>
      <c r="J9" s="94" t="b">
        <v>0</v>
      </c>
      <c r="K9" s="94" t="b">
        <v>0</v>
      </c>
      <c r="L9" s="94" t="b">
        <v>0</v>
      </c>
    </row>
    <row r="10" spans="1:12" ht="15">
      <c r="A10" s="94" t="s">
        <v>258</v>
      </c>
      <c r="B10" s="94" t="s">
        <v>254</v>
      </c>
      <c r="C10" s="94">
        <v>4</v>
      </c>
      <c r="D10" s="133">
        <v>0.007217000110447011</v>
      </c>
      <c r="E10" s="133">
        <v>0.9378520932511555</v>
      </c>
      <c r="F10" s="94" t="s">
        <v>936</v>
      </c>
      <c r="G10" s="94" t="b">
        <v>0</v>
      </c>
      <c r="H10" s="94" t="b">
        <v>0</v>
      </c>
      <c r="I10" s="94" t="b">
        <v>0</v>
      </c>
      <c r="J10" s="94" t="b">
        <v>0</v>
      </c>
      <c r="K10" s="94" t="b">
        <v>0</v>
      </c>
      <c r="L10" s="94" t="b">
        <v>0</v>
      </c>
    </row>
    <row r="11" spans="1:12" ht="15">
      <c r="A11" s="94" t="s">
        <v>882</v>
      </c>
      <c r="B11" s="94" t="s">
        <v>745</v>
      </c>
      <c r="C11" s="94">
        <v>4</v>
      </c>
      <c r="D11" s="133">
        <v>0.007217000110447011</v>
      </c>
      <c r="E11" s="133">
        <v>1.6580113966571124</v>
      </c>
      <c r="F11" s="94" t="s">
        <v>936</v>
      </c>
      <c r="G11" s="94" t="b">
        <v>1</v>
      </c>
      <c r="H11" s="94" t="b">
        <v>0</v>
      </c>
      <c r="I11" s="94" t="b">
        <v>0</v>
      </c>
      <c r="J11" s="94" t="b">
        <v>0</v>
      </c>
      <c r="K11" s="94" t="b">
        <v>0</v>
      </c>
      <c r="L11" s="94" t="b">
        <v>0</v>
      </c>
    </row>
    <row r="12" spans="1:12" ht="15">
      <c r="A12" s="94" t="s">
        <v>747</v>
      </c>
      <c r="B12" s="94" t="s">
        <v>888</v>
      </c>
      <c r="C12" s="94">
        <v>4</v>
      </c>
      <c r="D12" s="133">
        <v>0.007217000110447011</v>
      </c>
      <c r="E12" s="133">
        <v>2.05595140532915</v>
      </c>
      <c r="F12" s="94" t="s">
        <v>936</v>
      </c>
      <c r="G12" s="94" t="b">
        <v>0</v>
      </c>
      <c r="H12" s="94" t="b">
        <v>0</v>
      </c>
      <c r="I12" s="94" t="b">
        <v>0</v>
      </c>
      <c r="J12" s="94" t="b">
        <v>0</v>
      </c>
      <c r="K12" s="94" t="b">
        <v>0</v>
      </c>
      <c r="L12" s="94" t="b">
        <v>0</v>
      </c>
    </row>
    <row r="13" spans="1:12" ht="15">
      <c r="A13" s="94" t="s">
        <v>895</v>
      </c>
      <c r="B13" s="94" t="s">
        <v>896</v>
      </c>
      <c r="C13" s="94">
        <v>3</v>
      </c>
      <c r="D13" s="133">
        <v>0.006185567010309278</v>
      </c>
      <c r="E13" s="133">
        <v>2.18089014193745</v>
      </c>
      <c r="F13" s="94" t="s">
        <v>936</v>
      </c>
      <c r="G13" s="94" t="b">
        <v>0</v>
      </c>
      <c r="H13" s="94" t="b">
        <v>0</v>
      </c>
      <c r="I13" s="94" t="b">
        <v>0</v>
      </c>
      <c r="J13" s="94" t="b">
        <v>0</v>
      </c>
      <c r="K13" s="94" t="b">
        <v>0</v>
      </c>
      <c r="L13" s="94" t="b">
        <v>0</v>
      </c>
    </row>
    <row r="14" spans="1:12" ht="15">
      <c r="A14" s="94" t="s">
        <v>896</v>
      </c>
      <c r="B14" s="94" t="s">
        <v>897</v>
      </c>
      <c r="C14" s="94">
        <v>3</v>
      </c>
      <c r="D14" s="133">
        <v>0.006185567010309278</v>
      </c>
      <c r="E14" s="133">
        <v>2.18089014193745</v>
      </c>
      <c r="F14" s="94" t="s">
        <v>936</v>
      </c>
      <c r="G14" s="94" t="b">
        <v>0</v>
      </c>
      <c r="H14" s="94" t="b">
        <v>0</v>
      </c>
      <c r="I14" s="94" t="b">
        <v>0</v>
      </c>
      <c r="J14" s="94" t="b">
        <v>0</v>
      </c>
      <c r="K14" s="94" t="b">
        <v>0</v>
      </c>
      <c r="L14" s="94" t="b">
        <v>0</v>
      </c>
    </row>
    <row r="15" spans="1:12" ht="15">
      <c r="A15" s="94" t="s">
        <v>897</v>
      </c>
      <c r="B15" s="94" t="s">
        <v>898</v>
      </c>
      <c r="C15" s="94">
        <v>3</v>
      </c>
      <c r="D15" s="133">
        <v>0.006185567010309278</v>
      </c>
      <c r="E15" s="133">
        <v>2.18089014193745</v>
      </c>
      <c r="F15" s="94" t="s">
        <v>936</v>
      </c>
      <c r="G15" s="94" t="b">
        <v>0</v>
      </c>
      <c r="H15" s="94" t="b">
        <v>0</v>
      </c>
      <c r="I15" s="94" t="b">
        <v>0</v>
      </c>
      <c r="J15" s="94" t="b">
        <v>0</v>
      </c>
      <c r="K15" s="94" t="b">
        <v>0</v>
      </c>
      <c r="L15" s="94" t="b">
        <v>0</v>
      </c>
    </row>
    <row r="16" spans="1:12" ht="15">
      <c r="A16" s="94" t="s">
        <v>898</v>
      </c>
      <c r="B16" s="94" t="s">
        <v>899</v>
      </c>
      <c r="C16" s="94">
        <v>3</v>
      </c>
      <c r="D16" s="133">
        <v>0.006185567010309278</v>
      </c>
      <c r="E16" s="133">
        <v>2.18089014193745</v>
      </c>
      <c r="F16" s="94" t="s">
        <v>936</v>
      </c>
      <c r="G16" s="94" t="b">
        <v>0</v>
      </c>
      <c r="H16" s="94" t="b">
        <v>0</v>
      </c>
      <c r="I16" s="94" t="b">
        <v>0</v>
      </c>
      <c r="J16" s="94" t="b">
        <v>0</v>
      </c>
      <c r="K16" s="94" t="b">
        <v>0</v>
      </c>
      <c r="L16" s="94" t="b">
        <v>0</v>
      </c>
    </row>
    <row r="17" spans="1:12" ht="15">
      <c r="A17" s="94" t="s">
        <v>899</v>
      </c>
      <c r="B17" s="94" t="s">
        <v>900</v>
      </c>
      <c r="C17" s="94">
        <v>3</v>
      </c>
      <c r="D17" s="133">
        <v>0.006185567010309278</v>
      </c>
      <c r="E17" s="133">
        <v>2.18089014193745</v>
      </c>
      <c r="F17" s="94" t="s">
        <v>936</v>
      </c>
      <c r="G17" s="94" t="b">
        <v>0</v>
      </c>
      <c r="H17" s="94" t="b">
        <v>0</v>
      </c>
      <c r="I17" s="94" t="b">
        <v>0</v>
      </c>
      <c r="J17" s="94" t="b">
        <v>0</v>
      </c>
      <c r="K17" s="94" t="b">
        <v>0</v>
      </c>
      <c r="L17" s="94" t="b">
        <v>0</v>
      </c>
    </row>
    <row r="18" spans="1:12" ht="15">
      <c r="A18" s="94" t="s">
        <v>900</v>
      </c>
      <c r="B18" s="94" t="s">
        <v>901</v>
      </c>
      <c r="C18" s="94">
        <v>3</v>
      </c>
      <c r="D18" s="133">
        <v>0.006185567010309278</v>
      </c>
      <c r="E18" s="133">
        <v>2.18089014193745</v>
      </c>
      <c r="F18" s="94" t="s">
        <v>936</v>
      </c>
      <c r="G18" s="94" t="b">
        <v>0</v>
      </c>
      <c r="H18" s="94" t="b">
        <v>0</v>
      </c>
      <c r="I18" s="94" t="b">
        <v>0</v>
      </c>
      <c r="J18" s="94" t="b">
        <v>0</v>
      </c>
      <c r="K18" s="94" t="b">
        <v>0</v>
      </c>
      <c r="L18" s="94" t="b">
        <v>0</v>
      </c>
    </row>
    <row r="19" spans="1:12" ht="15">
      <c r="A19" s="94" t="s">
        <v>901</v>
      </c>
      <c r="B19" s="94" t="s">
        <v>902</v>
      </c>
      <c r="C19" s="94">
        <v>3</v>
      </c>
      <c r="D19" s="133">
        <v>0.006185567010309278</v>
      </c>
      <c r="E19" s="133">
        <v>2.18089014193745</v>
      </c>
      <c r="F19" s="94" t="s">
        <v>936</v>
      </c>
      <c r="G19" s="94" t="b">
        <v>0</v>
      </c>
      <c r="H19" s="94" t="b">
        <v>0</v>
      </c>
      <c r="I19" s="94" t="b">
        <v>0</v>
      </c>
      <c r="J19" s="94" t="b">
        <v>0</v>
      </c>
      <c r="K19" s="94" t="b">
        <v>0</v>
      </c>
      <c r="L19" s="94" t="b">
        <v>0</v>
      </c>
    </row>
    <row r="20" spans="1:12" ht="15">
      <c r="A20" s="94" t="s">
        <v>902</v>
      </c>
      <c r="B20" s="94" t="s">
        <v>903</v>
      </c>
      <c r="C20" s="94">
        <v>3</v>
      </c>
      <c r="D20" s="133">
        <v>0.006185567010309278</v>
      </c>
      <c r="E20" s="133">
        <v>2.18089014193745</v>
      </c>
      <c r="F20" s="94" t="s">
        <v>936</v>
      </c>
      <c r="G20" s="94" t="b">
        <v>0</v>
      </c>
      <c r="H20" s="94" t="b">
        <v>0</v>
      </c>
      <c r="I20" s="94" t="b">
        <v>0</v>
      </c>
      <c r="J20" s="94" t="b">
        <v>0</v>
      </c>
      <c r="K20" s="94" t="b">
        <v>1</v>
      </c>
      <c r="L20" s="94" t="b">
        <v>0</v>
      </c>
    </row>
    <row r="21" spans="1:12" ht="15">
      <c r="A21" s="94" t="s">
        <v>751</v>
      </c>
      <c r="B21" s="94" t="s">
        <v>905</v>
      </c>
      <c r="C21" s="94">
        <v>3</v>
      </c>
      <c r="D21" s="133">
        <v>0.006185567010309278</v>
      </c>
      <c r="E21" s="133">
        <v>1.9590413923210936</v>
      </c>
      <c r="F21" s="94" t="s">
        <v>936</v>
      </c>
      <c r="G21" s="94" t="b">
        <v>0</v>
      </c>
      <c r="H21" s="94" t="b">
        <v>0</v>
      </c>
      <c r="I21" s="94" t="b">
        <v>0</v>
      </c>
      <c r="J21" s="94" t="b">
        <v>0</v>
      </c>
      <c r="K21" s="94" t="b">
        <v>0</v>
      </c>
      <c r="L21" s="94" t="b">
        <v>0</v>
      </c>
    </row>
    <row r="22" spans="1:12" ht="15">
      <c r="A22" s="94" t="s">
        <v>744</v>
      </c>
      <c r="B22" s="94" t="s">
        <v>746</v>
      </c>
      <c r="C22" s="94">
        <v>3</v>
      </c>
      <c r="D22" s="133">
        <v>0.006185567010309278</v>
      </c>
      <c r="E22" s="133">
        <v>1.2320426643848312</v>
      </c>
      <c r="F22" s="94" t="s">
        <v>936</v>
      </c>
      <c r="G22" s="94" t="b">
        <v>0</v>
      </c>
      <c r="H22" s="94" t="b">
        <v>0</v>
      </c>
      <c r="I22" s="94" t="b">
        <v>0</v>
      </c>
      <c r="J22" s="94" t="b">
        <v>0</v>
      </c>
      <c r="K22" s="94" t="b">
        <v>0</v>
      </c>
      <c r="L22" s="94" t="b">
        <v>0</v>
      </c>
    </row>
    <row r="23" spans="1:12" ht="15">
      <c r="A23" s="94" t="s">
        <v>749</v>
      </c>
      <c r="B23" s="94" t="s">
        <v>274</v>
      </c>
      <c r="C23" s="94">
        <v>3</v>
      </c>
      <c r="D23" s="133">
        <v>0.006185567010309278</v>
      </c>
      <c r="E23" s="133">
        <v>1.5440680443502757</v>
      </c>
      <c r="F23" s="94" t="s">
        <v>936</v>
      </c>
      <c r="G23" s="94" t="b">
        <v>0</v>
      </c>
      <c r="H23" s="94" t="b">
        <v>0</v>
      </c>
      <c r="I23" s="94" t="b">
        <v>0</v>
      </c>
      <c r="J23" s="94" t="b">
        <v>0</v>
      </c>
      <c r="K23" s="94" t="b">
        <v>0</v>
      </c>
      <c r="L23" s="94" t="b">
        <v>0</v>
      </c>
    </row>
    <row r="24" spans="1:12" ht="15">
      <c r="A24" s="94" t="s">
        <v>274</v>
      </c>
      <c r="B24" s="94" t="s">
        <v>906</v>
      </c>
      <c r="C24" s="94">
        <v>3</v>
      </c>
      <c r="D24" s="133">
        <v>0.006185567010309278</v>
      </c>
      <c r="E24" s="133">
        <v>2.18089014193745</v>
      </c>
      <c r="F24" s="94" t="s">
        <v>936</v>
      </c>
      <c r="G24" s="94" t="b">
        <v>0</v>
      </c>
      <c r="H24" s="94" t="b">
        <v>0</v>
      </c>
      <c r="I24" s="94" t="b">
        <v>0</v>
      </c>
      <c r="J24" s="94" t="b">
        <v>0</v>
      </c>
      <c r="K24" s="94" t="b">
        <v>0</v>
      </c>
      <c r="L24" s="94" t="b">
        <v>0</v>
      </c>
    </row>
    <row r="25" spans="1:12" ht="15">
      <c r="A25" s="94" t="s">
        <v>906</v>
      </c>
      <c r="B25" s="94" t="s">
        <v>907</v>
      </c>
      <c r="C25" s="94">
        <v>3</v>
      </c>
      <c r="D25" s="133">
        <v>0.006185567010309278</v>
      </c>
      <c r="E25" s="133">
        <v>2.18089014193745</v>
      </c>
      <c r="F25" s="94" t="s">
        <v>936</v>
      </c>
      <c r="G25" s="94" t="b">
        <v>0</v>
      </c>
      <c r="H25" s="94" t="b">
        <v>0</v>
      </c>
      <c r="I25" s="94" t="b">
        <v>0</v>
      </c>
      <c r="J25" s="94" t="b">
        <v>0</v>
      </c>
      <c r="K25" s="94" t="b">
        <v>0</v>
      </c>
      <c r="L25" s="94" t="b">
        <v>0</v>
      </c>
    </row>
    <row r="26" spans="1:12" ht="15">
      <c r="A26" s="94" t="s">
        <v>907</v>
      </c>
      <c r="B26" s="94" t="s">
        <v>752</v>
      </c>
      <c r="C26" s="94">
        <v>3</v>
      </c>
      <c r="D26" s="133">
        <v>0.006185567010309278</v>
      </c>
      <c r="E26" s="133">
        <v>2.05595140532915</v>
      </c>
      <c r="F26" s="94" t="s">
        <v>936</v>
      </c>
      <c r="G26" s="94" t="b">
        <v>0</v>
      </c>
      <c r="H26" s="94" t="b">
        <v>0</v>
      </c>
      <c r="I26" s="94" t="b">
        <v>0</v>
      </c>
      <c r="J26" s="94" t="b">
        <v>1</v>
      </c>
      <c r="K26" s="94" t="b">
        <v>0</v>
      </c>
      <c r="L26" s="94" t="b">
        <v>0</v>
      </c>
    </row>
    <row r="27" spans="1:12" ht="15">
      <c r="A27" s="94" t="s">
        <v>752</v>
      </c>
      <c r="B27" s="94" t="s">
        <v>908</v>
      </c>
      <c r="C27" s="94">
        <v>3</v>
      </c>
      <c r="D27" s="133">
        <v>0.006185567010309278</v>
      </c>
      <c r="E27" s="133">
        <v>1.8129133566428555</v>
      </c>
      <c r="F27" s="94" t="s">
        <v>936</v>
      </c>
      <c r="G27" s="94" t="b">
        <v>1</v>
      </c>
      <c r="H27" s="94" t="b">
        <v>0</v>
      </c>
      <c r="I27" s="94" t="b">
        <v>0</v>
      </c>
      <c r="J27" s="94" t="b">
        <v>0</v>
      </c>
      <c r="K27" s="94" t="b">
        <v>0</v>
      </c>
      <c r="L27" s="94" t="b">
        <v>0</v>
      </c>
    </row>
    <row r="28" spans="1:12" ht="15">
      <c r="A28" s="94" t="s">
        <v>908</v>
      </c>
      <c r="B28" s="94" t="s">
        <v>749</v>
      </c>
      <c r="C28" s="94">
        <v>3</v>
      </c>
      <c r="D28" s="133">
        <v>0.006185567010309278</v>
      </c>
      <c r="E28" s="133">
        <v>1.5440680443502757</v>
      </c>
      <c r="F28" s="94" t="s">
        <v>936</v>
      </c>
      <c r="G28" s="94" t="b">
        <v>0</v>
      </c>
      <c r="H28" s="94" t="b">
        <v>0</v>
      </c>
      <c r="I28" s="94" t="b">
        <v>0</v>
      </c>
      <c r="J28" s="94" t="b">
        <v>0</v>
      </c>
      <c r="K28" s="94" t="b">
        <v>0</v>
      </c>
      <c r="L28" s="94" t="b">
        <v>0</v>
      </c>
    </row>
    <row r="29" spans="1:12" ht="15">
      <c r="A29" s="94" t="s">
        <v>749</v>
      </c>
      <c r="B29" s="94" t="s">
        <v>733</v>
      </c>
      <c r="C29" s="94">
        <v>3</v>
      </c>
      <c r="D29" s="133">
        <v>0.006185567010309278</v>
      </c>
      <c r="E29" s="133">
        <v>0.5898255349109508</v>
      </c>
      <c r="F29" s="94" t="s">
        <v>936</v>
      </c>
      <c r="G29" s="94" t="b">
        <v>0</v>
      </c>
      <c r="H29" s="94" t="b">
        <v>0</v>
      </c>
      <c r="I29" s="94" t="b">
        <v>0</v>
      </c>
      <c r="J29" s="94" t="b">
        <v>0</v>
      </c>
      <c r="K29" s="94" t="b">
        <v>0</v>
      </c>
      <c r="L29" s="94" t="b">
        <v>0</v>
      </c>
    </row>
    <row r="30" spans="1:12" ht="15">
      <c r="A30" s="94" t="s">
        <v>259</v>
      </c>
      <c r="B30" s="94" t="s">
        <v>258</v>
      </c>
      <c r="C30" s="94">
        <v>3</v>
      </c>
      <c r="D30" s="133">
        <v>0.006185567010309278</v>
      </c>
      <c r="E30" s="133">
        <v>0.784884633042612</v>
      </c>
      <c r="F30" s="94" t="s">
        <v>936</v>
      </c>
      <c r="G30" s="94" t="b">
        <v>0</v>
      </c>
      <c r="H30" s="94" t="b">
        <v>0</v>
      </c>
      <c r="I30" s="94" t="b">
        <v>0</v>
      </c>
      <c r="J30" s="94" t="b">
        <v>0</v>
      </c>
      <c r="K30" s="94" t="b">
        <v>0</v>
      </c>
      <c r="L30" s="94" t="b">
        <v>0</v>
      </c>
    </row>
    <row r="31" spans="1:12" ht="15">
      <c r="A31" s="94" t="s">
        <v>254</v>
      </c>
      <c r="B31" s="94" t="s">
        <v>258</v>
      </c>
      <c r="C31" s="94">
        <v>3</v>
      </c>
      <c r="D31" s="133">
        <v>0.006185567010309278</v>
      </c>
      <c r="E31" s="133">
        <v>0.909823369650912</v>
      </c>
      <c r="F31" s="94" t="s">
        <v>936</v>
      </c>
      <c r="G31" s="94" t="b">
        <v>0</v>
      </c>
      <c r="H31" s="94" t="b">
        <v>0</v>
      </c>
      <c r="I31" s="94" t="b">
        <v>0</v>
      </c>
      <c r="J31" s="94" t="b">
        <v>0</v>
      </c>
      <c r="K31" s="94" t="b">
        <v>0</v>
      </c>
      <c r="L31" s="94" t="b">
        <v>0</v>
      </c>
    </row>
    <row r="32" spans="1:12" ht="15">
      <c r="A32" s="94" t="s">
        <v>258</v>
      </c>
      <c r="B32" s="94" t="s">
        <v>259</v>
      </c>
      <c r="C32" s="94">
        <v>3</v>
      </c>
      <c r="D32" s="133">
        <v>0.006185567010309278</v>
      </c>
      <c r="E32" s="133">
        <v>0.7585556943202629</v>
      </c>
      <c r="F32" s="94" t="s">
        <v>936</v>
      </c>
      <c r="G32" s="94" t="b">
        <v>0</v>
      </c>
      <c r="H32" s="94" t="b">
        <v>0</v>
      </c>
      <c r="I32" s="94" t="b">
        <v>0</v>
      </c>
      <c r="J32" s="94" t="b">
        <v>0</v>
      </c>
      <c r="K32" s="94" t="b">
        <v>0</v>
      </c>
      <c r="L32" s="94" t="b">
        <v>0</v>
      </c>
    </row>
    <row r="33" spans="1:12" ht="15">
      <c r="A33" s="94" t="s">
        <v>912</v>
      </c>
      <c r="B33" s="94" t="s">
        <v>913</v>
      </c>
      <c r="C33" s="94">
        <v>3</v>
      </c>
      <c r="D33" s="133">
        <v>0.006185567010309278</v>
      </c>
      <c r="E33" s="133">
        <v>2.18089014193745</v>
      </c>
      <c r="F33" s="94" t="s">
        <v>936</v>
      </c>
      <c r="G33" s="94" t="b">
        <v>0</v>
      </c>
      <c r="H33" s="94" t="b">
        <v>0</v>
      </c>
      <c r="I33" s="94" t="b">
        <v>0</v>
      </c>
      <c r="J33" s="94" t="b">
        <v>0</v>
      </c>
      <c r="K33" s="94" t="b">
        <v>0</v>
      </c>
      <c r="L33" s="94" t="b">
        <v>0</v>
      </c>
    </row>
    <row r="34" spans="1:12" ht="15">
      <c r="A34" s="94" t="s">
        <v>913</v>
      </c>
      <c r="B34" s="94" t="s">
        <v>734</v>
      </c>
      <c r="C34" s="94">
        <v>3</v>
      </c>
      <c r="D34" s="133">
        <v>0.006185567010309278</v>
      </c>
      <c r="E34" s="133">
        <v>1.481920137601431</v>
      </c>
      <c r="F34" s="94" t="s">
        <v>936</v>
      </c>
      <c r="G34" s="94" t="b">
        <v>0</v>
      </c>
      <c r="H34" s="94" t="b">
        <v>0</v>
      </c>
      <c r="I34" s="94" t="b">
        <v>0</v>
      </c>
      <c r="J34" s="94" t="b">
        <v>0</v>
      </c>
      <c r="K34" s="94" t="b">
        <v>0</v>
      </c>
      <c r="L34" s="94" t="b">
        <v>0</v>
      </c>
    </row>
    <row r="35" spans="1:12" ht="15">
      <c r="A35" s="94" t="s">
        <v>259</v>
      </c>
      <c r="B35" s="94" t="s">
        <v>733</v>
      </c>
      <c r="C35" s="94">
        <v>3</v>
      </c>
      <c r="D35" s="133">
        <v>0.006185567010309278</v>
      </c>
      <c r="E35" s="133">
        <v>0.4996489045618628</v>
      </c>
      <c r="F35" s="94" t="s">
        <v>936</v>
      </c>
      <c r="G35" s="94" t="b">
        <v>0</v>
      </c>
      <c r="H35" s="94" t="b">
        <v>0</v>
      </c>
      <c r="I35" s="94" t="b">
        <v>0</v>
      </c>
      <c r="J35" s="94" t="b">
        <v>0</v>
      </c>
      <c r="K35" s="94" t="b">
        <v>0</v>
      </c>
      <c r="L35" s="94" t="b">
        <v>0</v>
      </c>
    </row>
    <row r="36" spans="1:12" ht="15">
      <c r="A36" s="94" t="s">
        <v>734</v>
      </c>
      <c r="B36" s="94" t="s">
        <v>259</v>
      </c>
      <c r="C36" s="94">
        <v>3</v>
      </c>
      <c r="D36" s="133">
        <v>0.006185567010309278</v>
      </c>
      <c r="E36" s="133">
        <v>0.7585556943202629</v>
      </c>
      <c r="F36" s="94" t="s">
        <v>936</v>
      </c>
      <c r="G36" s="94" t="b">
        <v>0</v>
      </c>
      <c r="H36" s="94" t="b">
        <v>0</v>
      </c>
      <c r="I36" s="94" t="b">
        <v>0</v>
      </c>
      <c r="J36" s="94" t="b">
        <v>0</v>
      </c>
      <c r="K36" s="94" t="b">
        <v>0</v>
      </c>
      <c r="L36" s="94" t="b">
        <v>0</v>
      </c>
    </row>
    <row r="37" spans="1:12" ht="15">
      <c r="A37" s="94" t="s">
        <v>746</v>
      </c>
      <c r="B37" s="94" t="s">
        <v>747</v>
      </c>
      <c r="C37" s="94">
        <v>3</v>
      </c>
      <c r="D37" s="133">
        <v>0.006185567010309278</v>
      </c>
      <c r="E37" s="133">
        <v>1.5330726600488125</v>
      </c>
      <c r="F37" s="94" t="s">
        <v>936</v>
      </c>
      <c r="G37" s="94" t="b">
        <v>0</v>
      </c>
      <c r="H37" s="94" t="b">
        <v>0</v>
      </c>
      <c r="I37" s="94" t="b">
        <v>0</v>
      </c>
      <c r="J37" s="94" t="b">
        <v>0</v>
      </c>
      <c r="K37" s="94" t="b">
        <v>0</v>
      </c>
      <c r="L37" s="94" t="b">
        <v>0</v>
      </c>
    </row>
    <row r="38" spans="1:12" ht="15">
      <c r="A38" s="94" t="s">
        <v>891</v>
      </c>
      <c r="B38" s="94" t="s">
        <v>892</v>
      </c>
      <c r="C38" s="94">
        <v>2</v>
      </c>
      <c r="D38" s="133">
        <v>0.004849860862085284</v>
      </c>
      <c r="E38" s="133">
        <v>2.0047988828817687</v>
      </c>
      <c r="F38" s="94" t="s">
        <v>936</v>
      </c>
      <c r="G38" s="94" t="b">
        <v>0</v>
      </c>
      <c r="H38" s="94" t="b">
        <v>0</v>
      </c>
      <c r="I38" s="94" t="b">
        <v>0</v>
      </c>
      <c r="J38" s="94" t="b">
        <v>0</v>
      </c>
      <c r="K38" s="94" t="b">
        <v>0</v>
      </c>
      <c r="L38" s="94" t="b">
        <v>0</v>
      </c>
    </row>
    <row r="39" spans="1:12" ht="15">
      <c r="A39" s="94" t="s">
        <v>903</v>
      </c>
      <c r="B39" s="94" t="s">
        <v>917</v>
      </c>
      <c r="C39" s="94">
        <v>2</v>
      </c>
      <c r="D39" s="133">
        <v>0.004849860862085284</v>
      </c>
      <c r="E39" s="133">
        <v>2.18089014193745</v>
      </c>
      <c r="F39" s="94" t="s">
        <v>936</v>
      </c>
      <c r="G39" s="94" t="b">
        <v>0</v>
      </c>
      <c r="H39" s="94" t="b">
        <v>1</v>
      </c>
      <c r="I39" s="94" t="b">
        <v>0</v>
      </c>
      <c r="J39" s="94" t="b">
        <v>0</v>
      </c>
      <c r="K39" s="94" t="b">
        <v>0</v>
      </c>
      <c r="L39" s="94" t="b">
        <v>0</v>
      </c>
    </row>
    <row r="40" spans="1:12" ht="15">
      <c r="A40" s="94" t="s">
        <v>917</v>
      </c>
      <c r="B40" s="94" t="s">
        <v>884</v>
      </c>
      <c r="C40" s="94">
        <v>2</v>
      </c>
      <c r="D40" s="133">
        <v>0.004849860862085284</v>
      </c>
      <c r="E40" s="133">
        <v>2.18089014193745</v>
      </c>
      <c r="F40" s="94" t="s">
        <v>936</v>
      </c>
      <c r="G40" s="94" t="b">
        <v>0</v>
      </c>
      <c r="H40" s="94" t="b">
        <v>0</v>
      </c>
      <c r="I40" s="94" t="b">
        <v>0</v>
      </c>
      <c r="J40" s="94" t="b">
        <v>1</v>
      </c>
      <c r="K40" s="94" t="b">
        <v>0</v>
      </c>
      <c r="L40" s="94" t="b">
        <v>0</v>
      </c>
    </row>
    <row r="41" spans="1:12" ht="15">
      <c r="A41" s="94" t="s">
        <v>905</v>
      </c>
      <c r="B41" s="94" t="s">
        <v>744</v>
      </c>
      <c r="C41" s="94">
        <v>2</v>
      </c>
      <c r="D41" s="133">
        <v>0.004849860862085284</v>
      </c>
      <c r="E41" s="133">
        <v>1.5276776281621063</v>
      </c>
      <c r="F41" s="94" t="s">
        <v>936</v>
      </c>
      <c r="G41" s="94" t="b">
        <v>0</v>
      </c>
      <c r="H41" s="94" t="b">
        <v>0</v>
      </c>
      <c r="I41" s="94" t="b">
        <v>0</v>
      </c>
      <c r="J41" s="94" t="b">
        <v>0</v>
      </c>
      <c r="K41" s="94" t="b">
        <v>0</v>
      </c>
      <c r="L41" s="94" t="b">
        <v>0</v>
      </c>
    </row>
    <row r="42" spans="1:12" ht="15">
      <c r="A42" s="94" t="s">
        <v>733</v>
      </c>
      <c r="B42" s="94" t="s">
        <v>259</v>
      </c>
      <c r="C42" s="94">
        <v>2</v>
      </c>
      <c r="D42" s="133">
        <v>0.004849860862085284</v>
      </c>
      <c r="E42" s="133">
        <v>0.47331996583951363</v>
      </c>
      <c r="F42" s="94" t="s">
        <v>936</v>
      </c>
      <c r="G42" s="94" t="b">
        <v>0</v>
      </c>
      <c r="H42" s="94" t="b">
        <v>0</v>
      </c>
      <c r="I42" s="94" t="b">
        <v>0</v>
      </c>
      <c r="J42" s="94" t="b">
        <v>0</v>
      </c>
      <c r="K42" s="94" t="b">
        <v>0</v>
      </c>
      <c r="L42" s="94" t="b">
        <v>0</v>
      </c>
    </row>
    <row r="43" spans="1:12" ht="15">
      <c r="A43" s="94" t="s">
        <v>743</v>
      </c>
      <c r="B43" s="94" t="s">
        <v>547</v>
      </c>
      <c r="C43" s="94">
        <v>2</v>
      </c>
      <c r="D43" s="133">
        <v>0.004849860862085284</v>
      </c>
      <c r="E43" s="133">
        <v>1.8129133566428555</v>
      </c>
      <c r="F43" s="94" t="s">
        <v>936</v>
      </c>
      <c r="G43" s="94" t="b">
        <v>0</v>
      </c>
      <c r="H43" s="94" t="b">
        <v>0</v>
      </c>
      <c r="I43" s="94" t="b">
        <v>0</v>
      </c>
      <c r="J43" s="94" t="b">
        <v>0</v>
      </c>
      <c r="K43" s="94" t="b">
        <v>0</v>
      </c>
      <c r="L43" s="94" t="b">
        <v>0</v>
      </c>
    </row>
    <row r="44" spans="1:12" ht="15">
      <c r="A44" s="94" t="s">
        <v>733</v>
      </c>
      <c r="B44" s="94" t="s">
        <v>734</v>
      </c>
      <c r="C44" s="94">
        <v>2</v>
      </c>
      <c r="D44" s="133">
        <v>0.004849860862085284</v>
      </c>
      <c r="E44" s="133">
        <v>0.5276776281621063</v>
      </c>
      <c r="F44" s="94" t="s">
        <v>936</v>
      </c>
      <c r="G44" s="94" t="b">
        <v>0</v>
      </c>
      <c r="H44" s="94" t="b">
        <v>0</v>
      </c>
      <c r="I44" s="94" t="b">
        <v>0</v>
      </c>
      <c r="J44" s="94" t="b">
        <v>0</v>
      </c>
      <c r="K44" s="94" t="b">
        <v>0</v>
      </c>
      <c r="L44" s="94" t="b">
        <v>0</v>
      </c>
    </row>
    <row r="45" spans="1:12" ht="15">
      <c r="A45" s="94" t="s">
        <v>733</v>
      </c>
      <c r="B45" s="94" t="s">
        <v>258</v>
      </c>
      <c r="C45" s="94">
        <v>2</v>
      </c>
      <c r="D45" s="133">
        <v>0.004849860862085284</v>
      </c>
      <c r="E45" s="133">
        <v>0.5576408515395495</v>
      </c>
      <c r="F45" s="94" t="s">
        <v>936</v>
      </c>
      <c r="G45" s="94" t="b">
        <v>0</v>
      </c>
      <c r="H45" s="94" t="b">
        <v>0</v>
      </c>
      <c r="I45" s="94" t="b">
        <v>0</v>
      </c>
      <c r="J45" s="94" t="b">
        <v>0</v>
      </c>
      <c r="K45" s="94" t="b">
        <v>0</v>
      </c>
      <c r="L45" s="94" t="b">
        <v>0</v>
      </c>
    </row>
    <row r="46" spans="1:12" ht="15">
      <c r="A46" s="94" t="s">
        <v>925</v>
      </c>
      <c r="B46" s="94" t="s">
        <v>926</v>
      </c>
      <c r="C46" s="94">
        <v>2</v>
      </c>
      <c r="D46" s="133">
        <v>0.004849860862085284</v>
      </c>
      <c r="E46" s="133">
        <v>2.3569814009931314</v>
      </c>
      <c r="F46" s="94" t="s">
        <v>936</v>
      </c>
      <c r="G46" s="94" t="b">
        <v>0</v>
      </c>
      <c r="H46" s="94" t="b">
        <v>0</v>
      </c>
      <c r="I46" s="94" t="b">
        <v>0</v>
      </c>
      <c r="J46" s="94" t="b">
        <v>0</v>
      </c>
      <c r="K46" s="94" t="b">
        <v>0</v>
      </c>
      <c r="L46" s="94" t="b">
        <v>0</v>
      </c>
    </row>
    <row r="47" spans="1:12" ht="15">
      <c r="A47" s="94" t="s">
        <v>926</v>
      </c>
      <c r="B47" s="94" t="s">
        <v>886</v>
      </c>
      <c r="C47" s="94">
        <v>2</v>
      </c>
      <c r="D47" s="133">
        <v>0.004849860862085284</v>
      </c>
      <c r="E47" s="133">
        <v>2.05595140532915</v>
      </c>
      <c r="F47" s="94" t="s">
        <v>936</v>
      </c>
      <c r="G47" s="94" t="b">
        <v>0</v>
      </c>
      <c r="H47" s="94" t="b">
        <v>0</v>
      </c>
      <c r="I47" s="94" t="b">
        <v>0</v>
      </c>
      <c r="J47" s="94" t="b">
        <v>0</v>
      </c>
      <c r="K47" s="94" t="b">
        <v>0</v>
      </c>
      <c r="L47" s="94" t="b">
        <v>0</v>
      </c>
    </row>
    <row r="48" spans="1:12" ht="15">
      <c r="A48" s="94" t="s">
        <v>734</v>
      </c>
      <c r="B48" s="94" t="s">
        <v>881</v>
      </c>
      <c r="C48" s="94">
        <v>2</v>
      </c>
      <c r="D48" s="133">
        <v>0.004849860862085284</v>
      </c>
      <c r="E48" s="133">
        <v>1.1139433523068367</v>
      </c>
      <c r="F48" s="94" t="s">
        <v>936</v>
      </c>
      <c r="G48" s="94" t="b">
        <v>0</v>
      </c>
      <c r="H48" s="94" t="b">
        <v>0</v>
      </c>
      <c r="I48" s="94" t="b">
        <v>0</v>
      </c>
      <c r="J48" s="94" t="b">
        <v>0</v>
      </c>
      <c r="K48" s="94" t="b">
        <v>0</v>
      </c>
      <c r="L48" s="94" t="b">
        <v>0</v>
      </c>
    </row>
    <row r="49" spans="1:12" ht="15">
      <c r="A49" s="94" t="s">
        <v>742</v>
      </c>
      <c r="B49" s="94" t="s">
        <v>746</v>
      </c>
      <c r="C49" s="94">
        <v>2</v>
      </c>
      <c r="D49" s="133">
        <v>0.004849860862085284</v>
      </c>
      <c r="E49" s="133">
        <v>1.18089014193745</v>
      </c>
      <c r="F49" s="94" t="s">
        <v>936</v>
      </c>
      <c r="G49" s="94" t="b">
        <v>0</v>
      </c>
      <c r="H49" s="94" t="b">
        <v>0</v>
      </c>
      <c r="I49" s="94" t="b">
        <v>0</v>
      </c>
      <c r="J49" s="94" t="b">
        <v>0</v>
      </c>
      <c r="K49" s="94" t="b">
        <v>0</v>
      </c>
      <c r="L49" s="94" t="b">
        <v>0</v>
      </c>
    </row>
    <row r="50" spans="1:12" ht="15">
      <c r="A50" s="94" t="s">
        <v>883</v>
      </c>
      <c r="B50" s="94" t="s">
        <v>927</v>
      </c>
      <c r="C50" s="94">
        <v>2</v>
      </c>
      <c r="D50" s="133">
        <v>0.004849860862085284</v>
      </c>
      <c r="E50" s="133">
        <v>2.05595140532915</v>
      </c>
      <c r="F50" s="94" t="s">
        <v>936</v>
      </c>
      <c r="G50" s="94" t="b">
        <v>1</v>
      </c>
      <c r="H50" s="94" t="b">
        <v>0</v>
      </c>
      <c r="I50" s="94" t="b">
        <v>0</v>
      </c>
      <c r="J50" s="94" t="b">
        <v>0</v>
      </c>
      <c r="K50" s="94" t="b">
        <v>0</v>
      </c>
      <c r="L50" s="94" t="b">
        <v>0</v>
      </c>
    </row>
    <row r="51" spans="1:12" ht="15">
      <c r="A51" s="94" t="s">
        <v>734</v>
      </c>
      <c r="B51" s="94" t="s">
        <v>733</v>
      </c>
      <c r="C51" s="94">
        <v>2</v>
      </c>
      <c r="D51" s="133">
        <v>0.004849860862085284</v>
      </c>
      <c r="E51" s="133">
        <v>0.38154959248386827</v>
      </c>
      <c r="F51" s="94" t="s">
        <v>936</v>
      </c>
      <c r="G51" s="94" t="b">
        <v>0</v>
      </c>
      <c r="H51" s="94" t="b">
        <v>0</v>
      </c>
      <c r="I51" s="94" t="b">
        <v>0</v>
      </c>
      <c r="J51" s="94" t="b">
        <v>0</v>
      </c>
      <c r="K51" s="94" t="b">
        <v>0</v>
      </c>
      <c r="L51" s="94" t="b">
        <v>0</v>
      </c>
    </row>
    <row r="52" spans="1:12" ht="15">
      <c r="A52" s="94" t="s">
        <v>749</v>
      </c>
      <c r="B52" s="94" t="s">
        <v>930</v>
      </c>
      <c r="C52" s="94">
        <v>2</v>
      </c>
      <c r="D52" s="133">
        <v>0.004849860862085284</v>
      </c>
      <c r="E52" s="133">
        <v>1.5440680443502757</v>
      </c>
      <c r="F52" s="94" t="s">
        <v>936</v>
      </c>
      <c r="G52" s="94" t="b">
        <v>0</v>
      </c>
      <c r="H52" s="94" t="b">
        <v>0</v>
      </c>
      <c r="I52" s="94" t="b">
        <v>0</v>
      </c>
      <c r="J52" s="94" t="b">
        <v>1</v>
      </c>
      <c r="K52" s="94" t="b">
        <v>0</v>
      </c>
      <c r="L52" s="94" t="b">
        <v>0</v>
      </c>
    </row>
    <row r="53" spans="1:12" ht="15">
      <c r="A53" s="94" t="s">
        <v>930</v>
      </c>
      <c r="B53" s="94" t="s">
        <v>931</v>
      </c>
      <c r="C53" s="94">
        <v>2</v>
      </c>
      <c r="D53" s="133">
        <v>0.004849860862085284</v>
      </c>
      <c r="E53" s="133">
        <v>2.3569814009931314</v>
      </c>
      <c r="F53" s="94" t="s">
        <v>936</v>
      </c>
      <c r="G53" s="94" t="b">
        <v>1</v>
      </c>
      <c r="H53" s="94" t="b">
        <v>0</v>
      </c>
      <c r="I53" s="94" t="b">
        <v>0</v>
      </c>
      <c r="J53" s="94" t="b">
        <v>0</v>
      </c>
      <c r="K53" s="94" t="b">
        <v>0</v>
      </c>
      <c r="L53" s="94" t="b">
        <v>0</v>
      </c>
    </row>
    <row r="54" spans="1:12" ht="15">
      <c r="A54" s="94" t="s">
        <v>742</v>
      </c>
      <c r="B54" s="94" t="s">
        <v>933</v>
      </c>
      <c r="C54" s="94">
        <v>2</v>
      </c>
      <c r="D54" s="133">
        <v>0.004849860862085284</v>
      </c>
      <c r="E54" s="133">
        <v>1.8798601462734688</v>
      </c>
      <c r="F54" s="94" t="s">
        <v>936</v>
      </c>
      <c r="G54" s="94" t="b">
        <v>0</v>
      </c>
      <c r="H54" s="94" t="b">
        <v>0</v>
      </c>
      <c r="I54" s="94" t="b">
        <v>0</v>
      </c>
      <c r="J54" s="94" t="b">
        <v>0</v>
      </c>
      <c r="K54" s="94" t="b">
        <v>0</v>
      </c>
      <c r="L54" s="94" t="b">
        <v>0</v>
      </c>
    </row>
    <row r="55" spans="1:12" ht="15">
      <c r="A55" s="94" t="s">
        <v>910</v>
      </c>
      <c r="B55" s="94" t="s">
        <v>889</v>
      </c>
      <c r="C55" s="94">
        <v>2</v>
      </c>
      <c r="D55" s="133">
        <v>0.004849860862085284</v>
      </c>
      <c r="E55" s="133">
        <v>2.18089014193745</v>
      </c>
      <c r="F55" s="94" t="s">
        <v>936</v>
      </c>
      <c r="G55" s="94" t="b">
        <v>0</v>
      </c>
      <c r="H55" s="94" t="b">
        <v>0</v>
      </c>
      <c r="I55" s="94" t="b">
        <v>0</v>
      </c>
      <c r="J55" s="94" t="b">
        <v>1</v>
      </c>
      <c r="K55" s="94" t="b">
        <v>0</v>
      </c>
      <c r="L55" s="94" t="b">
        <v>0</v>
      </c>
    </row>
    <row r="56" spans="1:12" ht="15">
      <c r="A56" s="94" t="s">
        <v>744</v>
      </c>
      <c r="B56" s="94" t="s">
        <v>742</v>
      </c>
      <c r="C56" s="94">
        <v>2</v>
      </c>
      <c r="D56" s="133">
        <v>0.004849860862085284</v>
      </c>
      <c r="E56" s="133">
        <v>1.2778001549455063</v>
      </c>
      <c r="F56" s="94" t="s">
        <v>936</v>
      </c>
      <c r="G56" s="94" t="b">
        <v>0</v>
      </c>
      <c r="H56" s="94" t="b">
        <v>0</v>
      </c>
      <c r="I56" s="94" t="b">
        <v>0</v>
      </c>
      <c r="J56" s="94" t="b">
        <v>0</v>
      </c>
      <c r="K56" s="94" t="b">
        <v>0</v>
      </c>
      <c r="L56" s="94" t="b">
        <v>0</v>
      </c>
    </row>
    <row r="57" spans="1:12" ht="15">
      <c r="A57" s="94" t="s">
        <v>892</v>
      </c>
      <c r="B57" s="94" t="s">
        <v>894</v>
      </c>
      <c r="C57" s="94">
        <v>2</v>
      </c>
      <c r="D57" s="133">
        <v>0.004849860862085284</v>
      </c>
      <c r="E57" s="133">
        <v>2.0047988828817687</v>
      </c>
      <c r="F57" s="94" t="s">
        <v>936</v>
      </c>
      <c r="G57" s="94" t="b">
        <v>0</v>
      </c>
      <c r="H57" s="94" t="b">
        <v>0</v>
      </c>
      <c r="I57" s="94" t="b">
        <v>0</v>
      </c>
      <c r="J57" s="94" t="b">
        <v>0</v>
      </c>
      <c r="K57" s="94" t="b">
        <v>0</v>
      </c>
      <c r="L57" s="94" t="b">
        <v>0</v>
      </c>
    </row>
    <row r="58" spans="1:12" ht="15">
      <c r="A58" s="94" t="s">
        <v>733</v>
      </c>
      <c r="B58" s="94" t="s">
        <v>885</v>
      </c>
      <c r="C58" s="94">
        <v>2</v>
      </c>
      <c r="D58" s="133">
        <v>0.004849860862085284</v>
      </c>
      <c r="E58" s="133">
        <v>1.1017088958898251</v>
      </c>
      <c r="F58" s="94" t="s">
        <v>936</v>
      </c>
      <c r="G58" s="94" t="b">
        <v>0</v>
      </c>
      <c r="H58" s="94" t="b">
        <v>0</v>
      </c>
      <c r="I58" s="94" t="b">
        <v>0</v>
      </c>
      <c r="J58" s="94" t="b">
        <v>0</v>
      </c>
      <c r="K58" s="94" t="b">
        <v>0</v>
      </c>
      <c r="L58" s="94" t="b">
        <v>0</v>
      </c>
    </row>
    <row r="59" spans="1:12" ht="15">
      <c r="A59" s="94" t="s">
        <v>888</v>
      </c>
      <c r="B59" s="94" t="s">
        <v>749</v>
      </c>
      <c r="C59" s="94">
        <v>2</v>
      </c>
      <c r="D59" s="133">
        <v>0.004849860862085284</v>
      </c>
      <c r="E59" s="133">
        <v>1.2430380486862944</v>
      </c>
      <c r="F59" s="94" t="s">
        <v>936</v>
      </c>
      <c r="G59" s="94" t="b">
        <v>0</v>
      </c>
      <c r="H59" s="94" t="b">
        <v>0</v>
      </c>
      <c r="I59" s="94" t="b">
        <v>0</v>
      </c>
      <c r="J59" s="94" t="b">
        <v>0</v>
      </c>
      <c r="K59" s="94" t="b">
        <v>0</v>
      </c>
      <c r="L59" s="94" t="b">
        <v>0</v>
      </c>
    </row>
    <row r="60" spans="1:12" ht="15">
      <c r="A60" s="94" t="s">
        <v>737</v>
      </c>
      <c r="B60" s="94" t="s">
        <v>738</v>
      </c>
      <c r="C60" s="94">
        <v>3</v>
      </c>
      <c r="D60" s="133">
        <v>0.00950621038938888</v>
      </c>
      <c r="E60" s="133">
        <v>1.4722687519252504</v>
      </c>
      <c r="F60" s="94" t="s">
        <v>660</v>
      </c>
      <c r="G60" s="94" t="b">
        <v>0</v>
      </c>
      <c r="H60" s="94" t="b">
        <v>0</v>
      </c>
      <c r="I60" s="94" t="b">
        <v>0</v>
      </c>
      <c r="J60" s="94" t="b">
        <v>0</v>
      </c>
      <c r="K60" s="94" t="b">
        <v>0</v>
      </c>
      <c r="L60" s="94" t="b">
        <v>0</v>
      </c>
    </row>
    <row r="61" spans="1:12" ht="15">
      <c r="A61" s="94" t="s">
        <v>733</v>
      </c>
      <c r="B61" s="94" t="s">
        <v>734</v>
      </c>
      <c r="C61" s="94">
        <v>2</v>
      </c>
      <c r="D61" s="133">
        <v>0.010044657994098156</v>
      </c>
      <c r="E61" s="133">
        <v>1.0463000196529693</v>
      </c>
      <c r="F61" s="94" t="s">
        <v>660</v>
      </c>
      <c r="G61" s="94" t="b">
        <v>0</v>
      </c>
      <c r="H61" s="94" t="b">
        <v>0</v>
      </c>
      <c r="I61" s="94" t="b">
        <v>0</v>
      </c>
      <c r="J61" s="94" t="b">
        <v>0</v>
      </c>
      <c r="K61" s="94" t="b">
        <v>0</v>
      </c>
      <c r="L61" s="94" t="b">
        <v>0</v>
      </c>
    </row>
    <row r="62" spans="1:12" ht="15">
      <c r="A62" s="94" t="s">
        <v>259</v>
      </c>
      <c r="B62" s="94" t="s">
        <v>258</v>
      </c>
      <c r="C62" s="94">
        <v>2</v>
      </c>
      <c r="D62" s="133">
        <v>0.010044657994098156</v>
      </c>
      <c r="E62" s="133">
        <v>0.9493900066449128</v>
      </c>
      <c r="F62" s="94" t="s">
        <v>660</v>
      </c>
      <c r="G62" s="94" t="b">
        <v>0</v>
      </c>
      <c r="H62" s="94" t="b">
        <v>0</v>
      </c>
      <c r="I62" s="94" t="b">
        <v>0</v>
      </c>
      <c r="J62" s="94" t="b">
        <v>0</v>
      </c>
      <c r="K62" s="94" t="b">
        <v>0</v>
      </c>
      <c r="L62" s="94" t="b">
        <v>0</v>
      </c>
    </row>
    <row r="63" spans="1:12" ht="15">
      <c r="A63" s="94" t="s">
        <v>258</v>
      </c>
      <c r="B63" s="94" t="s">
        <v>254</v>
      </c>
      <c r="C63" s="94">
        <v>2</v>
      </c>
      <c r="D63" s="133">
        <v>0.010044657994098156</v>
      </c>
      <c r="E63" s="133">
        <v>0.9493900066449128</v>
      </c>
      <c r="F63" s="94" t="s">
        <v>660</v>
      </c>
      <c r="G63" s="94" t="b">
        <v>0</v>
      </c>
      <c r="H63" s="94" t="b">
        <v>0</v>
      </c>
      <c r="I63" s="94" t="b">
        <v>0</v>
      </c>
      <c r="J63" s="94" t="b">
        <v>0</v>
      </c>
      <c r="K63" s="94" t="b">
        <v>0</v>
      </c>
      <c r="L63" s="94" t="b">
        <v>0</v>
      </c>
    </row>
    <row r="64" spans="1:12" ht="15">
      <c r="A64" s="94" t="s">
        <v>259</v>
      </c>
      <c r="B64" s="94" t="s">
        <v>254</v>
      </c>
      <c r="C64" s="94">
        <v>2</v>
      </c>
      <c r="D64" s="133">
        <v>0.010044657994098156</v>
      </c>
      <c r="E64" s="133">
        <v>0.8524799936368563</v>
      </c>
      <c r="F64" s="94" t="s">
        <v>660</v>
      </c>
      <c r="G64" s="94" t="b">
        <v>0</v>
      </c>
      <c r="H64" s="94" t="b">
        <v>0</v>
      </c>
      <c r="I64" s="94" t="b">
        <v>0</v>
      </c>
      <c r="J64" s="94" t="b">
        <v>0</v>
      </c>
      <c r="K64" s="94" t="b">
        <v>0</v>
      </c>
      <c r="L64" s="94" t="b">
        <v>0</v>
      </c>
    </row>
    <row r="65" spans="1:12" ht="15">
      <c r="A65" s="94" t="s">
        <v>743</v>
      </c>
      <c r="B65" s="94" t="s">
        <v>734</v>
      </c>
      <c r="C65" s="94">
        <v>5</v>
      </c>
      <c r="D65" s="133">
        <v>0.010303180445673254</v>
      </c>
      <c r="E65" s="133">
        <v>1.2283147918655881</v>
      </c>
      <c r="F65" s="94" t="s">
        <v>661</v>
      </c>
      <c r="G65" s="94" t="b">
        <v>0</v>
      </c>
      <c r="H65" s="94" t="b">
        <v>0</v>
      </c>
      <c r="I65" s="94" t="b">
        <v>0</v>
      </c>
      <c r="J65" s="94" t="b">
        <v>0</v>
      </c>
      <c r="K65" s="94" t="b">
        <v>0</v>
      </c>
      <c r="L65" s="94" t="b">
        <v>0</v>
      </c>
    </row>
    <row r="66" spans="1:12" ht="15">
      <c r="A66" s="94" t="s">
        <v>747</v>
      </c>
      <c r="B66" s="94" t="s">
        <v>888</v>
      </c>
      <c r="C66" s="94">
        <v>4</v>
      </c>
      <c r="D66" s="133">
        <v>0.010028904043323053</v>
      </c>
      <c r="E66" s="133">
        <v>1.7054360465852505</v>
      </c>
      <c r="F66" s="94" t="s">
        <v>661</v>
      </c>
      <c r="G66" s="94" t="b">
        <v>0</v>
      </c>
      <c r="H66" s="94" t="b">
        <v>0</v>
      </c>
      <c r="I66" s="94" t="b">
        <v>0</v>
      </c>
      <c r="J66" s="94" t="b">
        <v>0</v>
      </c>
      <c r="K66" s="94" t="b">
        <v>0</v>
      </c>
      <c r="L66" s="94" t="b">
        <v>0</v>
      </c>
    </row>
    <row r="67" spans="1:12" ht="15">
      <c r="A67" s="94" t="s">
        <v>746</v>
      </c>
      <c r="B67" s="94" t="s">
        <v>747</v>
      </c>
      <c r="C67" s="94">
        <v>3</v>
      </c>
      <c r="D67" s="133">
        <v>0.009248941672238373</v>
      </c>
      <c r="E67" s="133">
        <v>1.5804973099769506</v>
      </c>
      <c r="F67" s="94" t="s">
        <v>661</v>
      </c>
      <c r="G67" s="94" t="b">
        <v>0</v>
      </c>
      <c r="H67" s="94" t="b">
        <v>0</v>
      </c>
      <c r="I67" s="94" t="b">
        <v>0</v>
      </c>
      <c r="J67" s="94" t="b">
        <v>0</v>
      </c>
      <c r="K67" s="94" t="b">
        <v>0</v>
      </c>
      <c r="L67" s="94" t="b">
        <v>0</v>
      </c>
    </row>
    <row r="68" spans="1:12" ht="15">
      <c r="A68" s="94" t="s">
        <v>745</v>
      </c>
      <c r="B68" s="94" t="s">
        <v>702</v>
      </c>
      <c r="C68" s="94">
        <v>2</v>
      </c>
      <c r="D68" s="133">
        <v>0.007788922027781169</v>
      </c>
      <c r="E68" s="133">
        <v>1.7054360465852505</v>
      </c>
      <c r="F68" s="94" t="s">
        <v>661</v>
      </c>
      <c r="G68" s="94" t="b">
        <v>0</v>
      </c>
      <c r="H68" s="94" t="b">
        <v>0</v>
      </c>
      <c r="I68" s="94" t="b">
        <v>0</v>
      </c>
      <c r="J68" s="94" t="b">
        <v>0</v>
      </c>
      <c r="K68" s="94" t="b">
        <v>0</v>
      </c>
      <c r="L68" s="94" t="b">
        <v>0</v>
      </c>
    </row>
    <row r="69" spans="1:12" ht="15">
      <c r="A69" s="94" t="s">
        <v>702</v>
      </c>
      <c r="B69" s="94" t="s">
        <v>746</v>
      </c>
      <c r="C69" s="94">
        <v>2</v>
      </c>
      <c r="D69" s="133">
        <v>0.007788922027781169</v>
      </c>
      <c r="E69" s="133">
        <v>1.7054360465852505</v>
      </c>
      <c r="F69" s="94" t="s">
        <v>661</v>
      </c>
      <c r="G69" s="94" t="b">
        <v>0</v>
      </c>
      <c r="H69" s="94" t="b">
        <v>0</v>
      </c>
      <c r="I69" s="94" t="b">
        <v>0</v>
      </c>
      <c r="J69" s="94" t="b">
        <v>0</v>
      </c>
      <c r="K69" s="94" t="b">
        <v>0</v>
      </c>
      <c r="L69" s="94" t="b">
        <v>0</v>
      </c>
    </row>
    <row r="70" spans="1:12" ht="15">
      <c r="A70" s="94" t="s">
        <v>888</v>
      </c>
      <c r="B70" s="94" t="s">
        <v>749</v>
      </c>
      <c r="C70" s="94">
        <v>2</v>
      </c>
      <c r="D70" s="133">
        <v>0.007788922027781169</v>
      </c>
      <c r="E70" s="133">
        <v>1.7054360465852505</v>
      </c>
      <c r="F70" s="94" t="s">
        <v>661</v>
      </c>
      <c r="G70" s="94" t="b">
        <v>0</v>
      </c>
      <c r="H70" s="94" t="b">
        <v>0</v>
      </c>
      <c r="I70" s="94" t="b">
        <v>0</v>
      </c>
      <c r="J70" s="94" t="b">
        <v>0</v>
      </c>
      <c r="K70" s="94" t="b">
        <v>0</v>
      </c>
      <c r="L70" s="94" t="b">
        <v>0</v>
      </c>
    </row>
    <row r="71" spans="1:12" ht="15">
      <c r="A71" s="94" t="s">
        <v>892</v>
      </c>
      <c r="B71" s="94" t="s">
        <v>894</v>
      </c>
      <c r="C71" s="94">
        <v>2</v>
      </c>
      <c r="D71" s="133">
        <v>0.007788922027781169</v>
      </c>
      <c r="E71" s="133">
        <v>2.0064660422492318</v>
      </c>
      <c r="F71" s="94" t="s">
        <v>661</v>
      </c>
      <c r="G71" s="94" t="b">
        <v>0</v>
      </c>
      <c r="H71" s="94" t="b">
        <v>0</v>
      </c>
      <c r="I71" s="94" t="b">
        <v>0</v>
      </c>
      <c r="J71" s="94" t="b">
        <v>0</v>
      </c>
      <c r="K71" s="94" t="b">
        <v>0</v>
      </c>
      <c r="L71" s="94" t="b">
        <v>0</v>
      </c>
    </row>
    <row r="72" spans="1:12" ht="15">
      <c r="A72" s="94" t="s">
        <v>733</v>
      </c>
      <c r="B72" s="94" t="s">
        <v>885</v>
      </c>
      <c r="C72" s="94">
        <v>2</v>
      </c>
      <c r="D72" s="133">
        <v>0.007788922027781169</v>
      </c>
      <c r="E72" s="133">
        <v>1.0900120936993065</v>
      </c>
      <c r="F72" s="94" t="s">
        <v>661</v>
      </c>
      <c r="G72" s="94" t="b">
        <v>0</v>
      </c>
      <c r="H72" s="94" t="b">
        <v>0</v>
      </c>
      <c r="I72" s="94" t="b">
        <v>0</v>
      </c>
      <c r="J72" s="94" t="b">
        <v>0</v>
      </c>
      <c r="K72" s="94" t="b">
        <v>0</v>
      </c>
      <c r="L72" s="94" t="b">
        <v>0</v>
      </c>
    </row>
    <row r="73" spans="1:12" ht="15">
      <c r="A73" s="94" t="s">
        <v>882</v>
      </c>
      <c r="B73" s="94" t="s">
        <v>745</v>
      </c>
      <c r="C73" s="94">
        <v>2</v>
      </c>
      <c r="D73" s="133">
        <v>0.007788922027781169</v>
      </c>
      <c r="E73" s="133">
        <v>1.5293447875295694</v>
      </c>
      <c r="F73" s="94" t="s">
        <v>661</v>
      </c>
      <c r="G73" s="94" t="b">
        <v>1</v>
      </c>
      <c r="H73" s="94" t="b">
        <v>0</v>
      </c>
      <c r="I73" s="94" t="b">
        <v>0</v>
      </c>
      <c r="J73" s="94" t="b">
        <v>0</v>
      </c>
      <c r="K73" s="94" t="b">
        <v>0</v>
      </c>
      <c r="L73" s="94" t="b">
        <v>0</v>
      </c>
    </row>
    <row r="74" spans="1:12" ht="15">
      <c r="A74" s="94" t="s">
        <v>734</v>
      </c>
      <c r="B74" s="94" t="s">
        <v>881</v>
      </c>
      <c r="C74" s="94">
        <v>2</v>
      </c>
      <c r="D74" s="133">
        <v>0.007788922027781169</v>
      </c>
      <c r="E74" s="133">
        <v>1.1314047788575317</v>
      </c>
      <c r="F74" s="94" t="s">
        <v>661</v>
      </c>
      <c r="G74" s="94" t="b">
        <v>0</v>
      </c>
      <c r="H74" s="94" t="b">
        <v>0</v>
      </c>
      <c r="I74" s="94" t="b">
        <v>0</v>
      </c>
      <c r="J74" s="94" t="b">
        <v>0</v>
      </c>
      <c r="K74" s="94" t="b">
        <v>0</v>
      </c>
      <c r="L74" s="94" t="b">
        <v>0</v>
      </c>
    </row>
    <row r="75" spans="1:12" ht="15">
      <c r="A75" s="94" t="s">
        <v>925</v>
      </c>
      <c r="B75" s="94" t="s">
        <v>926</v>
      </c>
      <c r="C75" s="94">
        <v>2</v>
      </c>
      <c r="D75" s="133">
        <v>0.007788922027781169</v>
      </c>
      <c r="E75" s="133">
        <v>2.0064660422492318</v>
      </c>
      <c r="F75" s="94" t="s">
        <v>661</v>
      </c>
      <c r="G75" s="94" t="b">
        <v>0</v>
      </c>
      <c r="H75" s="94" t="b">
        <v>0</v>
      </c>
      <c r="I75" s="94" t="b">
        <v>0</v>
      </c>
      <c r="J75" s="94" t="b">
        <v>0</v>
      </c>
      <c r="K75" s="94" t="b">
        <v>0</v>
      </c>
      <c r="L75" s="94" t="b">
        <v>0</v>
      </c>
    </row>
    <row r="76" spans="1:12" ht="15">
      <c r="A76" s="94" t="s">
        <v>926</v>
      </c>
      <c r="B76" s="94" t="s">
        <v>886</v>
      </c>
      <c r="C76" s="94">
        <v>2</v>
      </c>
      <c r="D76" s="133">
        <v>0.007788922027781169</v>
      </c>
      <c r="E76" s="133">
        <v>2.0064660422492318</v>
      </c>
      <c r="F76" s="94" t="s">
        <v>661</v>
      </c>
      <c r="G76" s="94" t="b">
        <v>0</v>
      </c>
      <c r="H76" s="94" t="b">
        <v>0</v>
      </c>
      <c r="I76" s="94" t="b">
        <v>0</v>
      </c>
      <c r="J76" s="94" t="b">
        <v>0</v>
      </c>
      <c r="K76" s="94" t="b">
        <v>0</v>
      </c>
      <c r="L76" s="94" t="b">
        <v>0</v>
      </c>
    </row>
    <row r="77" spans="1:12" ht="15">
      <c r="A77" s="94" t="s">
        <v>734</v>
      </c>
      <c r="B77" s="94" t="s">
        <v>259</v>
      </c>
      <c r="C77" s="94">
        <v>2</v>
      </c>
      <c r="D77" s="133">
        <v>0.007788922027781169</v>
      </c>
      <c r="E77" s="133">
        <v>0.7634279935629372</v>
      </c>
      <c r="F77" s="94" t="s">
        <v>661</v>
      </c>
      <c r="G77" s="94" t="b">
        <v>0</v>
      </c>
      <c r="H77" s="94" t="b">
        <v>0</v>
      </c>
      <c r="I77" s="94" t="b">
        <v>0</v>
      </c>
      <c r="J77" s="94" t="b">
        <v>0</v>
      </c>
      <c r="K77" s="94" t="b">
        <v>0</v>
      </c>
      <c r="L77" s="94" t="b">
        <v>0</v>
      </c>
    </row>
    <row r="78" spans="1:12" ht="15">
      <c r="A78" s="94" t="s">
        <v>910</v>
      </c>
      <c r="B78" s="94" t="s">
        <v>889</v>
      </c>
      <c r="C78" s="94">
        <v>2</v>
      </c>
      <c r="D78" s="133">
        <v>0.007788922027781169</v>
      </c>
      <c r="E78" s="133">
        <v>2.0064660422492318</v>
      </c>
      <c r="F78" s="94" t="s">
        <v>661</v>
      </c>
      <c r="G78" s="94" t="b">
        <v>0</v>
      </c>
      <c r="H78" s="94" t="b">
        <v>0</v>
      </c>
      <c r="I78" s="94" t="b">
        <v>0</v>
      </c>
      <c r="J78" s="94" t="b">
        <v>1</v>
      </c>
      <c r="K78" s="94" t="b">
        <v>0</v>
      </c>
      <c r="L78" s="94" t="b">
        <v>0</v>
      </c>
    </row>
    <row r="79" spans="1:12" ht="15">
      <c r="A79" s="94" t="s">
        <v>744</v>
      </c>
      <c r="B79" s="94" t="s">
        <v>742</v>
      </c>
      <c r="C79" s="94">
        <v>2</v>
      </c>
      <c r="D79" s="133">
        <v>0.007788922027781169</v>
      </c>
      <c r="E79" s="133">
        <v>1.1314047788575317</v>
      </c>
      <c r="F79" s="94" t="s">
        <v>661</v>
      </c>
      <c r="G79" s="94" t="b">
        <v>0</v>
      </c>
      <c r="H79" s="94" t="b">
        <v>0</v>
      </c>
      <c r="I79" s="94" t="b">
        <v>0</v>
      </c>
      <c r="J79" s="94" t="b">
        <v>0</v>
      </c>
      <c r="K79" s="94" t="b">
        <v>0</v>
      </c>
      <c r="L79" s="94" t="b">
        <v>0</v>
      </c>
    </row>
    <row r="80" spans="1:12" ht="15">
      <c r="A80" s="94" t="s">
        <v>742</v>
      </c>
      <c r="B80" s="94" t="s">
        <v>746</v>
      </c>
      <c r="C80" s="94">
        <v>2</v>
      </c>
      <c r="D80" s="133">
        <v>0.007788922027781169</v>
      </c>
      <c r="E80" s="133">
        <v>1.2283147918655881</v>
      </c>
      <c r="F80" s="94" t="s">
        <v>661</v>
      </c>
      <c r="G80" s="94" t="b">
        <v>0</v>
      </c>
      <c r="H80" s="94" t="b">
        <v>0</v>
      </c>
      <c r="I80" s="94" t="b">
        <v>0</v>
      </c>
      <c r="J80" s="94" t="b">
        <v>0</v>
      </c>
      <c r="K80" s="94" t="b">
        <v>0</v>
      </c>
      <c r="L80" s="94" t="b">
        <v>0</v>
      </c>
    </row>
    <row r="81" spans="1:12" ht="15">
      <c r="A81" s="94" t="s">
        <v>742</v>
      </c>
      <c r="B81" s="94" t="s">
        <v>933</v>
      </c>
      <c r="C81" s="94">
        <v>2</v>
      </c>
      <c r="D81" s="133">
        <v>0.007788922027781169</v>
      </c>
      <c r="E81" s="133">
        <v>1.5293447875295694</v>
      </c>
      <c r="F81" s="94" t="s">
        <v>661</v>
      </c>
      <c r="G81" s="94" t="b">
        <v>0</v>
      </c>
      <c r="H81" s="94" t="b">
        <v>0</v>
      </c>
      <c r="I81" s="94" t="b">
        <v>0</v>
      </c>
      <c r="J81" s="94" t="b">
        <v>0</v>
      </c>
      <c r="K81" s="94" t="b">
        <v>0</v>
      </c>
      <c r="L81" s="94" t="b">
        <v>0</v>
      </c>
    </row>
    <row r="82" spans="1:12" ht="15">
      <c r="A82" s="94" t="s">
        <v>734</v>
      </c>
      <c r="B82" s="94" t="s">
        <v>733</v>
      </c>
      <c r="C82" s="94">
        <v>2</v>
      </c>
      <c r="D82" s="133">
        <v>0.007788922027781169</v>
      </c>
      <c r="E82" s="133">
        <v>0.49458268127035726</v>
      </c>
      <c r="F82" s="94" t="s">
        <v>661</v>
      </c>
      <c r="G82" s="94" t="b">
        <v>0</v>
      </c>
      <c r="H82" s="94" t="b">
        <v>0</v>
      </c>
      <c r="I82" s="94" t="b">
        <v>0</v>
      </c>
      <c r="J82" s="94" t="b">
        <v>0</v>
      </c>
      <c r="K82" s="94" t="b">
        <v>0</v>
      </c>
      <c r="L82" s="94" t="b">
        <v>0</v>
      </c>
    </row>
    <row r="83" spans="1:12" ht="15">
      <c r="A83" s="94" t="s">
        <v>258</v>
      </c>
      <c r="B83" s="94" t="s">
        <v>259</v>
      </c>
      <c r="C83" s="94">
        <v>2</v>
      </c>
      <c r="D83" s="133">
        <v>0.007788922027781169</v>
      </c>
      <c r="E83" s="133">
        <v>0.8091854841236125</v>
      </c>
      <c r="F83" s="94" t="s">
        <v>661</v>
      </c>
      <c r="G83" s="94" t="b">
        <v>0</v>
      </c>
      <c r="H83" s="94" t="b">
        <v>0</v>
      </c>
      <c r="I83" s="94" t="b">
        <v>0</v>
      </c>
      <c r="J83" s="94" t="b">
        <v>0</v>
      </c>
      <c r="K83" s="94" t="b">
        <v>0</v>
      </c>
      <c r="L83" s="94" t="b">
        <v>0</v>
      </c>
    </row>
    <row r="84" spans="1:12" ht="15">
      <c r="A84" s="94" t="s">
        <v>259</v>
      </c>
      <c r="B84" s="94" t="s">
        <v>733</v>
      </c>
      <c r="C84" s="94">
        <v>2</v>
      </c>
      <c r="D84" s="133">
        <v>0.007788922027781169</v>
      </c>
      <c r="E84" s="133">
        <v>0.7164314308867137</v>
      </c>
      <c r="F84" s="94" t="s">
        <v>661</v>
      </c>
      <c r="G84" s="94" t="b">
        <v>0</v>
      </c>
      <c r="H84" s="94" t="b">
        <v>0</v>
      </c>
      <c r="I84" s="94" t="b">
        <v>0</v>
      </c>
      <c r="J84" s="94" t="b">
        <v>0</v>
      </c>
      <c r="K84" s="94" t="b">
        <v>0</v>
      </c>
      <c r="L84" s="94" t="b">
        <v>0</v>
      </c>
    </row>
    <row r="85" spans="1:12" ht="15">
      <c r="A85" s="94" t="s">
        <v>883</v>
      </c>
      <c r="B85" s="94" t="s">
        <v>927</v>
      </c>
      <c r="C85" s="94">
        <v>2</v>
      </c>
      <c r="D85" s="133">
        <v>0.007788922027781169</v>
      </c>
      <c r="E85" s="133">
        <v>1.8303747831935504</v>
      </c>
      <c r="F85" s="94" t="s">
        <v>661</v>
      </c>
      <c r="G85" s="94" t="b">
        <v>1</v>
      </c>
      <c r="H85" s="94" t="b">
        <v>0</v>
      </c>
      <c r="I85" s="94" t="b">
        <v>0</v>
      </c>
      <c r="J85" s="94" t="b">
        <v>0</v>
      </c>
      <c r="K85" s="94" t="b">
        <v>0</v>
      </c>
      <c r="L85" s="94" t="b">
        <v>0</v>
      </c>
    </row>
    <row r="86" spans="1:12" ht="15">
      <c r="A86" s="94" t="s">
        <v>254</v>
      </c>
      <c r="B86" s="94" t="s">
        <v>258</v>
      </c>
      <c r="C86" s="94">
        <v>2</v>
      </c>
      <c r="D86" s="133">
        <v>0.007788922027781169</v>
      </c>
      <c r="E86" s="133">
        <v>1.0522235328099068</v>
      </c>
      <c r="F86" s="94" t="s">
        <v>661</v>
      </c>
      <c r="G86" s="94" t="b">
        <v>0</v>
      </c>
      <c r="H86" s="94" t="b">
        <v>0</v>
      </c>
      <c r="I86" s="94" t="b">
        <v>0</v>
      </c>
      <c r="J86" s="94" t="b">
        <v>0</v>
      </c>
      <c r="K86" s="94" t="b">
        <v>0</v>
      </c>
      <c r="L86" s="94" t="b">
        <v>0</v>
      </c>
    </row>
    <row r="87" spans="1:12" ht="15">
      <c r="A87" s="94" t="s">
        <v>746</v>
      </c>
      <c r="B87" s="94" t="s">
        <v>750</v>
      </c>
      <c r="C87" s="94">
        <v>6</v>
      </c>
      <c r="D87" s="133">
        <v>0</v>
      </c>
      <c r="E87" s="133">
        <v>1.3256524705723132</v>
      </c>
      <c r="F87" s="94" t="s">
        <v>662</v>
      </c>
      <c r="G87" s="94" t="b">
        <v>0</v>
      </c>
      <c r="H87" s="94" t="b">
        <v>0</v>
      </c>
      <c r="I87" s="94" t="b">
        <v>0</v>
      </c>
      <c r="J87" s="94" t="b">
        <v>0</v>
      </c>
      <c r="K87" s="94" t="b">
        <v>0</v>
      </c>
      <c r="L87" s="94" t="b">
        <v>0</v>
      </c>
    </row>
    <row r="88" spans="1:12" ht="15">
      <c r="A88" s="94" t="s">
        <v>750</v>
      </c>
      <c r="B88" s="94" t="s">
        <v>749</v>
      </c>
      <c r="C88" s="94">
        <v>6</v>
      </c>
      <c r="D88" s="133">
        <v>0</v>
      </c>
      <c r="E88" s="133">
        <v>1.1038037209559568</v>
      </c>
      <c r="F88" s="94" t="s">
        <v>662</v>
      </c>
      <c r="G88" s="94" t="b">
        <v>0</v>
      </c>
      <c r="H88" s="94" t="b">
        <v>0</v>
      </c>
      <c r="I88" s="94" t="b">
        <v>0</v>
      </c>
      <c r="J88" s="94" t="b">
        <v>0</v>
      </c>
      <c r="K88" s="94" t="b">
        <v>0</v>
      </c>
      <c r="L88" s="94" t="b">
        <v>0</v>
      </c>
    </row>
    <row r="89" spans="1:12" ht="15">
      <c r="A89" s="94" t="s">
        <v>259</v>
      </c>
      <c r="B89" s="94" t="s">
        <v>254</v>
      </c>
      <c r="C89" s="94">
        <v>5</v>
      </c>
      <c r="D89" s="133">
        <v>0.002976738573218978</v>
      </c>
      <c r="E89" s="133">
        <v>1.404833716619938</v>
      </c>
      <c r="F89" s="94" t="s">
        <v>662</v>
      </c>
      <c r="G89" s="94" t="b">
        <v>0</v>
      </c>
      <c r="H89" s="94" t="b">
        <v>0</v>
      </c>
      <c r="I89" s="94" t="b">
        <v>0</v>
      </c>
      <c r="J89" s="94" t="b">
        <v>0</v>
      </c>
      <c r="K89" s="94" t="b">
        <v>0</v>
      </c>
      <c r="L89" s="94" t="b">
        <v>0</v>
      </c>
    </row>
    <row r="90" spans="1:12" ht="15">
      <c r="A90" s="94" t="s">
        <v>702</v>
      </c>
      <c r="B90" s="94" t="s">
        <v>746</v>
      </c>
      <c r="C90" s="94">
        <v>3</v>
      </c>
      <c r="D90" s="133">
        <v>0.0067901502781349135</v>
      </c>
      <c r="E90" s="133">
        <v>1.3256524705723132</v>
      </c>
      <c r="F90" s="94" t="s">
        <v>662</v>
      </c>
      <c r="G90" s="94" t="b">
        <v>0</v>
      </c>
      <c r="H90" s="94" t="b">
        <v>0</v>
      </c>
      <c r="I90" s="94" t="b">
        <v>0</v>
      </c>
      <c r="J90" s="94" t="b">
        <v>0</v>
      </c>
      <c r="K90" s="94" t="b">
        <v>0</v>
      </c>
      <c r="L90" s="94" t="b">
        <v>0</v>
      </c>
    </row>
    <row r="91" spans="1:12" ht="15">
      <c r="A91" s="94" t="s">
        <v>895</v>
      </c>
      <c r="B91" s="94" t="s">
        <v>896</v>
      </c>
      <c r="C91" s="94">
        <v>3</v>
      </c>
      <c r="D91" s="133">
        <v>0.0067901502781349135</v>
      </c>
      <c r="E91" s="133">
        <v>1.6266824662362944</v>
      </c>
      <c r="F91" s="94" t="s">
        <v>662</v>
      </c>
      <c r="G91" s="94" t="b">
        <v>0</v>
      </c>
      <c r="H91" s="94" t="b">
        <v>0</v>
      </c>
      <c r="I91" s="94" t="b">
        <v>0</v>
      </c>
      <c r="J91" s="94" t="b">
        <v>0</v>
      </c>
      <c r="K91" s="94" t="b">
        <v>0</v>
      </c>
      <c r="L91" s="94" t="b">
        <v>0</v>
      </c>
    </row>
    <row r="92" spans="1:12" ht="15">
      <c r="A92" s="94" t="s">
        <v>896</v>
      </c>
      <c r="B92" s="94" t="s">
        <v>897</v>
      </c>
      <c r="C92" s="94">
        <v>3</v>
      </c>
      <c r="D92" s="133">
        <v>0.0067901502781349135</v>
      </c>
      <c r="E92" s="133">
        <v>1.6266824662362944</v>
      </c>
      <c r="F92" s="94" t="s">
        <v>662</v>
      </c>
      <c r="G92" s="94" t="b">
        <v>0</v>
      </c>
      <c r="H92" s="94" t="b">
        <v>0</v>
      </c>
      <c r="I92" s="94" t="b">
        <v>0</v>
      </c>
      <c r="J92" s="94" t="b">
        <v>0</v>
      </c>
      <c r="K92" s="94" t="b">
        <v>0</v>
      </c>
      <c r="L92" s="94" t="b">
        <v>0</v>
      </c>
    </row>
    <row r="93" spans="1:12" ht="15">
      <c r="A93" s="94" t="s">
        <v>897</v>
      </c>
      <c r="B93" s="94" t="s">
        <v>898</v>
      </c>
      <c r="C93" s="94">
        <v>3</v>
      </c>
      <c r="D93" s="133">
        <v>0.0067901502781349135</v>
      </c>
      <c r="E93" s="133">
        <v>1.6266824662362944</v>
      </c>
      <c r="F93" s="94" t="s">
        <v>662</v>
      </c>
      <c r="G93" s="94" t="b">
        <v>0</v>
      </c>
      <c r="H93" s="94" t="b">
        <v>0</v>
      </c>
      <c r="I93" s="94" t="b">
        <v>0</v>
      </c>
      <c r="J93" s="94" t="b">
        <v>0</v>
      </c>
      <c r="K93" s="94" t="b">
        <v>0</v>
      </c>
      <c r="L93" s="94" t="b">
        <v>0</v>
      </c>
    </row>
    <row r="94" spans="1:12" ht="15">
      <c r="A94" s="94" t="s">
        <v>898</v>
      </c>
      <c r="B94" s="94" t="s">
        <v>899</v>
      </c>
      <c r="C94" s="94">
        <v>3</v>
      </c>
      <c r="D94" s="133">
        <v>0.0067901502781349135</v>
      </c>
      <c r="E94" s="133">
        <v>1.6266824662362944</v>
      </c>
      <c r="F94" s="94" t="s">
        <v>662</v>
      </c>
      <c r="G94" s="94" t="b">
        <v>0</v>
      </c>
      <c r="H94" s="94" t="b">
        <v>0</v>
      </c>
      <c r="I94" s="94" t="b">
        <v>0</v>
      </c>
      <c r="J94" s="94" t="b">
        <v>0</v>
      </c>
      <c r="K94" s="94" t="b">
        <v>0</v>
      </c>
      <c r="L94" s="94" t="b">
        <v>0</v>
      </c>
    </row>
    <row r="95" spans="1:12" ht="15">
      <c r="A95" s="94" t="s">
        <v>899</v>
      </c>
      <c r="B95" s="94" t="s">
        <v>900</v>
      </c>
      <c r="C95" s="94">
        <v>3</v>
      </c>
      <c r="D95" s="133">
        <v>0.0067901502781349135</v>
      </c>
      <c r="E95" s="133">
        <v>1.6266824662362944</v>
      </c>
      <c r="F95" s="94" t="s">
        <v>662</v>
      </c>
      <c r="G95" s="94" t="b">
        <v>0</v>
      </c>
      <c r="H95" s="94" t="b">
        <v>0</v>
      </c>
      <c r="I95" s="94" t="b">
        <v>0</v>
      </c>
      <c r="J95" s="94" t="b">
        <v>0</v>
      </c>
      <c r="K95" s="94" t="b">
        <v>0</v>
      </c>
      <c r="L95" s="94" t="b">
        <v>0</v>
      </c>
    </row>
    <row r="96" spans="1:12" ht="15">
      <c r="A96" s="94" t="s">
        <v>900</v>
      </c>
      <c r="B96" s="94" t="s">
        <v>901</v>
      </c>
      <c r="C96" s="94">
        <v>3</v>
      </c>
      <c r="D96" s="133">
        <v>0.0067901502781349135</v>
      </c>
      <c r="E96" s="133">
        <v>1.6266824662362944</v>
      </c>
      <c r="F96" s="94" t="s">
        <v>662</v>
      </c>
      <c r="G96" s="94" t="b">
        <v>0</v>
      </c>
      <c r="H96" s="94" t="b">
        <v>0</v>
      </c>
      <c r="I96" s="94" t="b">
        <v>0</v>
      </c>
      <c r="J96" s="94" t="b">
        <v>0</v>
      </c>
      <c r="K96" s="94" t="b">
        <v>0</v>
      </c>
      <c r="L96" s="94" t="b">
        <v>0</v>
      </c>
    </row>
    <row r="97" spans="1:12" ht="15">
      <c r="A97" s="94" t="s">
        <v>901</v>
      </c>
      <c r="B97" s="94" t="s">
        <v>902</v>
      </c>
      <c r="C97" s="94">
        <v>3</v>
      </c>
      <c r="D97" s="133">
        <v>0.0067901502781349135</v>
      </c>
      <c r="E97" s="133">
        <v>1.6266824662362944</v>
      </c>
      <c r="F97" s="94" t="s">
        <v>662</v>
      </c>
      <c r="G97" s="94" t="b">
        <v>0</v>
      </c>
      <c r="H97" s="94" t="b">
        <v>0</v>
      </c>
      <c r="I97" s="94" t="b">
        <v>0</v>
      </c>
      <c r="J97" s="94" t="b">
        <v>0</v>
      </c>
      <c r="K97" s="94" t="b">
        <v>0</v>
      </c>
      <c r="L97" s="94" t="b">
        <v>0</v>
      </c>
    </row>
    <row r="98" spans="1:12" ht="15">
      <c r="A98" s="94" t="s">
        <v>902</v>
      </c>
      <c r="B98" s="94" t="s">
        <v>903</v>
      </c>
      <c r="C98" s="94">
        <v>3</v>
      </c>
      <c r="D98" s="133">
        <v>0.0067901502781349135</v>
      </c>
      <c r="E98" s="133">
        <v>1.6266824662362944</v>
      </c>
      <c r="F98" s="94" t="s">
        <v>662</v>
      </c>
      <c r="G98" s="94" t="b">
        <v>0</v>
      </c>
      <c r="H98" s="94" t="b">
        <v>0</v>
      </c>
      <c r="I98" s="94" t="b">
        <v>0</v>
      </c>
      <c r="J98" s="94" t="b">
        <v>0</v>
      </c>
      <c r="K98" s="94" t="b">
        <v>1</v>
      </c>
      <c r="L98" s="94" t="b">
        <v>0</v>
      </c>
    </row>
    <row r="99" spans="1:12" ht="15">
      <c r="A99" s="94" t="s">
        <v>884</v>
      </c>
      <c r="B99" s="94" t="s">
        <v>751</v>
      </c>
      <c r="C99" s="94">
        <v>3</v>
      </c>
      <c r="D99" s="133">
        <v>0.0067901502781349135</v>
      </c>
      <c r="E99" s="133">
        <v>1.5017437296279945</v>
      </c>
      <c r="F99" s="94" t="s">
        <v>662</v>
      </c>
      <c r="G99" s="94" t="b">
        <v>1</v>
      </c>
      <c r="H99" s="94" t="b">
        <v>0</v>
      </c>
      <c r="I99" s="94" t="b">
        <v>0</v>
      </c>
      <c r="J99" s="94" t="b">
        <v>0</v>
      </c>
      <c r="K99" s="94" t="b">
        <v>0</v>
      </c>
      <c r="L99" s="94" t="b">
        <v>0</v>
      </c>
    </row>
    <row r="100" spans="1:12" ht="15">
      <c r="A100" s="94" t="s">
        <v>751</v>
      </c>
      <c r="B100" s="94" t="s">
        <v>905</v>
      </c>
      <c r="C100" s="94">
        <v>3</v>
      </c>
      <c r="D100" s="133">
        <v>0.0067901502781349135</v>
      </c>
      <c r="E100" s="133">
        <v>1.5017437296279945</v>
      </c>
      <c r="F100" s="94" t="s">
        <v>662</v>
      </c>
      <c r="G100" s="94" t="b">
        <v>0</v>
      </c>
      <c r="H100" s="94" t="b">
        <v>0</v>
      </c>
      <c r="I100" s="94" t="b">
        <v>0</v>
      </c>
      <c r="J100" s="94" t="b">
        <v>0</v>
      </c>
      <c r="K100" s="94" t="b">
        <v>0</v>
      </c>
      <c r="L100" s="94" t="b">
        <v>0</v>
      </c>
    </row>
    <row r="101" spans="1:12" ht="15">
      <c r="A101" s="94" t="s">
        <v>744</v>
      </c>
      <c r="B101" s="94" t="s">
        <v>746</v>
      </c>
      <c r="C101" s="94">
        <v>3</v>
      </c>
      <c r="D101" s="133">
        <v>0.0067901502781349135</v>
      </c>
      <c r="E101" s="133">
        <v>1.3256524705723132</v>
      </c>
      <c r="F101" s="94" t="s">
        <v>662</v>
      </c>
      <c r="G101" s="94" t="b">
        <v>0</v>
      </c>
      <c r="H101" s="94" t="b">
        <v>0</v>
      </c>
      <c r="I101" s="94" t="b">
        <v>0</v>
      </c>
      <c r="J101" s="94" t="b">
        <v>0</v>
      </c>
      <c r="K101" s="94" t="b">
        <v>0</v>
      </c>
      <c r="L101" s="94" t="b">
        <v>0</v>
      </c>
    </row>
    <row r="102" spans="1:12" ht="15">
      <c r="A102" s="94" t="s">
        <v>749</v>
      </c>
      <c r="B102" s="94" t="s">
        <v>274</v>
      </c>
      <c r="C102" s="94">
        <v>3</v>
      </c>
      <c r="D102" s="133">
        <v>0.0067901502781349135</v>
      </c>
      <c r="E102" s="133">
        <v>1.1038037209559568</v>
      </c>
      <c r="F102" s="94" t="s">
        <v>662</v>
      </c>
      <c r="G102" s="94" t="b">
        <v>0</v>
      </c>
      <c r="H102" s="94" t="b">
        <v>0</v>
      </c>
      <c r="I102" s="94" t="b">
        <v>0</v>
      </c>
      <c r="J102" s="94" t="b">
        <v>0</v>
      </c>
      <c r="K102" s="94" t="b">
        <v>0</v>
      </c>
      <c r="L102" s="94" t="b">
        <v>0</v>
      </c>
    </row>
    <row r="103" spans="1:12" ht="15">
      <c r="A103" s="94" t="s">
        <v>274</v>
      </c>
      <c r="B103" s="94" t="s">
        <v>906</v>
      </c>
      <c r="C103" s="94">
        <v>3</v>
      </c>
      <c r="D103" s="133">
        <v>0.0067901502781349135</v>
      </c>
      <c r="E103" s="133">
        <v>1.6266824662362944</v>
      </c>
      <c r="F103" s="94" t="s">
        <v>662</v>
      </c>
      <c r="G103" s="94" t="b">
        <v>0</v>
      </c>
      <c r="H103" s="94" t="b">
        <v>0</v>
      </c>
      <c r="I103" s="94" t="b">
        <v>0</v>
      </c>
      <c r="J103" s="94" t="b">
        <v>0</v>
      </c>
      <c r="K103" s="94" t="b">
        <v>0</v>
      </c>
      <c r="L103" s="94" t="b">
        <v>0</v>
      </c>
    </row>
    <row r="104" spans="1:12" ht="15">
      <c r="A104" s="94" t="s">
        <v>906</v>
      </c>
      <c r="B104" s="94" t="s">
        <v>907</v>
      </c>
      <c r="C104" s="94">
        <v>3</v>
      </c>
      <c r="D104" s="133">
        <v>0.0067901502781349135</v>
      </c>
      <c r="E104" s="133">
        <v>1.6266824662362944</v>
      </c>
      <c r="F104" s="94" t="s">
        <v>662</v>
      </c>
      <c r="G104" s="94" t="b">
        <v>0</v>
      </c>
      <c r="H104" s="94" t="b">
        <v>0</v>
      </c>
      <c r="I104" s="94" t="b">
        <v>0</v>
      </c>
      <c r="J104" s="94" t="b">
        <v>0</v>
      </c>
      <c r="K104" s="94" t="b">
        <v>0</v>
      </c>
      <c r="L104" s="94" t="b">
        <v>0</v>
      </c>
    </row>
    <row r="105" spans="1:12" ht="15">
      <c r="A105" s="94" t="s">
        <v>907</v>
      </c>
      <c r="B105" s="94" t="s">
        <v>752</v>
      </c>
      <c r="C105" s="94">
        <v>3</v>
      </c>
      <c r="D105" s="133">
        <v>0.0067901502781349135</v>
      </c>
      <c r="E105" s="133">
        <v>1.6266824662362944</v>
      </c>
      <c r="F105" s="94" t="s">
        <v>662</v>
      </c>
      <c r="G105" s="94" t="b">
        <v>0</v>
      </c>
      <c r="H105" s="94" t="b">
        <v>0</v>
      </c>
      <c r="I105" s="94" t="b">
        <v>0</v>
      </c>
      <c r="J105" s="94" t="b">
        <v>1</v>
      </c>
      <c r="K105" s="94" t="b">
        <v>0</v>
      </c>
      <c r="L105" s="94" t="b">
        <v>0</v>
      </c>
    </row>
    <row r="106" spans="1:12" ht="15">
      <c r="A106" s="94" t="s">
        <v>752</v>
      </c>
      <c r="B106" s="94" t="s">
        <v>908</v>
      </c>
      <c r="C106" s="94">
        <v>3</v>
      </c>
      <c r="D106" s="133">
        <v>0.0067901502781349135</v>
      </c>
      <c r="E106" s="133">
        <v>1.5017437296279945</v>
      </c>
      <c r="F106" s="94" t="s">
        <v>662</v>
      </c>
      <c r="G106" s="94" t="b">
        <v>1</v>
      </c>
      <c r="H106" s="94" t="b">
        <v>0</v>
      </c>
      <c r="I106" s="94" t="b">
        <v>0</v>
      </c>
      <c r="J106" s="94" t="b">
        <v>0</v>
      </c>
      <c r="K106" s="94" t="b">
        <v>0</v>
      </c>
      <c r="L106" s="94" t="b">
        <v>0</v>
      </c>
    </row>
    <row r="107" spans="1:12" ht="15">
      <c r="A107" s="94" t="s">
        <v>908</v>
      </c>
      <c r="B107" s="94" t="s">
        <v>749</v>
      </c>
      <c r="C107" s="94">
        <v>3</v>
      </c>
      <c r="D107" s="133">
        <v>0.0067901502781349135</v>
      </c>
      <c r="E107" s="133">
        <v>1.1038037209559568</v>
      </c>
      <c r="F107" s="94" t="s">
        <v>662</v>
      </c>
      <c r="G107" s="94" t="b">
        <v>0</v>
      </c>
      <c r="H107" s="94" t="b">
        <v>0</v>
      </c>
      <c r="I107" s="94" t="b">
        <v>0</v>
      </c>
      <c r="J107" s="94" t="b">
        <v>0</v>
      </c>
      <c r="K107" s="94" t="b">
        <v>0</v>
      </c>
      <c r="L107" s="94" t="b">
        <v>0</v>
      </c>
    </row>
    <row r="108" spans="1:12" ht="15">
      <c r="A108" s="94" t="s">
        <v>749</v>
      </c>
      <c r="B108" s="94" t="s">
        <v>733</v>
      </c>
      <c r="C108" s="94">
        <v>3</v>
      </c>
      <c r="D108" s="133">
        <v>0.0067901502781349135</v>
      </c>
      <c r="E108" s="133">
        <v>0.8027737252919757</v>
      </c>
      <c r="F108" s="94" t="s">
        <v>662</v>
      </c>
      <c r="G108" s="94" t="b">
        <v>0</v>
      </c>
      <c r="H108" s="94" t="b">
        <v>0</v>
      </c>
      <c r="I108" s="94" t="b">
        <v>0</v>
      </c>
      <c r="J108" s="94" t="b">
        <v>0</v>
      </c>
      <c r="K108" s="94" t="b">
        <v>0</v>
      </c>
      <c r="L108" s="94" t="b">
        <v>0</v>
      </c>
    </row>
    <row r="109" spans="1:12" ht="15">
      <c r="A109" s="94" t="s">
        <v>745</v>
      </c>
      <c r="B109" s="94" t="s">
        <v>702</v>
      </c>
      <c r="C109" s="94">
        <v>2</v>
      </c>
      <c r="D109" s="133">
        <v>0.007174755710070112</v>
      </c>
      <c r="E109" s="133">
        <v>1.4505912071806133</v>
      </c>
      <c r="F109" s="94" t="s">
        <v>662</v>
      </c>
      <c r="G109" s="94" t="b">
        <v>0</v>
      </c>
      <c r="H109" s="94" t="b">
        <v>0</v>
      </c>
      <c r="I109" s="94" t="b">
        <v>0</v>
      </c>
      <c r="J109" s="94" t="b">
        <v>0</v>
      </c>
      <c r="K109" s="94" t="b">
        <v>0</v>
      </c>
      <c r="L109" s="94" t="b">
        <v>0</v>
      </c>
    </row>
    <row r="110" spans="1:12" ht="15">
      <c r="A110" s="94" t="s">
        <v>903</v>
      </c>
      <c r="B110" s="94" t="s">
        <v>917</v>
      </c>
      <c r="C110" s="94">
        <v>2</v>
      </c>
      <c r="D110" s="133">
        <v>0.007174755710070112</v>
      </c>
      <c r="E110" s="133">
        <v>1.6266824662362944</v>
      </c>
      <c r="F110" s="94" t="s">
        <v>662</v>
      </c>
      <c r="G110" s="94" t="b">
        <v>0</v>
      </c>
      <c r="H110" s="94" t="b">
        <v>1</v>
      </c>
      <c r="I110" s="94" t="b">
        <v>0</v>
      </c>
      <c r="J110" s="94" t="b">
        <v>0</v>
      </c>
      <c r="K110" s="94" t="b">
        <v>0</v>
      </c>
      <c r="L110" s="94" t="b">
        <v>0</v>
      </c>
    </row>
    <row r="111" spans="1:12" ht="15">
      <c r="A111" s="94" t="s">
        <v>917</v>
      </c>
      <c r="B111" s="94" t="s">
        <v>884</v>
      </c>
      <c r="C111" s="94">
        <v>2</v>
      </c>
      <c r="D111" s="133">
        <v>0.007174755710070112</v>
      </c>
      <c r="E111" s="133">
        <v>1.6266824662362944</v>
      </c>
      <c r="F111" s="94" t="s">
        <v>662</v>
      </c>
      <c r="G111" s="94" t="b">
        <v>0</v>
      </c>
      <c r="H111" s="94" t="b">
        <v>0</v>
      </c>
      <c r="I111" s="94" t="b">
        <v>0</v>
      </c>
      <c r="J111" s="94" t="b">
        <v>1</v>
      </c>
      <c r="K111" s="94" t="b">
        <v>0</v>
      </c>
      <c r="L111" s="94" t="b">
        <v>0</v>
      </c>
    </row>
    <row r="112" spans="1:12" ht="15">
      <c r="A112" s="94" t="s">
        <v>905</v>
      </c>
      <c r="B112" s="94" t="s">
        <v>744</v>
      </c>
      <c r="C112" s="94">
        <v>2</v>
      </c>
      <c r="D112" s="133">
        <v>0.007174755710070112</v>
      </c>
      <c r="E112" s="133">
        <v>1.4505912071806133</v>
      </c>
      <c r="F112" s="94" t="s">
        <v>662</v>
      </c>
      <c r="G112" s="94" t="b">
        <v>0</v>
      </c>
      <c r="H112" s="94" t="b">
        <v>0</v>
      </c>
      <c r="I112" s="94" t="b">
        <v>0</v>
      </c>
      <c r="J112" s="94" t="b">
        <v>0</v>
      </c>
      <c r="K112" s="94" t="b">
        <v>0</v>
      </c>
      <c r="L112" s="94" t="b">
        <v>0</v>
      </c>
    </row>
    <row r="113" spans="1:12" ht="15">
      <c r="A113" s="94" t="s">
        <v>733</v>
      </c>
      <c r="B113" s="94" t="s">
        <v>259</v>
      </c>
      <c r="C113" s="94">
        <v>2</v>
      </c>
      <c r="D113" s="133">
        <v>0.007174755710070112</v>
      </c>
      <c r="E113" s="133">
        <v>1.404833716619938</v>
      </c>
      <c r="F113" s="94" t="s">
        <v>662</v>
      </c>
      <c r="G113" s="94" t="b">
        <v>0</v>
      </c>
      <c r="H113" s="94" t="b">
        <v>0</v>
      </c>
      <c r="I113" s="94" t="b">
        <v>0</v>
      </c>
      <c r="J113" s="94" t="b">
        <v>0</v>
      </c>
      <c r="K113" s="94" t="b">
        <v>0</v>
      </c>
      <c r="L113"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9034-CFFD-46D4-B737-A74636F7DFD4}">
  <dimension ref="A1:C16"/>
  <sheetViews>
    <sheetView workbookViewId="0" topLeftCell="A1"/>
  </sheetViews>
  <sheetFormatPr defaultColWidth="9.140625" defaultRowHeight="15"/>
  <cols>
    <col min="3" max="3" width="11.421875" style="0" bestFit="1" customWidth="1"/>
  </cols>
  <sheetData>
    <row r="1" ht="15">
      <c r="C1" s="35" t="s">
        <v>42</v>
      </c>
    </row>
    <row r="2" spans="1:3" ht="15" customHeight="1">
      <c r="A2" s="13" t="s">
        <v>960</v>
      </c>
      <c r="B2" s="136" t="s">
        <v>961</v>
      </c>
      <c r="C2" s="67" t="s">
        <v>962</v>
      </c>
    </row>
    <row r="3" spans="1:3" ht="15">
      <c r="A3" s="135" t="s">
        <v>660</v>
      </c>
      <c r="B3" s="135" t="s">
        <v>660</v>
      </c>
      <c r="C3" s="36">
        <v>9</v>
      </c>
    </row>
    <row r="4" spans="1:3" ht="15">
      <c r="A4" s="135" t="s">
        <v>660</v>
      </c>
      <c r="B4" s="135" t="s">
        <v>661</v>
      </c>
      <c r="C4" s="36">
        <v>11</v>
      </c>
    </row>
    <row r="5" spans="1:3" ht="15">
      <c r="A5" s="135" t="s">
        <v>660</v>
      </c>
      <c r="B5" s="135" t="s">
        <v>662</v>
      </c>
      <c r="C5" s="36">
        <v>4</v>
      </c>
    </row>
    <row r="6" spans="1:3" ht="15">
      <c r="A6" s="135" t="s">
        <v>660</v>
      </c>
      <c r="B6" s="135" t="s">
        <v>663</v>
      </c>
      <c r="C6" s="36">
        <v>1</v>
      </c>
    </row>
    <row r="7" spans="1:3" ht="15">
      <c r="A7" s="135" t="s">
        <v>661</v>
      </c>
      <c r="B7" s="135" t="s">
        <v>660</v>
      </c>
      <c r="C7" s="36">
        <v>3</v>
      </c>
    </row>
    <row r="8" spans="1:3" ht="15">
      <c r="A8" s="135" t="s">
        <v>661</v>
      </c>
      <c r="B8" s="135" t="s">
        <v>661</v>
      </c>
      <c r="C8" s="36">
        <v>21</v>
      </c>
    </row>
    <row r="9" spans="1:3" ht="15">
      <c r="A9" s="135" t="s">
        <v>661</v>
      </c>
      <c r="B9" s="135" t="s">
        <v>662</v>
      </c>
      <c r="C9" s="36">
        <v>9</v>
      </c>
    </row>
    <row r="10" spans="1:3" ht="15">
      <c r="A10" s="135" t="s">
        <v>661</v>
      </c>
      <c r="B10" s="135" t="s">
        <v>663</v>
      </c>
      <c r="C10" s="36">
        <v>4</v>
      </c>
    </row>
    <row r="11" spans="1:3" ht="15">
      <c r="A11" s="135" t="s">
        <v>662</v>
      </c>
      <c r="B11" s="135" t="s">
        <v>661</v>
      </c>
      <c r="C11" s="36">
        <v>10</v>
      </c>
    </row>
    <row r="12" spans="1:3" ht="15">
      <c r="A12" s="135" t="s">
        <v>662</v>
      </c>
      <c r="B12" s="135" t="s">
        <v>662</v>
      </c>
      <c r="C12" s="36">
        <v>5</v>
      </c>
    </row>
    <row r="13" spans="1:3" ht="15">
      <c r="A13" s="135" t="s">
        <v>663</v>
      </c>
      <c r="B13" s="135" t="s">
        <v>661</v>
      </c>
      <c r="C13" s="36">
        <v>1</v>
      </c>
    </row>
    <row r="14" spans="1:3" ht="15">
      <c r="A14" s="135" t="s">
        <v>663</v>
      </c>
      <c r="B14" s="135" t="s">
        <v>662</v>
      </c>
      <c r="C14" s="36">
        <v>1</v>
      </c>
    </row>
    <row r="15" spans="1:3" ht="15">
      <c r="A15" s="135" t="s">
        <v>663</v>
      </c>
      <c r="B15" s="135" t="s">
        <v>663</v>
      </c>
      <c r="C15" s="36">
        <v>3</v>
      </c>
    </row>
    <row r="16" spans="1:3" ht="15">
      <c r="A16" s="135" t="s">
        <v>664</v>
      </c>
      <c r="B16" s="135" t="s">
        <v>664</v>
      </c>
      <c r="C1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09BA9-3A39-41F1-B617-699DAB6D9A98}">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980</v>
      </c>
      <c r="B1" s="13" t="s">
        <v>17</v>
      </c>
    </row>
    <row r="2" spans="1:2" ht="15">
      <c r="A2" s="86" t="s">
        <v>981</v>
      </c>
      <c r="B2" s="86" t="s">
        <v>987</v>
      </c>
    </row>
    <row r="3" spans="1:2" ht="15">
      <c r="A3" s="86" t="s">
        <v>982</v>
      </c>
      <c r="B3" s="86" t="s">
        <v>988</v>
      </c>
    </row>
    <row r="4" spans="1:2" ht="15">
      <c r="A4" s="86" t="s">
        <v>983</v>
      </c>
      <c r="B4" s="86" t="s">
        <v>989</v>
      </c>
    </row>
    <row r="5" spans="1:2" ht="15">
      <c r="A5" s="86" t="s">
        <v>984</v>
      </c>
      <c r="B5" s="86" t="s">
        <v>990</v>
      </c>
    </row>
    <row r="6" spans="1:2" ht="15">
      <c r="A6" s="86" t="s">
        <v>985</v>
      </c>
      <c r="B6" s="86" t="s">
        <v>991</v>
      </c>
    </row>
    <row r="7" spans="1:2" ht="15">
      <c r="A7" s="86" t="s">
        <v>986</v>
      </c>
      <c r="B7" s="86" t="s">
        <v>988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B51B-F9C4-4F17-A9F9-6051E565792F}">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992</v>
      </c>
      <c r="B1" s="13" t="s">
        <v>34</v>
      </c>
    </row>
    <row r="2" spans="1:2" ht="15">
      <c r="A2" s="127" t="s">
        <v>257</v>
      </c>
      <c r="B2" s="86">
        <v>287.333333</v>
      </c>
    </row>
    <row r="3" spans="1:2" ht="15">
      <c r="A3" s="127" t="s">
        <v>258</v>
      </c>
      <c r="B3" s="86">
        <v>128.166667</v>
      </c>
    </row>
    <row r="4" spans="1:2" ht="15">
      <c r="A4" s="127" t="s">
        <v>254</v>
      </c>
      <c r="B4" s="86">
        <v>116.5</v>
      </c>
    </row>
    <row r="5" spans="1:2" ht="15">
      <c r="A5" s="127" t="s">
        <v>256</v>
      </c>
      <c r="B5" s="86">
        <v>42</v>
      </c>
    </row>
    <row r="6" spans="1:2" ht="15">
      <c r="A6" s="127" t="s">
        <v>255</v>
      </c>
      <c r="B6" s="86">
        <v>17</v>
      </c>
    </row>
    <row r="7" spans="1:2" ht="15">
      <c r="A7" s="127" t="s">
        <v>259</v>
      </c>
      <c r="B7" s="86">
        <v>5.166667</v>
      </c>
    </row>
    <row r="8" spans="1:2" ht="15">
      <c r="A8" s="127" t="s">
        <v>260</v>
      </c>
      <c r="B8" s="86">
        <v>4.5</v>
      </c>
    </row>
    <row r="9" spans="1:2" ht="15">
      <c r="A9" s="127" t="s">
        <v>252</v>
      </c>
      <c r="B9" s="86">
        <v>3.333333</v>
      </c>
    </row>
    <row r="10" spans="1:2" ht="15">
      <c r="A10" s="127" t="s">
        <v>270</v>
      </c>
      <c r="B10" s="86">
        <v>0</v>
      </c>
    </row>
    <row r="11" spans="1:2" ht="15">
      <c r="A11" s="127" t="s">
        <v>271</v>
      </c>
      <c r="B11"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1003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232</v>
      </c>
      <c r="AU2" s="13" t="s">
        <v>491</v>
      </c>
      <c r="AV2" s="13" t="s">
        <v>492</v>
      </c>
      <c r="AW2" s="13" t="s">
        <v>493</v>
      </c>
      <c r="AX2" s="13" t="s">
        <v>494</v>
      </c>
      <c r="AY2" s="13" t="s">
        <v>495</v>
      </c>
      <c r="AZ2" s="13" t="s">
        <v>496</v>
      </c>
      <c r="BA2" s="13" t="s">
        <v>670</v>
      </c>
      <c r="BB2" s="130" t="s">
        <v>824</v>
      </c>
      <c r="BC2" s="130" t="s">
        <v>829</v>
      </c>
      <c r="BD2" s="130" t="s">
        <v>831</v>
      </c>
      <c r="BE2" s="130" t="s">
        <v>834</v>
      </c>
      <c r="BF2" s="130" t="s">
        <v>838</v>
      </c>
      <c r="BG2" s="130" t="s">
        <v>843</v>
      </c>
      <c r="BH2" s="130" t="s">
        <v>849</v>
      </c>
      <c r="BI2" s="130" t="s">
        <v>858</v>
      </c>
      <c r="BJ2" s="130" t="s">
        <v>865</v>
      </c>
      <c r="BK2" s="130" t="s">
        <v>874</v>
      </c>
      <c r="BL2" s="130" t="s">
        <v>949</v>
      </c>
      <c r="BM2" s="130" t="s">
        <v>950</v>
      </c>
      <c r="BN2" s="130" t="s">
        <v>951</v>
      </c>
      <c r="BO2" s="130" t="s">
        <v>952</v>
      </c>
      <c r="BP2" s="130" t="s">
        <v>953</v>
      </c>
      <c r="BQ2" s="130" t="s">
        <v>954</v>
      </c>
      <c r="BR2" s="130" t="s">
        <v>955</v>
      </c>
      <c r="BS2" s="130" t="s">
        <v>956</v>
      </c>
      <c r="BT2" s="130" t="s">
        <v>958</v>
      </c>
      <c r="BU2" s="3"/>
      <c r="BV2" s="3"/>
    </row>
    <row r="3" spans="1:74" ht="41.45" customHeight="1">
      <c r="A3" s="50" t="s">
        <v>252</v>
      </c>
      <c r="C3" s="53"/>
      <c r="D3" s="53" t="s">
        <v>64</v>
      </c>
      <c r="E3" s="54">
        <v>165.7356834236335</v>
      </c>
      <c r="F3" s="55">
        <v>99.94985010140199</v>
      </c>
      <c r="G3" s="115" t="s">
        <v>363</v>
      </c>
      <c r="H3" s="53"/>
      <c r="I3" s="57" t="s">
        <v>252</v>
      </c>
      <c r="J3" s="56"/>
      <c r="K3" s="56"/>
      <c r="L3" s="117" t="s">
        <v>635</v>
      </c>
      <c r="M3" s="59">
        <v>17.71328953942921</v>
      </c>
      <c r="N3" s="60">
        <v>4905.2119140625</v>
      </c>
      <c r="O3" s="60">
        <v>336.6666564941406</v>
      </c>
      <c r="P3" s="58"/>
      <c r="Q3" s="61"/>
      <c r="R3" s="61"/>
      <c r="S3" s="51"/>
      <c r="T3" s="51">
        <v>0</v>
      </c>
      <c r="U3" s="51">
        <v>4</v>
      </c>
      <c r="V3" s="52">
        <v>3.333333</v>
      </c>
      <c r="W3" s="52">
        <v>0.020408</v>
      </c>
      <c r="X3" s="52">
        <v>0.054434</v>
      </c>
      <c r="Y3" s="52">
        <v>1.071189</v>
      </c>
      <c r="Z3" s="52">
        <v>0.5833333333333334</v>
      </c>
      <c r="AA3" s="52">
        <v>0</v>
      </c>
      <c r="AB3" s="62">
        <v>3</v>
      </c>
      <c r="AC3" s="62"/>
      <c r="AD3" s="63"/>
      <c r="AE3" s="86" t="s">
        <v>497</v>
      </c>
      <c r="AF3" s="86">
        <v>274</v>
      </c>
      <c r="AG3" s="86">
        <v>456</v>
      </c>
      <c r="AH3" s="86">
        <v>394</v>
      </c>
      <c r="AI3" s="86">
        <v>965</v>
      </c>
      <c r="AJ3" s="86"/>
      <c r="AK3" s="86" t="s">
        <v>521</v>
      </c>
      <c r="AL3" s="86" t="s">
        <v>544</v>
      </c>
      <c r="AM3" s="86"/>
      <c r="AN3" s="86"/>
      <c r="AO3" s="88">
        <v>42245.09725694444</v>
      </c>
      <c r="AP3" s="86"/>
      <c r="AQ3" s="86" t="b">
        <v>1</v>
      </c>
      <c r="AR3" s="86" t="b">
        <v>0</v>
      </c>
      <c r="AS3" s="86" t="b">
        <v>0</v>
      </c>
      <c r="AT3" s="86"/>
      <c r="AU3" s="86">
        <v>1</v>
      </c>
      <c r="AV3" s="90" t="s">
        <v>590</v>
      </c>
      <c r="AW3" s="86" t="b">
        <v>0</v>
      </c>
      <c r="AX3" s="86" t="s">
        <v>610</v>
      </c>
      <c r="AY3" s="90" t="s">
        <v>611</v>
      </c>
      <c r="AZ3" s="86" t="s">
        <v>66</v>
      </c>
      <c r="BA3" s="86" t="str">
        <f>REPLACE(INDEX(GroupVertices[Group],MATCH(Vertices[[#This Row],[Vertex]],GroupVertices[Vertex],0)),1,1,"")</f>
        <v>2</v>
      </c>
      <c r="BB3" s="51" t="s">
        <v>307</v>
      </c>
      <c r="BC3" s="51" t="s">
        <v>307</v>
      </c>
      <c r="BD3" s="51" t="s">
        <v>328</v>
      </c>
      <c r="BE3" s="51" t="s">
        <v>328</v>
      </c>
      <c r="BF3" s="51" t="s">
        <v>333</v>
      </c>
      <c r="BG3" s="51" t="s">
        <v>333</v>
      </c>
      <c r="BH3" s="131" t="s">
        <v>850</v>
      </c>
      <c r="BI3" s="131" t="s">
        <v>850</v>
      </c>
      <c r="BJ3" s="131" t="s">
        <v>866</v>
      </c>
      <c r="BK3" s="131" t="s">
        <v>866</v>
      </c>
      <c r="BL3" s="131">
        <v>3</v>
      </c>
      <c r="BM3" s="134">
        <v>10.344827586206897</v>
      </c>
      <c r="BN3" s="131">
        <v>0</v>
      </c>
      <c r="BO3" s="134">
        <v>0</v>
      </c>
      <c r="BP3" s="131">
        <v>0</v>
      </c>
      <c r="BQ3" s="134">
        <v>0</v>
      </c>
      <c r="BR3" s="131">
        <v>26</v>
      </c>
      <c r="BS3" s="134">
        <v>89.65517241379311</v>
      </c>
      <c r="BT3" s="131">
        <v>29</v>
      </c>
      <c r="BU3" s="3"/>
      <c r="BV3" s="3"/>
    </row>
    <row r="4" spans="1:77" ht="41.45" customHeight="1">
      <c r="A4" s="14" t="s">
        <v>259</v>
      </c>
      <c r="C4" s="15"/>
      <c r="D4" s="15" t="s">
        <v>64</v>
      </c>
      <c r="E4" s="96">
        <v>174.54532806881755</v>
      </c>
      <c r="F4" s="82">
        <v>99.83158451635659</v>
      </c>
      <c r="G4" s="115" t="s">
        <v>593</v>
      </c>
      <c r="H4" s="15"/>
      <c r="I4" s="16" t="s">
        <v>259</v>
      </c>
      <c r="J4" s="66"/>
      <c r="K4" s="66"/>
      <c r="L4" s="117" t="s">
        <v>636</v>
      </c>
      <c r="M4" s="97">
        <v>57.12726684889633</v>
      </c>
      <c r="N4" s="98">
        <v>3852.336181640625</v>
      </c>
      <c r="O4" s="98">
        <v>2414.334716796875</v>
      </c>
      <c r="P4" s="77"/>
      <c r="Q4" s="99"/>
      <c r="R4" s="99"/>
      <c r="S4" s="100"/>
      <c r="T4" s="51">
        <v>6</v>
      </c>
      <c r="U4" s="51">
        <v>3</v>
      </c>
      <c r="V4" s="52">
        <v>5.166667</v>
      </c>
      <c r="W4" s="52">
        <v>0.025</v>
      </c>
      <c r="X4" s="52">
        <v>0.090447</v>
      </c>
      <c r="Y4" s="52">
        <v>1.530379</v>
      </c>
      <c r="Z4" s="52">
        <v>0.55</v>
      </c>
      <c r="AA4" s="52">
        <v>0.4</v>
      </c>
      <c r="AB4" s="83">
        <v>4</v>
      </c>
      <c r="AC4" s="83"/>
      <c r="AD4" s="101"/>
      <c r="AE4" s="86" t="s">
        <v>498</v>
      </c>
      <c r="AF4" s="86">
        <v>346</v>
      </c>
      <c r="AG4" s="86">
        <v>1529</v>
      </c>
      <c r="AH4" s="86">
        <v>350</v>
      </c>
      <c r="AI4" s="86">
        <v>350</v>
      </c>
      <c r="AJ4" s="86"/>
      <c r="AK4" s="86" t="s">
        <v>522</v>
      </c>
      <c r="AL4" s="86"/>
      <c r="AM4" s="86"/>
      <c r="AN4" s="86"/>
      <c r="AO4" s="88">
        <v>42739.47809027778</v>
      </c>
      <c r="AP4" s="86"/>
      <c r="AQ4" s="86" t="b">
        <v>1</v>
      </c>
      <c r="AR4" s="86" t="b">
        <v>0</v>
      </c>
      <c r="AS4" s="86" t="b">
        <v>1</v>
      </c>
      <c r="AT4" s="86"/>
      <c r="AU4" s="86">
        <v>14</v>
      </c>
      <c r="AV4" s="86"/>
      <c r="AW4" s="86" t="b">
        <v>0</v>
      </c>
      <c r="AX4" s="86" t="s">
        <v>610</v>
      </c>
      <c r="AY4" s="90" t="s">
        <v>612</v>
      </c>
      <c r="AZ4" s="86" t="s">
        <v>66</v>
      </c>
      <c r="BA4" s="86" t="str">
        <f>REPLACE(INDEX(GroupVertices[Group],MATCH(Vertices[[#This Row],[Vertex]],GroupVertices[Vertex],0)),1,1,"")</f>
        <v>2</v>
      </c>
      <c r="BB4" s="51" t="s">
        <v>327</v>
      </c>
      <c r="BC4" s="51" t="s">
        <v>327</v>
      </c>
      <c r="BD4" s="51" t="s">
        <v>332</v>
      </c>
      <c r="BE4" s="51" t="s">
        <v>332</v>
      </c>
      <c r="BF4" s="51" t="s">
        <v>839</v>
      </c>
      <c r="BG4" s="51" t="s">
        <v>844</v>
      </c>
      <c r="BH4" s="131" t="s">
        <v>851</v>
      </c>
      <c r="BI4" s="131" t="s">
        <v>859</v>
      </c>
      <c r="BJ4" s="131" t="s">
        <v>867</v>
      </c>
      <c r="BK4" s="131" t="s">
        <v>875</v>
      </c>
      <c r="BL4" s="131">
        <v>4</v>
      </c>
      <c r="BM4" s="134">
        <v>7.2727272727272725</v>
      </c>
      <c r="BN4" s="131">
        <v>0</v>
      </c>
      <c r="BO4" s="134">
        <v>0</v>
      </c>
      <c r="BP4" s="131">
        <v>0</v>
      </c>
      <c r="BQ4" s="134">
        <v>0</v>
      </c>
      <c r="BR4" s="131">
        <v>51</v>
      </c>
      <c r="BS4" s="134">
        <v>92.72727272727273</v>
      </c>
      <c r="BT4" s="131">
        <v>55</v>
      </c>
      <c r="BU4" s="2"/>
      <c r="BV4" s="3"/>
      <c r="BW4" s="3"/>
      <c r="BX4" s="3"/>
      <c r="BY4" s="3"/>
    </row>
    <row r="5" spans="1:77" ht="41.45" customHeight="1">
      <c r="A5" s="14" t="s">
        <v>258</v>
      </c>
      <c r="C5" s="15"/>
      <c r="D5" s="15" t="s">
        <v>64</v>
      </c>
      <c r="E5" s="96">
        <v>199.01200192030726</v>
      </c>
      <c r="F5" s="82">
        <v>99.50313023542897</v>
      </c>
      <c r="G5" s="115" t="s">
        <v>369</v>
      </c>
      <c r="H5" s="15"/>
      <c r="I5" s="16" t="s">
        <v>258</v>
      </c>
      <c r="J5" s="66"/>
      <c r="K5" s="66"/>
      <c r="L5" s="117" t="s">
        <v>637</v>
      </c>
      <c r="M5" s="97">
        <v>166.5901302060371</v>
      </c>
      <c r="N5" s="98">
        <v>8566.0185546875</v>
      </c>
      <c r="O5" s="98">
        <v>7736.13525390625</v>
      </c>
      <c r="P5" s="77"/>
      <c r="Q5" s="99"/>
      <c r="R5" s="99"/>
      <c r="S5" s="100"/>
      <c r="T5" s="51">
        <v>6</v>
      </c>
      <c r="U5" s="51">
        <v>5</v>
      </c>
      <c r="V5" s="52">
        <v>128.166667</v>
      </c>
      <c r="W5" s="52">
        <v>0.028571</v>
      </c>
      <c r="X5" s="52">
        <v>0.095309</v>
      </c>
      <c r="Y5" s="52">
        <v>2.513831</v>
      </c>
      <c r="Z5" s="52">
        <v>0.20833333333333334</v>
      </c>
      <c r="AA5" s="52">
        <v>0.2222222222222222</v>
      </c>
      <c r="AB5" s="83">
        <v>5</v>
      </c>
      <c r="AC5" s="83"/>
      <c r="AD5" s="101"/>
      <c r="AE5" s="86" t="s">
        <v>499</v>
      </c>
      <c r="AF5" s="86">
        <v>1444</v>
      </c>
      <c r="AG5" s="86">
        <v>4509</v>
      </c>
      <c r="AH5" s="86">
        <v>7751</v>
      </c>
      <c r="AI5" s="86">
        <v>4636</v>
      </c>
      <c r="AJ5" s="86"/>
      <c r="AK5" s="86" t="s">
        <v>523</v>
      </c>
      <c r="AL5" s="86" t="s">
        <v>545</v>
      </c>
      <c r="AM5" s="90" t="s">
        <v>557</v>
      </c>
      <c r="AN5" s="86"/>
      <c r="AO5" s="88">
        <v>40037.64680555555</v>
      </c>
      <c r="AP5" s="90" t="s">
        <v>571</v>
      </c>
      <c r="AQ5" s="86" t="b">
        <v>0</v>
      </c>
      <c r="AR5" s="86" t="b">
        <v>0</v>
      </c>
      <c r="AS5" s="86" t="b">
        <v>1</v>
      </c>
      <c r="AT5" s="86"/>
      <c r="AU5" s="86">
        <v>115</v>
      </c>
      <c r="AV5" s="90" t="s">
        <v>590</v>
      </c>
      <c r="AW5" s="86" t="b">
        <v>0</v>
      </c>
      <c r="AX5" s="86" t="s">
        <v>610</v>
      </c>
      <c r="AY5" s="90" t="s">
        <v>613</v>
      </c>
      <c r="AZ5" s="86" t="s">
        <v>66</v>
      </c>
      <c r="BA5" s="86" t="str">
        <f>REPLACE(INDEX(GroupVertices[Group],MATCH(Vertices[[#This Row],[Vertex]],GroupVertices[Vertex],0)),1,1,"")</f>
        <v>3</v>
      </c>
      <c r="BB5" s="51" t="s">
        <v>689</v>
      </c>
      <c r="BC5" s="51" t="s">
        <v>830</v>
      </c>
      <c r="BD5" s="51" t="s">
        <v>699</v>
      </c>
      <c r="BE5" s="51" t="s">
        <v>835</v>
      </c>
      <c r="BF5" s="51" t="s">
        <v>725</v>
      </c>
      <c r="BG5" s="51" t="s">
        <v>845</v>
      </c>
      <c r="BH5" s="131" t="s">
        <v>852</v>
      </c>
      <c r="BI5" s="131" t="s">
        <v>860</v>
      </c>
      <c r="BJ5" s="131" t="s">
        <v>868</v>
      </c>
      <c r="BK5" s="131" t="s">
        <v>876</v>
      </c>
      <c r="BL5" s="131">
        <v>12</v>
      </c>
      <c r="BM5" s="134">
        <v>6.091370558375634</v>
      </c>
      <c r="BN5" s="131">
        <v>7</v>
      </c>
      <c r="BO5" s="134">
        <v>3.553299492385787</v>
      </c>
      <c r="BP5" s="131">
        <v>0</v>
      </c>
      <c r="BQ5" s="134">
        <v>0</v>
      </c>
      <c r="BR5" s="131">
        <v>178</v>
      </c>
      <c r="BS5" s="134">
        <v>90.35532994923858</v>
      </c>
      <c r="BT5" s="131">
        <v>197</v>
      </c>
      <c r="BU5" s="2"/>
      <c r="BV5" s="3"/>
      <c r="BW5" s="3"/>
      <c r="BX5" s="3"/>
      <c r="BY5" s="3"/>
    </row>
    <row r="6" spans="1:77" ht="41.45" customHeight="1">
      <c r="A6" s="14" t="s">
        <v>260</v>
      </c>
      <c r="C6" s="15"/>
      <c r="D6" s="15" t="s">
        <v>64</v>
      </c>
      <c r="E6" s="96">
        <v>1000</v>
      </c>
      <c r="F6" s="82">
        <v>70</v>
      </c>
      <c r="G6" s="115" t="s">
        <v>594</v>
      </c>
      <c r="H6" s="15"/>
      <c r="I6" s="16" t="s">
        <v>260</v>
      </c>
      <c r="J6" s="66"/>
      <c r="K6" s="66"/>
      <c r="L6" s="117" t="s">
        <v>638</v>
      </c>
      <c r="M6" s="97">
        <v>9999</v>
      </c>
      <c r="N6" s="98">
        <v>6077.49169921875</v>
      </c>
      <c r="O6" s="98">
        <v>677.4060668945312</v>
      </c>
      <c r="P6" s="77"/>
      <c r="Q6" s="99"/>
      <c r="R6" s="99"/>
      <c r="S6" s="100"/>
      <c r="T6" s="51">
        <v>3</v>
      </c>
      <c r="U6" s="51">
        <v>0</v>
      </c>
      <c r="V6" s="52">
        <v>4.5</v>
      </c>
      <c r="W6" s="52">
        <v>0.022222</v>
      </c>
      <c r="X6" s="52">
        <v>0.04644</v>
      </c>
      <c r="Y6" s="52">
        <v>0.859209</v>
      </c>
      <c r="Z6" s="52">
        <v>0.5</v>
      </c>
      <c r="AA6" s="52">
        <v>0</v>
      </c>
      <c r="AB6" s="83">
        <v>6</v>
      </c>
      <c r="AC6" s="83"/>
      <c r="AD6" s="101"/>
      <c r="AE6" s="86" t="s">
        <v>500</v>
      </c>
      <c r="AF6" s="86">
        <v>782</v>
      </c>
      <c r="AG6" s="86">
        <v>272185</v>
      </c>
      <c r="AH6" s="86">
        <v>10180</v>
      </c>
      <c r="AI6" s="86">
        <v>1708</v>
      </c>
      <c r="AJ6" s="86"/>
      <c r="AK6" s="86" t="s">
        <v>524</v>
      </c>
      <c r="AL6" s="86" t="s">
        <v>546</v>
      </c>
      <c r="AM6" s="90" t="s">
        <v>558</v>
      </c>
      <c r="AN6" s="86"/>
      <c r="AO6" s="88">
        <v>39938.701053240744</v>
      </c>
      <c r="AP6" s="90" t="s">
        <v>572</v>
      </c>
      <c r="AQ6" s="86" t="b">
        <v>0</v>
      </c>
      <c r="AR6" s="86" t="b">
        <v>0</v>
      </c>
      <c r="AS6" s="86" t="b">
        <v>1</v>
      </c>
      <c r="AT6" s="86"/>
      <c r="AU6" s="86">
        <v>2879</v>
      </c>
      <c r="AV6" s="90" t="s">
        <v>590</v>
      </c>
      <c r="AW6" s="86" t="b">
        <v>1</v>
      </c>
      <c r="AX6" s="86" t="s">
        <v>610</v>
      </c>
      <c r="AY6" s="90" t="s">
        <v>614</v>
      </c>
      <c r="AZ6" s="86" t="s">
        <v>65</v>
      </c>
      <c r="BA6" s="86"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254</v>
      </c>
      <c r="C7" s="15"/>
      <c r="D7" s="15" t="s">
        <v>64</v>
      </c>
      <c r="E7" s="96">
        <v>183.48633740582167</v>
      </c>
      <c r="F7" s="82">
        <v>99.71155541839344</v>
      </c>
      <c r="G7" s="115" t="s">
        <v>365</v>
      </c>
      <c r="H7" s="15"/>
      <c r="I7" s="16" t="s">
        <v>254</v>
      </c>
      <c r="J7" s="66"/>
      <c r="K7" s="66"/>
      <c r="L7" s="117" t="s">
        <v>639</v>
      </c>
      <c r="M7" s="97">
        <v>97.12896423007965</v>
      </c>
      <c r="N7" s="98">
        <v>5269.8408203125</v>
      </c>
      <c r="O7" s="98">
        <v>4635.09326171875</v>
      </c>
      <c r="P7" s="77"/>
      <c r="Q7" s="99"/>
      <c r="R7" s="99"/>
      <c r="S7" s="100"/>
      <c r="T7" s="51">
        <v>7</v>
      </c>
      <c r="U7" s="51">
        <v>10</v>
      </c>
      <c r="V7" s="52">
        <v>116.5</v>
      </c>
      <c r="W7" s="52">
        <v>0.029412</v>
      </c>
      <c r="X7" s="52">
        <v>0.121358</v>
      </c>
      <c r="Y7" s="52">
        <v>2.892729</v>
      </c>
      <c r="Z7" s="52">
        <v>0.16666666666666666</v>
      </c>
      <c r="AA7" s="52">
        <v>0.5</v>
      </c>
      <c r="AB7" s="83">
        <v>7</v>
      </c>
      <c r="AC7" s="83"/>
      <c r="AD7" s="101"/>
      <c r="AE7" s="86" t="s">
        <v>501</v>
      </c>
      <c r="AF7" s="86">
        <v>4019</v>
      </c>
      <c r="AG7" s="86">
        <v>2618</v>
      </c>
      <c r="AH7" s="86">
        <v>3511</v>
      </c>
      <c r="AI7" s="86">
        <v>4629</v>
      </c>
      <c r="AJ7" s="86"/>
      <c r="AK7" s="86" t="s">
        <v>525</v>
      </c>
      <c r="AL7" s="86" t="s">
        <v>547</v>
      </c>
      <c r="AM7" s="90" t="s">
        <v>559</v>
      </c>
      <c r="AN7" s="86"/>
      <c r="AO7" s="88">
        <v>42579.57195601852</v>
      </c>
      <c r="AP7" s="90" t="s">
        <v>573</v>
      </c>
      <c r="AQ7" s="86" t="b">
        <v>0</v>
      </c>
      <c r="AR7" s="86" t="b">
        <v>0</v>
      </c>
      <c r="AS7" s="86" t="b">
        <v>1</v>
      </c>
      <c r="AT7" s="86"/>
      <c r="AU7" s="86">
        <v>19</v>
      </c>
      <c r="AV7" s="90" t="s">
        <v>590</v>
      </c>
      <c r="AW7" s="86" t="b">
        <v>0</v>
      </c>
      <c r="AX7" s="86" t="s">
        <v>610</v>
      </c>
      <c r="AY7" s="90" t="s">
        <v>615</v>
      </c>
      <c r="AZ7" s="86" t="s">
        <v>66</v>
      </c>
      <c r="BA7" s="86" t="str">
        <f>REPLACE(INDEX(GroupVertices[Group],MATCH(Vertices[[#This Row],[Vertex]],GroupVertices[Vertex],0)),1,1,"")</f>
        <v>2</v>
      </c>
      <c r="BB7" s="51" t="s">
        <v>825</v>
      </c>
      <c r="BC7" s="51" t="s">
        <v>825</v>
      </c>
      <c r="BD7" s="51" t="s">
        <v>832</v>
      </c>
      <c r="BE7" s="51" t="s">
        <v>836</v>
      </c>
      <c r="BF7" s="51" t="s">
        <v>840</v>
      </c>
      <c r="BG7" s="51" t="s">
        <v>846</v>
      </c>
      <c r="BH7" s="131" t="s">
        <v>853</v>
      </c>
      <c r="BI7" s="131" t="s">
        <v>861</v>
      </c>
      <c r="BJ7" s="131" t="s">
        <v>869</v>
      </c>
      <c r="BK7" s="131" t="s">
        <v>869</v>
      </c>
      <c r="BL7" s="131">
        <v>12</v>
      </c>
      <c r="BM7" s="134">
        <v>6.741573033707865</v>
      </c>
      <c r="BN7" s="131">
        <v>1</v>
      </c>
      <c r="BO7" s="134">
        <v>0.5617977528089888</v>
      </c>
      <c r="BP7" s="131">
        <v>0</v>
      </c>
      <c r="BQ7" s="134">
        <v>0</v>
      </c>
      <c r="BR7" s="131">
        <v>165</v>
      </c>
      <c r="BS7" s="134">
        <v>92.69662921348315</v>
      </c>
      <c r="BT7" s="131">
        <v>178</v>
      </c>
      <c r="BU7" s="2"/>
      <c r="BV7" s="3"/>
      <c r="BW7" s="3"/>
      <c r="BX7" s="3"/>
      <c r="BY7" s="3"/>
    </row>
    <row r="8" spans="1:77" ht="41.45" customHeight="1">
      <c r="A8" s="14" t="s">
        <v>253</v>
      </c>
      <c r="C8" s="15"/>
      <c r="D8" s="15" t="s">
        <v>64</v>
      </c>
      <c r="E8" s="96">
        <v>162.52545876728033</v>
      </c>
      <c r="F8" s="82">
        <v>99.99294594832907</v>
      </c>
      <c r="G8" s="115" t="s">
        <v>364</v>
      </c>
      <c r="H8" s="15"/>
      <c r="I8" s="16" t="s">
        <v>253</v>
      </c>
      <c r="J8" s="66"/>
      <c r="K8" s="66"/>
      <c r="L8" s="117" t="s">
        <v>640</v>
      </c>
      <c r="M8" s="97">
        <v>3.350880286864768</v>
      </c>
      <c r="N8" s="98">
        <v>9441.4248046875</v>
      </c>
      <c r="O8" s="98">
        <v>2238.833251953125</v>
      </c>
      <c r="P8" s="77"/>
      <c r="Q8" s="99"/>
      <c r="R8" s="99"/>
      <c r="S8" s="100"/>
      <c r="T8" s="51">
        <v>1</v>
      </c>
      <c r="U8" s="51">
        <v>1</v>
      </c>
      <c r="V8" s="52">
        <v>0</v>
      </c>
      <c r="W8" s="52">
        <v>0</v>
      </c>
      <c r="X8" s="52">
        <v>0</v>
      </c>
      <c r="Y8" s="52">
        <v>0.999979</v>
      </c>
      <c r="Z8" s="52">
        <v>0</v>
      </c>
      <c r="AA8" s="52">
        <v>0</v>
      </c>
      <c r="AB8" s="83">
        <v>8</v>
      </c>
      <c r="AC8" s="83"/>
      <c r="AD8" s="101"/>
      <c r="AE8" s="86" t="s">
        <v>502</v>
      </c>
      <c r="AF8" s="86">
        <v>216</v>
      </c>
      <c r="AG8" s="86">
        <v>65</v>
      </c>
      <c r="AH8" s="86">
        <v>196</v>
      </c>
      <c r="AI8" s="86">
        <v>358</v>
      </c>
      <c r="AJ8" s="86"/>
      <c r="AK8" s="86" t="s">
        <v>526</v>
      </c>
      <c r="AL8" s="86" t="s">
        <v>548</v>
      </c>
      <c r="AM8" s="86"/>
      <c r="AN8" s="86"/>
      <c r="AO8" s="88">
        <v>42641.98399305555</v>
      </c>
      <c r="AP8" s="90" t="s">
        <v>574</v>
      </c>
      <c r="AQ8" s="86" t="b">
        <v>1</v>
      </c>
      <c r="AR8" s="86" t="b">
        <v>0</v>
      </c>
      <c r="AS8" s="86" t="b">
        <v>0</v>
      </c>
      <c r="AT8" s="86"/>
      <c r="AU8" s="86">
        <v>1</v>
      </c>
      <c r="AV8" s="86"/>
      <c r="AW8" s="86" t="b">
        <v>0</v>
      </c>
      <c r="AX8" s="86" t="s">
        <v>610</v>
      </c>
      <c r="AY8" s="90" t="s">
        <v>616</v>
      </c>
      <c r="AZ8" s="86" t="s">
        <v>66</v>
      </c>
      <c r="BA8" s="86" t="str">
        <f>REPLACE(INDEX(GroupVertices[Group],MATCH(Vertices[[#This Row],[Vertex]],GroupVertices[Vertex],0)),1,1,"")</f>
        <v>5</v>
      </c>
      <c r="BB8" s="51" t="s">
        <v>308</v>
      </c>
      <c r="BC8" s="51" t="s">
        <v>308</v>
      </c>
      <c r="BD8" s="51" t="s">
        <v>328</v>
      </c>
      <c r="BE8" s="51" t="s">
        <v>328</v>
      </c>
      <c r="BF8" s="51" t="s">
        <v>334</v>
      </c>
      <c r="BG8" s="51" t="s">
        <v>334</v>
      </c>
      <c r="BH8" s="131" t="s">
        <v>854</v>
      </c>
      <c r="BI8" s="131" t="s">
        <v>854</v>
      </c>
      <c r="BJ8" s="131" t="s">
        <v>870</v>
      </c>
      <c r="BK8" s="131" t="s">
        <v>870</v>
      </c>
      <c r="BL8" s="131">
        <v>1</v>
      </c>
      <c r="BM8" s="134">
        <v>5.555555555555555</v>
      </c>
      <c r="BN8" s="131">
        <v>0</v>
      </c>
      <c r="BO8" s="134">
        <v>0</v>
      </c>
      <c r="BP8" s="131">
        <v>0</v>
      </c>
      <c r="BQ8" s="134">
        <v>0</v>
      </c>
      <c r="BR8" s="131">
        <v>17</v>
      </c>
      <c r="BS8" s="134">
        <v>94.44444444444444</v>
      </c>
      <c r="BT8" s="131">
        <v>18</v>
      </c>
      <c r="BU8" s="2"/>
      <c r="BV8" s="3"/>
      <c r="BW8" s="3"/>
      <c r="BX8" s="3"/>
      <c r="BY8" s="3"/>
    </row>
    <row r="9" spans="1:77" ht="41.45" customHeight="1">
      <c r="A9" s="14" t="s">
        <v>261</v>
      </c>
      <c r="C9" s="15"/>
      <c r="D9" s="15" t="s">
        <v>64</v>
      </c>
      <c r="E9" s="96">
        <v>162</v>
      </c>
      <c r="F9" s="82">
        <v>100</v>
      </c>
      <c r="G9" s="115" t="s">
        <v>595</v>
      </c>
      <c r="H9" s="15"/>
      <c r="I9" s="16" t="s">
        <v>261</v>
      </c>
      <c r="J9" s="66"/>
      <c r="K9" s="66"/>
      <c r="L9" s="117" t="s">
        <v>641</v>
      </c>
      <c r="M9" s="97">
        <v>1</v>
      </c>
      <c r="N9" s="98">
        <v>6968.35302734375</v>
      </c>
      <c r="O9" s="98">
        <v>5482.3056640625</v>
      </c>
      <c r="P9" s="77"/>
      <c r="Q9" s="99"/>
      <c r="R9" s="99"/>
      <c r="S9" s="100"/>
      <c r="T9" s="51">
        <v>1</v>
      </c>
      <c r="U9" s="51">
        <v>0</v>
      </c>
      <c r="V9" s="52">
        <v>0</v>
      </c>
      <c r="W9" s="52">
        <v>0.018182</v>
      </c>
      <c r="X9" s="52">
        <v>0.018685</v>
      </c>
      <c r="Y9" s="52">
        <v>0.373528</v>
      </c>
      <c r="Z9" s="52">
        <v>0</v>
      </c>
      <c r="AA9" s="52">
        <v>0</v>
      </c>
      <c r="AB9" s="83">
        <v>9</v>
      </c>
      <c r="AC9" s="83"/>
      <c r="AD9" s="101"/>
      <c r="AE9" s="86" t="s">
        <v>503</v>
      </c>
      <c r="AF9" s="86">
        <v>0</v>
      </c>
      <c r="AG9" s="86">
        <v>1</v>
      </c>
      <c r="AH9" s="86">
        <v>0</v>
      </c>
      <c r="AI9" s="86">
        <v>0</v>
      </c>
      <c r="AJ9" s="86"/>
      <c r="AK9" s="86"/>
      <c r="AL9" s="86"/>
      <c r="AM9" s="86"/>
      <c r="AN9" s="86"/>
      <c r="AO9" s="88">
        <v>43610.74849537037</v>
      </c>
      <c r="AP9" s="86"/>
      <c r="AQ9" s="86" t="b">
        <v>1</v>
      </c>
      <c r="AR9" s="86" t="b">
        <v>0</v>
      </c>
      <c r="AS9" s="86" t="b">
        <v>0</v>
      </c>
      <c r="AT9" s="86"/>
      <c r="AU9" s="86">
        <v>0</v>
      </c>
      <c r="AV9" s="86"/>
      <c r="AW9" s="86" t="b">
        <v>0</v>
      </c>
      <c r="AX9" s="86" t="s">
        <v>610</v>
      </c>
      <c r="AY9" s="90" t="s">
        <v>617</v>
      </c>
      <c r="AZ9" s="86" t="s">
        <v>65</v>
      </c>
      <c r="BA9" s="86"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262</v>
      </c>
      <c r="C10" s="15"/>
      <c r="D10" s="15" t="s">
        <v>64</v>
      </c>
      <c r="E10" s="96">
        <v>168.8309639746441</v>
      </c>
      <c r="F10" s="82">
        <v>99.90829732827792</v>
      </c>
      <c r="G10" s="115" t="s">
        <v>596</v>
      </c>
      <c r="H10" s="15"/>
      <c r="I10" s="16" t="s">
        <v>262</v>
      </c>
      <c r="J10" s="66"/>
      <c r="K10" s="66"/>
      <c r="L10" s="117" t="s">
        <v>642</v>
      </c>
      <c r="M10" s="97">
        <v>31.561443729241983</v>
      </c>
      <c r="N10" s="98">
        <v>4461.43408203125</v>
      </c>
      <c r="O10" s="98">
        <v>9662.3330078125</v>
      </c>
      <c r="P10" s="77"/>
      <c r="Q10" s="99"/>
      <c r="R10" s="99"/>
      <c r="S10" s="100"/>
      <c r="T10" s="51">
        <v>1</v>
      </c>
      <c r="U10" s="51">
        <v>0</v>
      </c>
      <c r="V10" s="52">
        <v>0</v>
      </c>
      <c r="W10" s="52">
        <v>0.018182</v>
      </c>
      <c r="X10" s="52">
        <v>0.018685</v>
      </c>
      <c r="Y10" s="52">
        <v>0.373528</v>
      </c>
      <c r="Z10" s="52">
        <v>0</v>
      </c>
      <c r="AA10" s="52">
        <v>0</v>
      </c>
      <c r="AB10" s="83">
        <v>10</v>
      </c>
      <c r="AC10" s="83"/>
      <c r="AD10" s="101"/>
      <c r="AE10" s="86" t="s">
        <v>504</v>
      </c>
      <c r="AF10" s="86">
        <v>322</v>
      </c>
      <c r="AG10" s="86">
        <v>833</v>
      </c>
      <c r="AH10" s="86">
        <v>772</v>
      </c>
      <c r="AI10" s="86">
        <v>532</v>
      </c>
      <c r="AJ10" s="86"/>
      <c r="AK10" s="86" t="s">
        <v>527</v>
      </c>
      <c r="AL10" s="86" t="s">
        <v>549</v>
      </c>
      <c r="AM10" s="90" t="s">
        <v>560</v>
      </c>
      <c r="AN10" s="86"/>
      <c r="AO10" s="88">
        <v>43028.435381944444</v>
      </c>
      <c r="AP10" s="90" t="s">
        <v>575</v>
      </c>
      <c r="AQ10" s="86" t="b">
        <v>0</v>
      </c>
      <c r="AR10" s="86" t="b">
        <v>0</v>
      </c>
      <c r="AS10" s="86" t="b">
        <v>0</v>
      </c>
      <c r="AT10" s="86"/>
      <c r="AU10" s="86">
        <v>8</v>
      </c>
      <c r="AV10" s="90" t="s">
        <v>590</v>
      </c>
      <c r="AW10" s="86" t="b">
        <v>0</v>
      </c>
      <c r="AX10" s="86" t="s">
        <v>610</v>
      </c>
      <c r="AY10" s="90" t="s">
        <v>618</v>
      </c>
      <c r="AZ10" s="86" t="s">
        <v>65</v>
      </c>
      <c r="BA10" s="86"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263</v>
      </c>
      <c r="C11" s="15"/>
      <c r="D11" s="15" t="s">
        <v>64</v>
      </c>
      <c r="E11" s="96">
        <v>165.3333790549345</v>
      </c>
      <c r="F11" s="82">
        <v>99.95525085971255</v>
      </c>
      <c r="G11" s="115" t="s">
        <v>597</v>
      </c>
      <c r="H11" s="15"/>
      <c r="I11" s="16" t="s">
        <v>263</v>
      </c>
      <c r="J11" s="66"/>
      <c r="K11" s="66"/>
      <c r="L11" s="117" t="s">
        <v>643</v>
      </c>
      <c r="M11" s="97">
        <v>15.913396819798372</v>
      </c>
      <c r="N11" s="98">
        <v>5564.52099609375</v>
      </c>
      <c r="O11" s="98">
        <v>8239.4033203125</v>
      </c>
      <c r="P11" s="77"/>
      <c r="Q11" s="99"/>
      <c r="R11" s="99"/>
      <c r="S11" s="100"/>
      <c r="T11" s="51">
        <v>2</v>
      </c>
      <c r="U11" s="51">
        <v>0</v>
      </c>
      <c r="V11" s="52">
        <v>0</v>
      </c>
      <c r="W11" s="52">
        <v>0.018519</v>
      </c>
      <c r="X11" s="52">
        <v>0.034092</v>
      </c>
      <c r="Y11" s="52">
        <v>0.590479</v>
      </c>
      <c r="Z11" s="52">
        <v>1</v>
      </c>
      <c r="AA11" s="52">
        <v>0</v>
      </c>
      <c r="AB11" s="83">
        <v>11</v>
      </c>
      <c r="AC11" s="83"/>
      <c r="AD11" s="101"/>
      <c r="AE11" s="86" t="s">
        <v>505</v>
      </c>
      <c r="AF11" s="86">
        <v>514</v>
      </c>
      <c r="AG11" s="86">
        <v>407</v>
      </c>
      <c r="AH11" s="86">
        <v>1869</v>
      </c>
      <c r="AI11" s="86">
        <v>2996</v>
      </c>
      <c r="AJ11" s="86"/>
      <c r="AK11" s="86" t="s">
        <v>528</v>
      </c>
      <c r="AL11" s="86"/>
      <c r="AM11" s="90" t="s">
        <v>559</v>
      </c>
      <c r="AN11" s="86"/>
      <c r="AO11" s="88">
        <v>42474.534363425926</v>
      </c>
      <c r="AP11" s="90" t="s">
        <v>576</v>
      </c>
      <c r="AQ11" s="86" t="b">
        <v>1</v>
      </c>
      <c r="AR11" s="86" t="b">
        <v>0</v>
      </c>
      <c r="AS11" s="86" t="b">
        <v>1</v>
      </c>
      <c r="AT11" s="86"/>
      <c r="AU11" s="86">
        <v>1</v>
      </c>
      <c r="AV11" s="86"/>
      <c r="AW11" s="86" t="b">
        <v>0</v>
      </c>
      <c r="AX11" s="86" t="s">
        <v>610</v>
      </c>
      <c r="AY11" s="90" t="s">
        <v>619</v>
      </c>
      <c r="AZ11" s="86" t="s">
        <v>65</v>
      </c>
      <c r="BA11" s="86" t="str">
        <f>REPLACE(INDEX(GroupVertices[Group],MATCH(Vertices[[#This Row],[Vertex]],GroupVertices[Vertex],0)),1,1,"")</f>
        <v>2</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255</v>
      </c>
      <c r="C12" s="15"/>
      <c r="D12" s="15" t="s">
        <v>64</v>
      </c>
      <c r="E12" s="96">
        <v>163.43680131678212</v>
      </c>
      <c r="F12" s="82">
        <v>99.9807115774623</v>
      </c>
      <c r="G12" s="115" t="s">
        <v>366</v>
      </c>
      <c r="H12" s="15"/>
      <c r="I12" s="16" t="s">
        <v>255</v>
      </c>
      <c r="J12" s="66"/>
      <c r="K12" s="66"/>
      <c r="L12" s="117" t="s">
        <v>644</v>
      </c>
      <c r="M12" s="97">
        <v>7.4281882843958495</v>
      </c>
      <c r="N12" s="98">
        <v>3997.959716796875</v>
      </c>
      <c r="O12" s="98">
        <v>5897.7958984375</v>
      </c>
      <c r="P12" s="77"/>
      <c r="Q12" s="99"/>
      <c r="R12" s="99"/>
      <c r="S12" s="100"/>
      <c r="T12" s="51">
        <v>2</v>
      </c>
      <c r="U12" s="51">
        <v>7</v>
      </c>
      <c r="V12" s="52">
        <v>17</v>
      </c>
      <c r="W12" s="52">
        <v>0.026316</v>
      </c>
      <c r="X12" s="52">
        <v>0.100073</v>
      </c>
      <c r="Y12" s="52">
        <v>1.786664</v>
      </c>
      <c r="Z12" s="52">
        <v>0.5</v>
      </c>
      <c r="AA12" s="52">
        <v>0.16666666666666666</v>
      </c>
      <c r="AB12" s="83">
        <v>12</v>
      </c>
      <c r="AC12" s="83"/>
      <c r="AD12" s="101"/>
      <c r="AE12" s="86" t="s">
        <v>506</v>
      </c>
      <c r="AF12" s="86">
        <v>272</v>
      </c>
      <c r="AG12" s="86">
        <v>176</v>
      </c>
      <c r="AH12" s="86">
        <v>650</v>
      </c>
      <c r="AI12" s="86">
        <v>842</v>
      </c>
      <c r="AJ12" s="86"/>
      <c r="AK12" s="86" t="s">
        <v>529</v>
      </c>
      <c r="AL12" s="86"/>
      <c r="AM12" s="86"/>
      <c r="AN12" s="86"/>
      <c r="AO12" s="88">
        <v>41301.95820601852</v>
      </c>
      <c r="AP12" s="90" t="s">
        <v>577</v>
      </c>
      <c r="AQ12" s="86" t="b">
        <v>0</v>
      </c>
      <c r="AR12" s="86" t="b">
        <v>0</v>
      </c>
      <c r="AS12" s="86" t="b">
        <v>1</v>
      </c>
      <c r="AT12" s="86"/>
      <c r="AU12" s="86">
        <v>1</v>
      </c>
      <c r="AV12" s="90" t="s">
        <v>590</v>
      </c>
      <c r="AW12" s="86" t="b">
        <v>0</v>
      </c>
      <c r="AX12" s="86" t="s">
        <v>610</v>
      </c>
      <c r="AY12" s="90" t="s">
        <v>620</v>
      </c>
      <c r="AZ12" s="86" t="s">
        <v>66</v>
      </c>
      <c r="BA12" s="86" t="str">
        <f>REPLACE(INDEX(GroupVertices[Group],MATCH(Vertices[[#This Row],[Vertex]],GroupVertices[Vertex],0)),1,1,"")</f>
        <v>2</v>
      </c>
      <c r="BB12" s="51" t="s">
        <v>826</v>
      </c>
      <c r="BC12" s="51" t="s">
        <v>826</v>
      </c>
      <c r="BD12" s="51" t="s">
        <v>833</v>
      </c>
      <c r="BE12" s="51" t="s">
        <v>837</v>
      </c>
      <c r="BF12" s="51" t="s">
        <v>841</v>
      </c>
      <c r="BG12" s="51" t="s">
        <v>847</v>
      </c>
      <c r="BH12" s="131" t="s">
        <v>855</v>
      </c>
      <c r="BI12" s="131" t="s">
        <v>862</v>
      </c>
      <c r="BJ12" s="131" t="s">
        <v>871</v>
      </c>
      <c r="BK12" s="131" t="s">
        <v>877</v>
      </c>
      <c r="BL12" s="131">
        <v>5</v>
      </c>
      <c r="BM12" s="134">
        <v>9.803921568627452</v>
      </c>
      <c r="BN12" s="131">
        <v>1</v>
      </c>
      <c r="BO12" s="134">
        <v>1.9607843137254901</v>
      </c>
      <c r="BP12" s="131">
        <v>0</v>
      </c>
      <c r="BQ12" s="134">
        <v>0</v>
      </c>
      <c r="BR12" s="131">
        <v>45</v>
      </c>
      <c r="BS12" s="134">
        <v>88.23529411764706</v>
      </c>
      <c r="BT12" s="131">
        <v>51</v>
      </c>
      <c r="BU12" s="2"/>
      <c r="BV12" s="3"/>
      <c r="BW12" s="3"/>
      <c r="BX12" s="3"/>
      <c r="BY12" s="3"/>
    </row>
    <row r="13" spans="1:77" ht="41.45" customHeight="1">
      <c r="A13" s="14" t="s">
        <v>256</v>
      </c>
      <c r="C13" s="15"/>
      <c r="D13" s="15" t="s">
        <v>64</v>
      </c>
      <c r="E13" s="96">
        <v>203.28956469769858</v>
      </c>
      <c r="F13" s="82">
        <v>99.44570584604533</v>
      </c>
      <c r="G13" s="115" t="s">
        <v>368</v>
      </c>
      <c r="H13" s="15"/>
      <c r="I13" s="16" t="s">
        <v>256</v>
      </c>
      <c r="J13" s="66"/>
      <c r="K13" s="66"/>
      <c r="L13" s="117" t="s">
        <v>645</v>
      </c>
      <c r="M13" s="97">
        <v>185.72776504129558</v>
      </c>
      <c r="N13" s="98">
        <v>8006.13671875</v>
      </c>
      <c r="O13" s="98">
        <v>1287.75</v>
      </c>
      <c r="P13" s="77"/>
      <c r="Q13" s="99"/>
      <c r="R13" s="99"/>
      <c r="S13" s="100"/>
      <c r="T13" s="51">
        <v>4</v>
      </c>
      <c r="U13" s="51">
        <v>4</v>
      </c>
      <c r="V13" s="52">
        <v>42</v>
      </c>
      <c r="W13" s="52">
        <v>0.025641</v>
      </c>
      <c r="X13" s="52">
        <v>0.082863</v>
      </c>
      <c r="Y13" s="52">
        <v>1.644423</v>
      </c>
      <c r="Z13" s="52">
        <v>0.45</v>
      </c>
      <c r="AA13" s="52">
        <v>0.2</v>
      </c>
      <c r="AB13" s="83">
        <v>13</v>
      </c>
      <c r="AC13" s="83"/>
      <c r="AD13" s="101"/>
      <c r="AE13" s="86" t="s">
        <v>507</v>
      </c>
      <c r="AF13" s="86">
        <v>2568</v>
      </c>
      <c r="AG13" s="86">
        <v>5030</v>
      </c>
      <c r="AH13" s="86">
        <v>17018</v>
      </c>
      <c r="AI13" s="86">
        <v>16479</v>
      </c>
      <c r="AJ13" s="86"/>
      <c r="AK13" s="86" t="s">
        <v>530</v>
      </c>
      <c r="AL13" s="86" t="s">
        <v>550</v>
      </c>
      <c r="AM13" s="90" t="s">
        <v>561</v>
      </c>
      <c r="AN13" s="86"/>
      <c r="AO13" s="88">
        <v>41557.56804398148</v>
      </c>
      <c r="AP13" s="90" t="s">
        <v>578</v>
      </c>
      <c r="AQ13" s="86" t="b">
        <v>1</v>
      </c>
      <c r="AR13" s="86" t="b">
        <v>0</v>
      </c>
      <c r="AS13" s="86" t="b">
        <v>1</v>
      </c>
      <c r="AT13" s="86"/>
      <c r="AU13" s="86">
        <v>108</v>
      </c>
      <c r="AV13" s="90" t="s">
        <v>590</v>
      </c>
      <c r="AW13" s="86" t="b">
        <v>0</v>
      </c>
      <c r="AX13" s="86" t="s">
        <v>610</v>
      </c>
      <c r="AY13" s="90" t="s">
        <v>621</v>
      </c>
      <c r="AZ13" s="86" t="s">
        <v>66</v>
      </c>
      <c r="BA13" s="86" t="str">
        <f>REPLACE(INDEX(GroupVertices[Group],MATCH(Vertices[[#This Row],[Vertex]],GroupVertices[Vertex],0)),1,1,"")</f>
        <v>4</v>
      </c>
      <c r="BB13" s="51" t="s">
        <v>827</v>
      </c>
      <c r="BC13" s="51" t="s">
        <v>827</v>
      </c>
      <c r="BD13" s="51" t="s">
        <v>328</v>
      </c>
      <c r="BE13" s="51" t="s">
        <v>328</v>
      </c>
      <c r="BF13" s="51" t="s">
        <v>726</v>
      </c>
      <c r="BG13" s="51" t="s">
        <v>340</v>
      </c>
      <c r="BH13" s="131" t="s">
        <v>856</v>
      </c>
      <c r="BI13" s="131" t="s">
        <v>863</v>
      </c>
      <c r="BJ13" s="131" t="s">
        <v>872</v>
      </c>
      <c r="BK13" s="131" t="s">
        <v>872</v>
      </c>
      <c r="BL13" s="131">
        <v>2</v>
      </c>
      <c r="BM13" s="134">
        <v>4.651162790697675</v>
      </c>
      <c r="BN13" s="131">
        <v>0</v>
      </c>
      <c r="BO13" s="134">
        <v>0</v>
      </c>
      <c r="BP13" s="131">
        <v>0</v>
      </c>
      <c r="BQ13" s="134">
        <v>0</v>
      </c>
      <c r="BR13" s="131">
        <v>41</v>
      </c>
      <c r="BS13" s="134">
        <v>95.34883720930233</v>
      </c>
      <c r="BT13" s="131">
        <v>43</v>
      </c>
      <c r="BU13" s="2"/>
      <c r="BV13" s="3"/>
      <c r="BW13" s="3"/>
      <c r="BX13" s="3"/>
      <c r="BY13" s="3"/>
    </row>
    <row r="14" spans="1:77" ht="41.45" customHeight="1">
      <c r="A14" s="14" t="s">
        <v>257</v>
      </c>
      <c r="C14" s="15"/>
      <c r="D14" s="15" t="s">
        <v>64</v>
      </c>
      <c r="E14" s="96">
        <v>166.19545984500377</v>
      </c>
      <c r="F14" s="82">
        <v>99.94367780618992</v>
      </c>
      <c r="G14" s="115" t="s">
        <v>367</v>
      </c>
      <c r="H14" s="15"/>
      <c r="I14" s="16" t="s">
        <v>257</v>
      </c>
      <c r="J14" s="66"/>
      <c r="K14" s="66"/>
      <c r="L14" s="117" t="s">
        <v>646</v>
      </c>
      <c r="M14" s="97">
        <v>19.77030979043588</v>
      </c>
      <c r="N14" s="98">
        <v>1926.177001953125</v>
      </c>
      <c r="O14" s="98">
        <v>4999.5068359375</v>
      </c>
      <c r="P14" s="77"/>
      <c r="Q14" s="99"/>
      <c r="R14" s="99"/>
      <c r="S14" s="100"/>
      <c r="T14" s="51">
        <v>3</v>
      </c>
      <c r="U14" s="51">
        <v>14</v>
      </c>
      <c r="V14" s="52">
        <v>287.333333</v>
      </c>
      <c r="W14" s="52">
        <v>0.033333</v>
      </c>
      <c r="X14" s="52">
        <v>0.125838</v>
      </c>
      <c r="Y14" s="52">
        <v>4.553914</v>
      </c>
      <c r="Z14" s="52">
        <v>0.08241758241758242</v>
      </c>
      <c r="AA14" s="52">
        <v>0.07142857142857142</v>
      </c>
      <c r="AB14" s="83">
        <v>14</v>
      </c>
      <c r="AC14" s="83"/>
      <c r="AD14" s="101"/>
      <c r="AE14" s="86" t="s">
        <v>508</v>
      </c>
      <c r="AF14" s="86">
        <v>735</v>
      </c>
      <c r="AG14" s="86">
        <v>512</v>
      </c>
      <c r="AH14" s="86">
        <v>646</v>
      </c>
      <c r="AI14" s="86">
        <v>1184</v>
      </c>
      <c r="AJ14" s="86"/>
      <c r="AK14" s="86" t="s">
        <v>531</v>
      </c>
      <c r="AL14" s="86" t="s">
        <v>551</v>
      </c>
      <c r="AM14" s="86"/>
      <c r="AN14" s="86"/>
      <c r="AO14" s="88">
        <v>42533.715</v>
      </c>
      <c r="AP14" s="90" t="s">
        <v>579</v>
      </c>
      <c r="AQ14" s="86" t="b">
        <v>1</v>
      </c>
      <c r="AR14" s="86" t="b">
        <v>0</v>
      </c>
      <c r="AS14" s="86" t="b">
        <v>0</v>
      </c>
      <c r="AT14" s="86"/>
      <c r="AU14" s="86">
        <v>2</v>
      </c>
      <c r="AV14" s="86"/>
      <c r="AW14" s="86" t="b">
        <v>0</v>
      </c>
      <c r="AX14" s="86" t="s">
        <v>610</v>
      </c>
      <c r="AY14" s="90" t="s">
        <v>622</v>
      </c>
      <c r="AZ14" s="86" t="s">
        <v>66</v>
      </c>
      <c r="BA14" s="86" t="str">
        <f>REPLACE(INDEX(GroupVertices[Group],MATCH(Vertices[[#This Row],[Vertex]],GroupVertices[Vertex],0)),1,1,"")</f>
        <v>1</v>
      </c>
      <c r="BB14" s="51" t="s">
        <v>828</v>
      </c>
      <c r="BC14" s="51" t="s">
        <v>828</v>
      </c>
      <c r="BD14" s="51" t="s">
        <v>328</v>
      </c>
      <c r="BE14" s="51" t="s">
        <v>328</v>
      </c>
      <c r="BF14" s="51" t="s">
        <v>842</v>
      </c>
      <c r="BG14" s="51" t="s">
        <v>848</v>
      </c>
      <c r="BH14" s="131" t="s">
        <v>857</v>
      </c>
      <c r="BI14" s="131" t="s">
        <v>864</v>
      </c>
      <c r="BJ14" s="131" t="s">
        <v>873</v>
      </c>
      <c r="BK14" s="131" t="s">
        <v>878</v>
      </c>
      <c r="BL14" s="131">
        <v>9</v>
      </c>
      <c r="BM14" s="134">
        <v>6.818181818181818</v>
      </c>
      <c r="BN14" s="131">
        <v>0</v>
      </c>
      <c r="BO14" s="134">
        <v>0</v>
      </c>
      <c r="BP14" s="131">
        <v>0</v>
      </c>
      <c r="BQ14" s="134">
        <v>0</v>
      </c>
      <c r="BR14" s="131">
        <v>123</v>
      </c>
      <c r="BS14" s="134">
        <v>93.18181818181819</v>
      </c>
      <c r="BT14" s="131">
        <v>132</v>
      </c>
      <c r="BU14" s="2"/>
      <c r="BV14" s="3"/>
      <c r="BW14" s="3"/>
      <c r="BX14" s="3"/>
      <c r="BY14" s="3"/>
    </row>
    <row r="15" spans="1:77" ht="41.45" customHeight="1">
      <c r="A15" s="14" t="s">
        <v>264</v>
      </c>
      <c r="C15" s="15"/>
      <c r="D15" s="15" t="s">
        <v>64</v>
      </c>
      <c r="E15" s="96">
        <v>170.99027109643666</v>
      </c>
      <c r="F15" s="82">
        <v>99.8793095846927</v>
      </c>
      <c r="G15" s="115" t="s">
        <v>598</v>
      </c>
      <c r="H15" s="15"/>
      <c r="I15" s="16" t="s">
        <v>264</v>
      </c>
      <c r="J15" s="66"/>
      <c r="K15" s="66"/>
      <c r="L15" s="117" t="s">
        <v>647</v>
      </c>
      <c r="M15" s="97">
        <v>41.22209240807689</v>
      </c>
      <c r="N15" s="98">
        <v>8006.13671875</v>
      </c>
      <c r="O15" s="98">
        <v>3189.916748046875</v>
      </c>
      <c r="P15" s="77"/>
      <c r="Q15" s="99"/>
      <c r="R15" s="99"/>
      <c r="S15" s="100"/>
      <c r="T15" s="51">
        <v>1</v>
      </c>
      <c r="U15" s="51">
        <v>0</v>
      </c>
      <c r="V15" s="52">
        <v>0</v>
      </c>
      <c r="W15" s="52">
        <v>0.016667</v>
      </c>
      <c r="X15" s="52">
        <v>0.012758</v>
      </c>
      <c r="Y15" s="52">
        <v>0.382959</v>
      </c>
      <c r="Z15" s="52">
        <v>0</v>
      </c>
      <c r="AA15" s="52">
        <v>0</v>
      </c>
      <c r="AB15" s="83">
        <v>15</v>
      </c>
      <c r="AC15" s="83"/>
      <c r="AD15" s="101"/>
      <c r="AE15" s="86" t="s">
        <v>509</v>
      </c>
      <c r="AF15" s="86">
        <v>551</v>
      </c>
      <c r="AG15" s="86">
        <v>1096</v>
      </c>
      <c r="AH15" s="86">
        <v>4972</v>
      </c>
      <c r="AI15" s="86">
        <v>6121</v>
      </c>
      <c r="AJ15" s="86"/>
      <c r="AK15" s="86" t="s">
        <v>532</v>
      </c>
      <c r="AL15" s="86" t="s">
        <v>544</v>
      </c>
      <c r="AM15" s="90" t="s">
        <v>562</v>
      </c>
      <c r="AN15" s="86"/>
      <c r="AO15" s="88">
        <v>41949.492476851854</v>
      </c>
      <c r="AP15" s="90" t="s">
        <v>580</v>
      </c>
      <c r="AQ15" s="86" t="b">
        <v>1</v>
      </c>
      <c r="AR15" s="86" t="b">
        <v>0</v>
      </c>
      <c r="AS15" s="86" t="b">
        <v>1</v>
      </c>
      <c r="AT15" s="86"/>
      <c r="AU15" s="86">
        <v>48</v>
      </c>
      <c r="AV15" s="90" t="s">
        <v>590</v>
      </c>
      <c r="AW15" s="86" t="b">
        <v>0</v>
      </c>
      <c r="AX15" s="86" t="s">
        <v>610</v>
      </c>
      <c r="AY15" s="90" t="s">
        <v>623</v>
      </c>
      <c r="AZ15" s="86" t="s">
        <v>65</v>
      </c>
      <c r="BA15" s="86" t="str">
        <f>REPLACE(INDEX(GroupVertices[Group],MATCH(Vertices[[#This Row],[Vertex]],GroupVertices[Vertex],0)),1,1,"")</f>
        <v>4</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265</v>
      </c>
      <c r="C16" s="15"/>
      <c r="D16" s="15" t="s">
        <v>64</v>
      </c>
      <c r="E16" s="96">
        <v>165.9163098748861</v>
      </c>
      <c r="F16" s="82">
        <v>99.9474252711401</v>
      </c>
      <c r="G16" s="115" t="s">
        <v>599</v>
      </c>
      <c r="H16" s="15"/>
      <c r="I16" s="16" t="s">
        <v>265</v>
      </c>
      <c r="J16" s="66"/>
      <c r="K16" s="66"/>
      <c r="L16" s="117" t="s">
        <v>648</v>
      </c>
      <c r="M16" s="97">
        <v>18.521404638038973</v>
      </c>
      <c r="N16" s="98">
        <v>1076.7149658203125</v>
      </c>
      <c r="O16" s="98">
        <v>648.0654907226562</v>
      </c>
      <c r="P16" s="77"/>
      <c r="Q16" s="99"/>
      <c r="R16" s="99"/>
      <c r="S16" s="100"/>
      <c r="T16" s="51">
        <v>1</v>
      </c>
      <c r="U16" s="51">
        <v>0</v>
      </c>
      <c r="V16" s="52">
        <v>0</v>
      </c>
      <c r="W16" s="52">
        <v>0.019608</v>
      </c>
      <c r="X16" s="52">
        <v>0.019374</v>
      </c>
      <c r="Y16" s="52">
        <v>0.40805400000000003</v>
      </c>
      <c r="Z16" s="52">
        <v>0</v>
      </c>
      <c r="AA16" s="52">
        <v>0</v>
      </c>
      <c r="AB16" s="83">
        <v>16</v>
      </c>
      <c r="AC16" s="83"/>
      <c r="AD16" s="101"/>
      <c r="AE16" s="86" t="s">
        <v>510</v>
      </c>
      <c r="AF16" s="86">
        <v>206</v>
      </c>
      <c r="AG16" s="86">
        <v>478</v>
      </c>
      <c r="AH16" s="86">
        <v>207</v>
      </c>
      <c r="AI16" s="86">
        <v>267</v>
      </c>
      <c r="AJ16" s="86"/>
      <c r="AK16" s="86" t="s">
        <v>533</v>
      </c>
      <c r="AL16" s="86" t="s">
        <v>552</v>
      </c>
      <c r="AM16" s="90" t="s">
        <v>563</v>
      </c>
      <c r="AN16" s="86"/>
      <c r="AO16" s="88">
        <v>41122.446597222224</v>
      </c>
      <c r="AP16" s="90" t="s">
        <v>581</v>
      </c>
      <c r="AQ16" s="86" t="b">
        <v>0</v>
      </c>
      <c r="AR16" s="86" t="b">
        <v>0</v>
      </c>
      <c r="AS16" s="86" t="b">
        <v>0</v>
      </c>
      <c r="AT16" s="86"/>
      <c r="AU16" s="86">
        <v>3</v>
      </c>
      <c r="AV16" s="90" t="s">
        <v>590</v>
      </c>
      <c r="AW16" s="86" t="b">
        <v>0</v>
      </c>
      <c r="AX16" s="86" t="s">
        <v>610</v>
      </c>
      <c r="AY16" s="90" t="s">
        <v>624</v>
      </c>
      <c r="AZ16" s="86" t="s">
        <v>65</v>
      </c>
      <c r="BA16" s="86" t="str">
        <f>REPLACE(INDEX(GroupVertices[Group],MATCH(Vertices[[#This Row],[Vertex]],GroupVertices[Vertex],0)),1,1,"")</f>
        <v>1</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266</v>
      </c>
      <c r="C17" s="15"/>
      <c r="D17" s="15" t="s">
        <v>64</v>
      </c>
      <c r="E17" s="96">
        <v>166.93438623649172</v>
      </c>
      <c r="F17" s="82">
        <v>99.93375804602769</v>
      </c>
      <c r="G17" s="115" t="s">
        <v>600</v>
      </c>
      <c r="H17" s="15"/>
      <c r="I17" s="16" t="s">
        <v>266</v>
      </c>
      <c r="J17" s="66"/>
      <c r="K17" s="66"/>
      <c r="L17" s="117" t="s">
        <v>649</v>
      </c>
      <c r="M17" s="97">
        <v>23.076235193839462</v>
      </c>
      <c r="N17" s="98">
        <v>1361.4046630859375</v>
      </c>
      <c r="O17" s="98">
        <v>9662.3330078125</v>
      </c>
      <c r="P17" s="77"/>
      <c r="Q17" s="99"/>
      <c r="R17" s="99"/>
      <c r="S17" s="100"/>
      <c r="T17" s="51">
        <v>1</v>
      </c>
      <c r="U17" s="51">
        <v>0</v>
      </c>
      <c r="V17" s="52">
        <v>0</v>
      </c>
      <c r="W17" s="52">
        <v>0.019608</v>
      </c>
      <c r="X17" s="52">
        <v>0.019374</v>
      </c>
      <c r="Y17" s="52">
        <v>0.40805400000000003</v>
      </c>
      <c r="Z17" s="52">
        <v>0</v>
      </c>
      <c r="AA17" s="52">
        <v>0</v>
      </c>
      <c r="AB17" s="83">
        <v>17</v>
      </c>
      <c r="AC17" s="83"/>
      <c r="AD17" s="101"/>
      <c r="AE17" s="86" t="s">
        <v>511</v>
      </c>
      <c r="AF17" s="86">
        <v>273</v>
      </c>
      <c r="AG17" s="86">
        <v>602</v>
      </c>
      <c r="AH17" s="86">
        <v>834</v>
      </c>
      <c r="AI17" s="86">
        <v>578</v>
      </c>
      <c r="AJ17" s="86"/>
      <c r="AK17" s="86" t="s">
        <v>534</v>
      </c>
      <c r="AL17" s="86" t="s">
        <v>553</v>
      </c>
      <c r="AM17" s="86"/>
      <c r="AN17" s="86"/>
      <c r="AO17" s="88">
        <v>42288.634421296294</v>
      </c>
      <c r="AP17" s="86"/>
      <c r="AQ17" s="86" t="b">
        <v>1</v>
      </c>
      <c r="AR17" s="86" t="b">
        <v>0</v>
      </c>
      <c r="AS17" s="86" t="b">
        <v>0</v>
      </c>
      <c r="AT17" s="86"/>
      <c r="AU17" s="86">
        <v>4</v>
      </c>
      <c r="AV17" s="90" t="s">
        <v>590</v>
      </c>
      <c r="AW17" s="86" t="b">
        <v>0</v>
      </c>
      <c r="AX17" s="86" t="s">
        <v>610</v>
      </c>
      <c r="AY17" s="90" t="s">
        <v>625</v>
      </c>
      <c r="AZ17" s="86" t="s">
        <v>65</v>
      </c>
      <c r="BA17" s="86"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267</v>
      </c>
      <c r="C18" s="15"/>
      <c r="D18" s="15" t="s">
        <v>64</v>
      </c>
      <c r="E18" s="96">
        <v>169.52062860669952</v>
      </c>
      <c r="F18" s="82">
        <v>99.89903888545983</v>
      </c>
      <c r="G18" s="115" t="s">
        <v>601</v>
      </c>
      <c r="H18" s="15"/>
      <c r="I18" s="16" t="s">
        <v>267</v>
      </c>
      <c r="J18" s="66"/>
      <c r="K18" s="66"/>
      <c r="L18" s="117" t="s">
        <v>650</v>
      </c>
      <c r="M18" s="97">
        <v>34.646974105751994</v>
      </c>
      <c r="N18" s="98">
        <v>3574.34375</v>
      </c>
      <c r="O18" s="98">
        <v>2756.735595703125</v>
      </c>
      <c r="P18" s="77"/>
      <c r="Q18" s="99"/>
      <c r="R18" s="99"/>
      <c r="S18" s="100"/>
      <c r="T18" s="51">
        <v>1</v>
      </c>
      <c r="U18" s="51">
        <v>0</v>
      </c>
      <c r="V18" s="52">
        <v>0</v>
      </c>
      <c r="W18" s="52">
        <v>0.019608</v>
      </c>
      <c r="X18" s="52">
        <v>0.019374</v>
      </c>
      <c r="Y18" s="52">
        <v>0.40805400000000003</v>
      </c>
      <c r="Z18" s="52">
        <v>0</v>
      </c>
      <c r="AA18" s="52">
        <v>0</v>
      </c>
      <c r="AB18" s="83">
        <v>18</v>
      </c>
      <c r="AC18" s="83"/>
      <c r="AD18" s="101"/>
      <c r="AE18" s="86" t="s">
        <v>512</v>
      </c>
      <c r="AF18" s="86">
        <v>379</v>
      </c>
      <c r="AG18" s="86">
        <v>917</v>
      </c>
      <c r="AH18" s="86">
        <v>1139</v>
      </c>
      <c r="AI18" s="86">
        <v>2391</v>
      </c>
      <c r="AJ18" s="86"/>
      <c r="AK18" s="86" t="s">
        <v>535</v>
      </c>
      <c r="AL18" s="86"/>
      <c r="AM18" s="86"/>
      <c r="AN18" s="86"/>
      <c r="AO18" s="88">
        <v>42526.31459490741</v>
      </c>
      <c r="AP18" s="90" t="s">
        <v>582</v>
      </c>
      <c r="AQ18" s="86" t="b">
        <v>1</v>
      </c>
      <c r="AR18" s="86" t="b">
        <v>0</v>
      </c>
      <c r="AS18" s="86" t="b">
        <v>1</v>
      </c>
      <c r="AT18" s="86"/>
      <c r="AU18" s="86">
        <v>18</v>
      </c>
      <c r="AV18" s="86"/>
      <c r="AW18" s="86" t="b">
        <v>0</v>
      </c>
      <c r="AX18" s="86" t="s">
        <v>610</v>
      </c>
      <c r="AY18" s="90" t="s">
        <v>626</v>
      </c>
      <c r="AZ18" s="86" t="s">
        <v>65</v>
      </c>
      <c r="BA18" s="86" t="str">
        <f>REPLACE(INDEX(GroupVertices[Group],MATCH(Vertices[[#This Row],[Vertex]],GroupVertices[Vertex],0)),1,1,"")</f>
        <v>1</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268</v>
      </c>
      <c r="C19" s="15"/>
      <c r="D19" s="15" t="s">
        <v>64</v>
      </c>
      <c r="E19" s="96">
        <v>162.80460873739798</v>
      </c>
      <c r="F19" s="82">
        <v>99.98919848337889</v>
      </c>
      <c r="G19" s="115" t="s">
        <v>602</v>
      </c>
      <c r="H19" s="15"/>
      <c r="I19" s="16" t="s">
        <v>268</v>
      </c>
      <c r="J19" s="66"/>
      <c r="K19" s="66"/>
      <c r="L19" s="117" t="s">
        <v>651</v>
      </c>
      <c r="M19" s="97">
        <v>4.599785439261676</v>
      </c>
      <c r="N19" s="98">
        <v>3692.266845703125</v>
      </c>
      <c r="O19" s="98">
        <v>6490.58154296875</v>
      </c>
      <c r="P19" s="77"/>
      <c r="Q19" s="99"/>
      <c r="R19" s="99"/>
      <c r="S19" s="100"/>
      <c r="T19" s="51">
        <v>1</v>
      </c>
      <c r="U19" s="51">
        <v>0</v>
      </c>
      <c r="V19" s="52">
        <v>0</v>
      </c>
      <c r="W19" s="52">
        <v>0.019608</v>
      </c>
      <c r="X19" s="52">
        <v>0.019374</v>
      </c>
      <c r="Y19" s="52">
        <v>0.40805400000000003</v>
      </c>
      <c r="Z19" s="52">
        <v>0</v>
      </c>
      <c r="AA19" s="52">
        <v>0</v>
      </c>
      <c r="AB19" s="83">
        <v>19</v>
      </c>
      <c r="AC19" s="83"/>
      <c r="AD19" s="101"/>
      <c r="AE19" s="86" t="s">
        <v>513</v>
      </c>
      <c r="AF19" s="86">
        <v>41</v>
      </c>
      <c r="AG19" s="86">
        <v>99</v>
      </c>
      <c r="AH19" s="86">
        <v>88</v>
      </c>
      <c r="AI19" s="86">
        <v>33</v>
      </c>
      <c r="AJ19" s="86"/>
      <c r="AK19" s="86" t="s">
        <v>536</v>
      </c>
      <c r="AL19" s="86" t="s">
        <v>554</v>
      </c>
      <c r="AM19" s="90" t="s">
        <v>564</v>
      </c>
      <c r="AN19" s="86"/>
      <c r="AO19" s="88">
        <v>41948.57236111111</v>
      </c>
      <c r="AP19" s="86"/>
      <c r="AQ19" s="86" t="b">
        <v>1</v>
      </c>
      <c r="AR19" s="86" t="b">
        <v>0</v>
      </c>
      <c r="AS19" s="86" t="b">
        <v>0</v>
      </c>
      <c r="AT19" s="86"/>
      <c r="AU19" s="86">
        <v>0</v>
      </c>
      <c r="AV19" s="90" t="s">
        <v>590</v>
      </c>
      <c r="AW19" s="86" t="b">
        <v>0</v>
      </c>
      <c r="AX19" s="86" t="s">
        <v>610</v>
      </c>
      <c r="AY19" s="90" t="s">
        <v>627</v>
      </c>
      <c r="AZ19" s="86" t="s">
        <v>65</v>
      </c>
      <c r="BA19" s="86" t="str">
        <f>REPLACE(INDEX(GroupVertices[Group],MATCH(Vertices[[#This Row],[Vertex]],GroupVertices[Vertex],0)),1,1,"")</f>
        <v>1</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269</v>
      </c>
      <c r="C20" s="15"/>
      <c r="D20" s="15" t="s">
        <v>64</v>
      </c>
      <c r="E20" s="96">
        <v>186.27783710699833</v>
      </c>
      <c r="F20" s="82">
        <v>99.67408076889163</v>
      </c>
      <c r="G20" s="115" t="s">
        <v>603</v>
      </c>
      <c r="H20" s="15"/>
      <c r="I20" s="16" t="s">
        <v>269</v>
      </c>
      <c r="J20" s="66"/>
      <c r="K20" s="66"/>
      <c r="L20" s="117" t="s">
        <v>652</v>
      </c>
      <c r="M20" s="97">
        <v>109.61801575404873</v>
      </c>
      <c r="N20" s="98">
        <v>2490.939697265625</v>
      </c>
      <c r="O20" s="98">
        <v>336.6666564941406</v>
      </c>
      <c r="P20" s="77"/>
      <c r="Q20" s="99"/>
      <c r="R20" s="99"/>
      <c r="S20" s="100"/>
      <c r="T20" s="51">
        <v>1</v>
      </c>
      <c r="U20" s="51">
        <v>0</v>
      </c>
      <c r="V20" s="52">
        <v>0</v>
      </c>
      <c r="W20" s="52">
        <v>0.019608</v>
      </c>
      <c r="X20" s="52">
        <v>0.019374</v>
      </c>
      <c r="Y20" s="52">
        <v>0.40805400000000003</v>
      </c>
      <c r="Z20" s="52">
        <v>0</v>
      </c>
      <c r="AA20" s="52">
        <v>0</v>
      </c>
      <c r="AB20" s="83">
        <v>20</v>
      </c>
      <c r="AC20" s="83"/>
      <c r="AD20" s="101"/>
      <c r="AE20" s="86" t="s">
        <v>514</v>
      </c>
      <c r="AF20" s="86">
        <v>391</v>
      </c>
      <c r="AG20" s="86">
        <v>2958</v>
      </c>
      <c r="AH20" s="86">
        <v>1508</v>
      </c>
      <c r="AI20" s="86">
        <v>1090</v>
      </c>
      <c r="AJ20" s="86"/>
      <c r="AK20" s="86" t="s">
        <v>537</v>
      </c>
      <c r="AL20" s="86"/>
      <c r="AM20" s="90" t="s">
        <v>565</v>
      </c>
      <c r="AN20" s="86"/>
      <c r="AO20" s="88">
        <v>43141.6978125</v>
      </c>
      <c r="AP20" s="90" t="s">
        <v>583</v>
      </c>
      <c r="AQ20" s="86" t="b">
        <v>1</v>
      </c>
      <c r="AR20" s="86" t="b">
        <v>0</v>
      </c>
      <c r="AS20" s="86" t="b">
        <v>0</v>
      </c>
      <c r="AT20" s="86"/>
      <c r="AU20" s="86">
        <v>9</v>
      </c>
      <c r="AV20" s="86"/>
      <c r="AW20" s="86" t="b">
        <v>0</v>
      </c>
      <c r="AX20" s="86" t="s">
        <v>610</v>
      </c>
      <c r="AY20" s="90" t="s">
        <v>628</v>
      </c>
      <c r="AZ20" s="86" t="s">
        <v>65</v>
      </c>
      <c r="BA20" s="86" t="str">
        <f>REPLACE(INDEX(GroupVertices[Group],MATCH(Vertices[[#This Row],[Vertex]],GroupVertices[Vertex],0)),1,1,"")</f>
        <v>1</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270</v>
      </c>
      <c r="C21" s="15"/>
      <c r="D21" s="15" t="s">
        <v>64</v>
      </c>
      <c r="E21" s="96">
        <v>617.3182321416325</v>
      </c>
      <c r="F21" s="82">
        <v>93.8875540075831</v>
      </c>
      <c r="G21" s="115" t="s">
        <v>604</v>
      </c>
      <c r="H21" s="15"/>
      <c r="I21" s="16" t="s">
        <v>270</v>
      </c>
      <c r="J21" s="66"/>
      <c r="K21" s="66"/>
      <c r="L21" s="117" t="s">
        <v>653</v>
      </c>
      <c r="M21" s="97">
        <v>2038.0745010728037</v>
      </c>
      <c r="N21" s="98">
        <v>2775.644775390625</v>
      </c>
      <c r="O21" s="98">
        <v>9350.970703125</v>
      </c>
      <c r="P21" s="77"/>
      <c r="Q21" s="99"/>
      <c r="R21" s="99"/>
      <c r="S21" s="100"/>
      <c r="T21" s="51">
        <v>1</v>
      </c>
      <c r="U21" s="51">
        <v>0</v>
      </c>
      <c r="V21" s="52">
        <v>0</v>
      </c>
      <c r="W21" s="52">
        <v>0.019608</v>
      </c>
      <c r="X21" s="52">
        <v>0.019374</v>
      </c>
      <c r="Y21" s="52">
        <v>0.40805400000000003</v>
      </c>
      <c r="Z21" s="52">
        <v>0</v>
      </c>
      <c r="AA21" s="52">
        <v>0</v>
      </c>
      <c r="AB21" s="83">
        <v>21</v>
      </c>
      <c r="AC21" s="83"/>
      <c r="AD21" s="101"/>
      <c r="AE21" s="86" t="s">
        <v>515</v>
      </c>
      <c r="AF21" s="86">
        <v>1625</v>
      </c>
      <c r="AG21" s="86">
        <v>55458</v>
      </c>
      <c r="AH21" s="86">
        <v>17369</v>
      </c>
      <c r="AI21" s="86">
        <v>6208</v>
      </c>
      <c r="AJ21" s="86"/>
      <c r="AK21" s="86" t="s">
        <v>538</v>
      </c>
      <c r="AL21" s="86" t="s">
        <v>546</v>
      </c>
      <c r="AM21" s="90" t="s">
        <v>566</v>
      </c>
      <c r="AN21" s="86"/>
      <c r="AO21" s="88">
        <v>41106.514236111114</v>
      </c>
      <c r="AP21" s="90" t="s">
        <v>584</v>
      </c>
      <c r="AQ21" s="86" t="b">
        <v>0</v>
      </c>
      <c r="AR21" s="86" t="b">
        <v>0</v>
      </c>
      <c r="AS21" s="86" t="b">
        <v>1</v>
      </c>
      <c r="AT21" s="86"/>
      <c r="AU21" s="86">
        <v>394</v>
      </c>
      <c r="AV21" s="90" t="s">
        <v>591</v>
      </c>
      <c r="AW21" s="86" t="b">
        <v>1</v>
      </c>
      <c r="AX21" s="86" t="s">
        <v>610</v>
      </c>
      <c r="AY21" s="90" t="s">
        <v>629</v>
      </c>
      <c r="AZ21" s="86" t="s">
        <v>65</v>
      </c>
      <c r="BA21" s="86"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271</v>
      </c>
      <c r="C22" s="15"/>
      <c r="D22" s="15" t="s">
        <v>64</v>
      </c>
      <c r="E22" s="96">
        <v>354.7037926068171</v>
      </c>
      <c r="F22" s="82">
        <v>97.41303676924433</v>
      </c>
      <c r="G22" s="115" t="s">
        <v>605</v>
      </c>
      <c r="H22" s="15"/>
      <c r="I22" s="16" t="s">
        <v>271</v>
      </c>
      <c r="J22" s="66"/>
      <c r="K22" s="66"/>
      <c r="L22" s="117" t="s">
        <v>654</v>
      </c>
      <c r="M22" s="97">
        <v>863.1486127031714</v>
      </c>
      <c r="N22" s="98">
        <v>278.0167236328125</v>
      </c>
      <c r="O22" s="98">
        <v>7242.2294921875</v>
      </c>
      <c r="P22" s="77"/>
      <c r="Q22" s="99"/>
      <c r="R22" s="99"/>
      <c r="S22" s="100"/>
      <c r="T22" s="51">
        <v>1</v>
      </c>
      <c r="U22" s="51">
        <v>0</v>
      </c>
      <c r="V22" s="52">
        <v>0</v>
      </c>
      <c r="W22" s="52">
        <v>0.019608</v>
      </c>
      <c r="X22" s="52">
        <v>0.019374</v>
      </c>
      <c r="Y22" s="52">
        <v>0.40805400000000003</v>
      </c>
      <c r="Z22" s="52">
        <v>0</v>
      </c>
      <c r="AA22" s="52">
        <v>0</v>
      </c>
      <c r="AB22" s="83">
        <v>22</v>
      </c>
      <c r="AC22" s="83"/>
      <c r="AD22" s="101"/>
      <c r="AE22" s="86" t="s">
        <v>516</v>
      </c>
      <c r="AF22" s="86">
        <v>285</v>
      </c>
      <c r="AG22" s="86">
        <v>23472</v>
      </c>
      <c r="AH22" s="86">
        <v>2806</v>
      </c>
      <c r="AI22" s="86">
        <v>328</v>
      </c>
      <c r="AJ22" s="86"/>
      <c r="AK22" s="86" t="s">
        <v>539</v>
      </c>
      <c r="AL22" s="86" t="s">
        <v>555</v>
      </c>
      <c r="AM22" s="90" t="s">
        <v>567</v>
      </c>
      <c r="AN22" s="86"/>
      <c r="AO22" s="88">
        <v>43293.51574074074</v>
      </c>
      <c r="AP22" s="90" t="s">
        <v>585</v>
      </c>
      <c r="AQ22" s="86" t="b">
        <v>1</v>
      </c>
      <c r="AR22" s="86" t="b">
        <v>0</v>
      </c>
      <c r="AS22" s="86" t="b">
        <v>0</v>
      </c>
      <c r="AT22" s="86"/>
      <c r="AU22" s="86">
        <v>226</v>
      </c>
      <c r="AV22" s="86"/>
      <c r="AW22" s="86" t="b">
        <v>1</v>
      </c>
      <c r="AX22" s="86" t="s">
        <v>610</v>
      </c>
      <c r="AY22" s="90" t="s">
        <v>630</v>
      </c>
      <c r="AZ22" s="86" t="s">
        <v>65</v>
      </c>
      <c r="BA22" s="86" t="str">
        <f>REPLACE(INDEX(GroupVertices[Group],MATCH(Vertices[[#This Row],[Vertex]],GroupVertices[Vertex],0)),1,1,"")</f>
        <v>1</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272</v>
      </c>
      <c r="C23" s="15"/>
      <c r="D23" s="15" t="s">
        <v>64</v>
      </c>
      <c r="E23" s="96">
        <v>1000</v>
      </c>
      <c r="F23" s="82">
        <v>88.75022043911471</v>
      </c>
      <c r="G23" s="115" t="s">
        <v>606</v>
      </c>
      <c r="H23" s="15"/>
      <c r="I23" s="16" t="s">
        <v>272</v>
      </c>
      <c r="J23" s="66"/>
      <c r="K23" s="66"/>
      <c r="L23" s="117" t="s">
        <v>655</v>
      </c>
      <c r="M23" s="97">
        <v>3750.1765349910356</v>
      </c>
      <c r="N23" s="98">
        <v>160.06936645507812</v>
      </c>
      <c r="O23" s="98">
        <v>3508.406005859375</v>
      </c>
      <c r="P23" s="77"/>
      <c r="Q23" s="99"/>
      <c r="R23" s="99"/>
      <c r="S23" s="100"/>
      <c r="T23" s="51">
        <v>1</v>
      </c>
      <c r="U23" s="51">
        <v>0</v>
      </c>
      <c r="V23" s="52">
        <v>0</v>
      </c>
      <c r="W23" s="52">
        <v>0.019608</v>
      </c>
      <c r="X23" s="52">
        <v>0.019374</v>
      </c>
      <c r="Y23" s="52">
        <v>0.40805400000000003</v>
      </c>
      <c r="Z23" s="52">
        <v>0</v>
      </c>
      <c r="AA23" s="52">
        <v>0</v>
      </c>
      <c r="AB23" s="83">
        <v>23</v>
      </c>
      <c r="AC23" s="83"/>
      <c r="AD23" s="101"/>
      <c r="AE23" s="86" t="s">
        <v>517</v>
      </c>
      <c r="AF23" s="86">
        <v>1232</v>
      </c>
      <c r="AG23" s="86">
        <v>102068</v>
      </c>
      <c r="AH23" s="86">
        <v>17995</v>
      </c>
      <c r="AI23" s="86">
        <v>2268</v>
      </c>
      <c r="AJ23" s="86"/>
      <c r="AK23" s="86" t="s">
        <v>540</v>
      </c>
      <c r="AL23" s="86" t="s">
        <v>556</v>
      </c>
      <c r="AM23" s="86"/>
      <c r="AN23" s="86"/>
      <c r="AO23" s="88">
        <v>39844.78074074074</v>
      </c>
      <c r="AP23" s="90" t="s">
        <v>586</v>
      </c>
      <c r="AQ23" s="86" t="b">
        <v>1</v>
      </c>
      <c r="AR23" s="86" t="b">
        <v>0</v>
      </c>
      <c r="AS23" s="86" t="b">
        <v>1</v>
      </c>
      <c r="AT23" s="86"/>
      <c r="AU23" s="86">
        <v>1544</v>
      </c>
      <c r="AV23" s="90" t="s">
        <v>590</v>
      </c>
      <c r="AW23" s="86" t="b">
        <v>1</v>
      </c>
      <c r="AX23" s="86" t="s">
        <v>610</v>
      </c>
      <c r="AY23" s="90" t="s">
        <v>631</v>
      </c>
      <c r="AZ23" s="86" t="s">
        <v>65</v>
      </c>
      <c r="BA23" s="86"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273</v>
      </c>
      <c r="C24" s="15"/>
      <c r="D24" s="15" t="s">
        <v>64</v>
      </c>
      <c r="E24" s="96">
        <v>327.6837175580746</v>
      </c>
      <c r="F24" s="82">
        <v>97.77576933251036</v>
      </c>
      <c r="G24" s="115" t="s">
        <v>607</v>
      </c>
      <c r="H24" s="15"/>
      <c r="I24" s="16" t="s">
        <v>273</v>
      </c>
      <c r="J24" s="66"/>
      <c r="K24" s="66"/>
      <c r="L24" s="117" t="s">
        <v>656</v>
      </c>
      <c r="M24" s="97">
        <v>742.2619404520472</v>
      </c>
      <c r="N24" s="98">
        <v>9838.9306640625</v>
      </c>
      <c r="O24" s="98">
        <v>9662.3330078125</v>
      </c>
      <c r="P24" s="77"/>
      <c r="Q24" s="99"/>
      <c r="R24" s="99"/>
      <c r="S24" s="100"/>
      <c r="T24" s="51">
        <v>1</v>
      </c>
      <c r="U24" s="51">
        <v>0</v>
      </c>
      <c r="V24" s="52">
        <v>0</v>
      </c>
      <c r="W24" s="52">
        <v>0.017857</v>
      </c>
      <c r="X24" s="52">
        <v>0.014674</v>
      </c>
      <c r="Y24" s="52">
        <v>0.387416</v>
      </c>
      <c r="Z24" s="52">
        <v>0</v>
      </c>
      <c r="AA24" s="52">
        <v>0</v>
      </c>
      <c r="AB24" s="83">
        <v>24</v>
      </c>
      <c r="AC24" s="83"/>
      <c r="AD24" s="101"/>
      <c r="AE24" s="86" t="s">
        <v>518</v>
      </c>
      <c r="AF24" s="86">
        <v>285</v>
      </c>
      <c r="AG24" s="86">
        <v>20181</v>
      </c>
      <c r="AH24" s="86">
        <v>28649</v>
      </c>
      <c r="AI24" s="86">
        <v>1778</v>
      </c>
      <c r="AJ24" s="86"/>
      <c r="AK24" s="86" t="s">
        <v>541</v>
      </c>
      <c r="AL24" s="86" t="s">
        <v>555</v>
      </c>
      <c r="AM24" s="90" t="s">
        <v>568</v>
      </c>
      <c r="AN24" s="86"/>
      <c r="AO24" s="88">
        <v>39961.33429398148</v>
      </c>
      <c r="AP24" s="90" t="s">
        <v>587</v>
      </c>
      <c r="AQ24" s="86" t="b">
        <v>0</v>
      </c>
      <c r="AR24" s="86" t="b">
        <v>0</v>
      </c>
      <c r="AS24" s="86" t="b">
        <v>1</v>
      </c>
      <c r="AT24" s="86"/>
      <c r="AU24" s="86">
        <v>254</v>
      </c>
      <c r="AV24" s="90" t="s">
        <v>590</v>
      </c>
      <c r="AW24" s="86" t="b">
        <v>0</v>
      </c>
      <c r="AX24" s="86" t="s">
        <v>610</v>
      </c>
      <c r="AY24" s="90" t="s">
        <v>632</v>
      </c>
      <c r="AZ24" s="86" t="s">
        <v>65</v>
      </c>
      <c r="BA24" s="86"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274</v>
      </c>
      <c r="C25" s="15"/>
      <c r="D25" s="15" t="s">
        <v>64</v>
      </c>
      <c r="E25" s="96">
        <v>202.49316625353936</v>
      </c>
      <c r="F25" s="82">
        <v>99.45639714310907</v>
      </c>
      <c r="G25" s="115" t="s">
        <v>608</v>
      </c>
      <c r="H25" s="15"/>
      <c r="I25" s="16" t="s">
        <v>274</v>
      </c>
      <c r="J25" s="66"/>
      <c r="K25" s="66"/>
      <c r="L25" s="117" t="s">
        <v>657</v>
      </c>
      <c r="M25" s="97">
        <v>182.1647121065162</v>
      </c>
      <c r="N25" s="98">
        <v>8730.7021484375</v>
      </c>
      <c r="O25" s="98">
        <v>4477.66650390625</v>
      </c>
      <c r="P25" s="77"/>
      <c r="Q25" s="99"/>
      <c r="R25" s="99"/>
      <c r="S25" s="100"/>
      <c r="T25" s="51">
        <v>1</v>
      </c>
      <c r="U25" s="51">
        <v>0</v>
      </c>
      <c r="V25" s="52">
        <v>0</v>
      </c>
      <c r="W25" s="52">
        <v>0.017857</v>
      </c>
      <c r="X25" s="52">
        <v>0.014674</v>
      </c>
      <c r="Y25" s="52">
        <v>0.387416</v>
      </c>
      <c r="Z25" s="52">
        <v>0</v>
      </c>
      <c r="AA25" s="52">
        <v>0</v>
      </c>
      <c r="AB25" s="83">
        <v>25</v>
      </c>
      <c r="AC25" s="83"/>
      <c r="AD25" s="101"/>
      <c r="AE25" s="86" t="s">
        <v>519</v>
      </c>
      <c r="AF25" s="86">
        <v>223</v>
      </c>
      <c r="AG25" s="86">
        <v>4933</v>
      </c>
      <c r="AH25" s="86">
        <v>9</v>
      </c>
      <c r="AI25" s="86">
        <v>2</v>
      </c>
      <c r="AJ25" s="86"/>
      <c r="AK25" s="86" t="s">
        <v>542</v>
      </c>
      <c r="AL25" s="86" t="s">
        <v>555</v>
      </c>
      <c r="AM25" s="90" t="s">
        <v>569</v>
      </c>
      <c r="AN25" s="86"/>
      <c r="AO25" s="88">
        <v>43738.45018518518</v>
      </c>
      <c r="AP25" s="90" t="s">
        <v>588</v>
      </c>
      <c r="AQ25" s="86" t="b">
        <v>1</v>
      </c>
      <c r="AR25" s="86" t="b">
        <v>0</v>
      </c>
      <c r="AS25" s="86" t="b">
        <v>0</v>
      </c>
      <c r="AT25" s="86"/>
      <c r="AU25" s="86">
        <v>9</v>
      </c>
      <c r="AV25" s="86"/>
      <c r="AW25" s="86" t="b">
        <v>1</v>
      </c>
      <c r="AX25" s="86" t="s">
        <v>610</v>
      </c>
      <c r="AY25" s="90" t="s">
        <v>633</v>
      </c>
      <c r="AZ25" s="86" t="s">
        <v>65</v>
      </c>
      <c r="BA25" s="86" t="str">
        <f>REPLACE(INDEX(GroupVertices[Group],MATCH(Vertices[[#This Row],[Vertex]],GroupVertices[Vertex],0)),1,1,"")</f>
        <v>3</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02" t="s">
        <v>275</v>
      </c>
      <c r="C26" s="103"/>
      <c r="D26" s="103" t="s">
        <v>64</v>
      </c>
      <c r="E26" s="104">
        <v>1000</v>
      </c>
      <c r="F26" s="105">
        <v>70.0821135702319</v>
      </c>
      <c r="G26" s="116" t="s">
        <v>609</v>
      </c>
      <c r="H26" s="103"/>
      <c r="I26" s="106" t="s">
        <v>275</v>
      </c>
      <c r="J26" s="107"/>
      <c r="K26" s="107"/>
      <c r="L26" s="118" t="s">
        <v>658</v>
      </c>
      <c r="M26" s="108">
        <v>9971.634284160715</v>
      </c>
      <c r="N26" s="109">
        <v>7128.4228515625</v>
      </c>
      <c r="O26" s="109">
        <v>9068.4052734375</v>
      </c>
      <c r="P26" s="110"/>
      <c r="Q26" s="111"/>
      <c r="R26" s="111"/>
      <c r="S26" s="112"/>
      <c r="T26" s="51">
        <v>1</v>
      </c>
      <c r="U26" s="51">
        <v>0</v>
      </c>
      <c r="V26" s="52">
        <v>0</v>
      </c>
      <c r="W26" s="52">
        <v>0.017857</v>
      </c>
      <c r="X26" s="52">
        <v>0.014674</v>
      </c>
      <c r="Y26" s="52">
        <v>0.387416</v>
      </c>
      <c r="Z26" s="52">
        <v>0</v>
      </c>
      <c r="AA26" s="52">
        <v>0</v>
      </c>
      <c r="AB26" s="113">
        <v>26</v>
      </c>
      <c r="AC26" s="113"/>
      <c r="AD26" s="114"/>
      <c r="AE26" s="86" t="s">
        <v>520</v>
      </c>
      <c r="AF26" s="86">
        <v>5323</v>
      </c>
      <c r="AG26" s="86">
        <v>271440</v>
      </c>
      <c r="AH26" s="86">
        <v>24848</v>
      </c>
      <c r="AI26" s="86">
        <v>2583</v>
      </c>
      <c r="AJ26" s="86"/>
      <c r="AK26" s="86" t="s">
        <v>543</v>
      </c>
      <c r="AL26" s="86" t="s">
        <v>546</v>
      </c>
      <c r="AM26" s="90" t="s">
        <v>570</v>
      </c>
      <c r="AN26" s="86"/>
      <c r="AO26" s="88">
        <v>39399.6040162037</v>
      </c>
      <c r="AP26" s="90" t="s">
        <v>589</v>
      </c>
      <c r="AQ26" s="86" t="b">
        <v>0</v>
      </c>
      <c r="AR26" s="86" t="b">
        <v>0</v>
      </c>
      <c r="AS26" s="86" t="b">
        <v>0</v>
      </c>
      <c r="AT26" s="86"/>
      <c r="AU26" s="86">
        <v>2263</v>
      </c>
      <c r="AV26" s="90" t="s">
        <v>592</v>
      </c>
      <c r="AW26" s="86" t="b">
        <v>1</v>
      </c>
      <c r="AX26" s="86" t="s">
        <v>610</v>
      </c>
      <c r="AY26" s="90" t="s">
        <v>634</v>
      </c>
      <c r="AZ26" s="86" t="s">
        <v>65</v>
      </c>
      <c r="BA26" s="86" t="str">
        <f>REPLACE(INDEX(GroupVertices[Group],MATCH(Vertices[[#This Row],[Vertex]],GroupVertices[Vertex],0)),1,1,"")</f>
        <v>3</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hyperlinks>
    <hyperlink ref="AM5" r:id="rId1" display="http://t.co/rdpxJznsWX"/>
    <hyperlink ref="AM6" r:id="rId2" display="https://t.co/huTVx4oOR0"/>
    <hyperlink ref="AM7" r:id="rId3" display="https://t.co/Jy19w5tGMO"/>
    <hyperlink ref="AM10" r:id="rId4" display="https://t.co/1zT7MzWj0F"/>
    <hyperlink ref="AM11" r:id="rId5" display="https://t.co/Jy19w5tGMO"/>
    <hyperlink ref="AM13" r:id="rId6" display="https://t.co/ximWxifhVs"/>
    <hyperlink ref="AM15" r:id="rId7" display="https://t.co/T0CCE971Ud"/>
    <hyperlink ref="AM16" r:id="rId8" display="https://t.co/cMY8tm8CYj"/>
    <hyperlink ref="AM19" r:id="rId9" display="https://t.co/pevhqvAOfE"/>
    <hyperlink ref="AM20" r:id="rId10" display="https://t.co/DIr7gVTIGu"/>
    <hyperlink ref="AM21" r:id="rId11" display="https://t.co/evbXOaPi7G"/>
    <hyperlink ref="AM22" r:id="rId12" display="https://t.co/SXsSU0nBqo"/>
    <hyperlink ref="AM24" r:id="rId13" display="http://t.co/olFhU2YEJc"/>
    <hyperlink ref="AM25" r:id="rId14" display="https://t.co/7VEEL6WYLS"/>
    <hyperlink ref="AM26" r:id="rId15" display="http://t.co/amTBu8IAx2"/>
    <hyperlink ref="AP5" r:id="rId16" display="https://pbs.twimg.com/profile_banners/65064852/1418403349"/>
    <hyperlink ref="AP6" r:id="rId17" display="https://pbs.twimg.com/profile_banners/37963496/1572284243"/>
    <hyperlink ref="AP7" r:id="rId18" display="https://pbs.twimg.com/profile_banners/758659173949243392/1469714292"/>
    <hyperlink ref="AP8" r:id="rId19" display="https://pbs.twimg.com/profile_banners/781276538532683776/1488756402"/>
    <hyperlink ref="AP10" r:id="rId20" display="https://pbs.twimg.com/profile_banners/921321834880094208/1516028247"/>
    <hyperlink ref="AP11" r:id="rId21" display="https://pbs.twimg.com/profile_banners/720594824722784256/1483015132"/>
    <hyperlink ref="AP12" r:id="rId22" display="https://pbs.twimg.com/profile_banners/1126444958/1570052805"/>
    <hyperlink ref="AP13" r:id="rId23" display="https://pbs.twimg.com/profile_banners/1951791067/1508272003"/>
    <hyperlink ref="AP14" r:id="rId24" display="https://pbs.twimg.com/profile_banners/742041170453377024/1564205541"/>
    <hyperlink ref="AP15" r:id="rId25" display="https://pbs.twimg.com/profile_banners/2863689303/1575759771"/>
    <hyperlink ref="AP16" r:id="rId26" display="https://pbs.twimg.com/profile_banners/730445018/1401975866"/>
    <hyperlink ref="AP18" r:id="rId27" display="https://pbs.twimg.com/profile_banners/739359354810425344/1480202272"/>
    <hyperlink ref="AP20" r:id="rId28" display="https://pbs.twimg.com/profile_banners/962366764058337280/1556133203"/>
    <hyperlink ref="AP21" r:id="rId29" display="https://pbs.twimg.com/profile_banners/637008966/1570711407"/>
    <hyperlink ref="AP22" r:id="rId30" display="https://pbs.twimg.com/profile_banners/1017383741919023104/1547478130"/>
    <hyperlink ref="AP23" r:id="rId31" display="https://pbs.twimg.com/profile_banners/19825835/1570803610"/>
    <hyperlink ref="AP24" r:id="rId32" display="https://pbs.twimg.com/profile_banners/43070633/1411228138"/>
    <hyperlink ref="AP25" r:id="rId33" display="https://pbs.twimg.com/profile_banners/1178622443814084608/1569918606"/>
    <hyperlink ref="AP26" r:id="rId34" display="https://pbs.twimg.com/profile_banners/10215212/1566290947"/>
    <hyperlink ref="AV3" r:id="rId35" display="http://abs.twimg.com/images/themes/theme1/bg.png"/>
    <hyperlink ref="AV5" r:id="rId36" display="http://abs.twimg.com/images/themes/theme1/bg.png"/>
    <hyperlink ref="AV6" r:id="rId37" display="http://abs.twimg.com/images/themes/theme1/bg.png"/>
    <hyperlink ref="AV7" r:id="rId38" display="http://abs.twimg.com/images/themes/theme1/bg.png"/>
    <hyperlink ref="AV10" r:id="rId39" display="http://abs.twimg.com/images/themes/theme1/bg.png"/>
    <hyperlink ref="AV12" r:id="rId40" display="http://abs.twimg.com/images/themes/theme1/bg.png"/>
    <hyperlink ref="AV13" r:id="rId41" display="http://abs.twimg.com/images/themes/theme1/bg.png"/>
    <hyperlink ref="AV15" r:id="rId42" display="http://abs.twimg.com/images/themes/theme1/bg.png"/>
    <hyperlink ref="AV16" r:id="rId43" display="http://abs.twimg.com/images/themes/theme1/bg.png"/>
    <hyperlink ref="AV17" r:id="rId44" display="http://abs.twimg.com/images/themes/theme1/bg.png"/>
    <hyperlink ref="AV19" r:id="rId45" display="http://abs.twimg.com/images/themes/theme1/bg.png"/>
    <hyperlink ref="AV21" r:id="rId46" display="http://abs.twimg.com/images/themes/theme17/bg.gif"/>
    <hyperlink ref="AV23" r:id="rId47" display="http://abs.twimg.com/images/themes/theme1/bg.png"/>
    <hyperlink ref="AV24" r:id="rId48" display="http://abs.twimg.com/images/themes/theme1/bg.png"/>
    <hyperlink ref="AV26" r:id="rId49" display="http://abs.twimg.com/images/themes/theme3/bg.gif"/>
    <hyperlink ref="G3" r:id="rId50" display="http://pbs.twimg.com/profile_images/1037306493744414720/iwpWbGMV_normal.jpg"/>
    <hyperlink ref="G4" r:id="rId51" display="http://pbs.twimg.com/profile_images/838157899788599296/gVoszfY8_normal.jpg"/>
    <hyperlink ref="G5" r:id="rId52" display="http://pbs.twimg.com/profile_images/508447040/Twitter_Logo_normal.jpg"/>
    <hyperlink ref="G6" r:id="rId53" display="http://pbs.twimg.com/profile_images/1195323035483553792/dQNaMFyN_normal.jpg"/>
    <hyperlink ref="G7" r:id="rId54" display="http://pbs.twimg.com/profile_images/930397357027528705/s8yG14oy_normal.jpg"/>
    <hyperlink ref="G8" r:id="rId55" display="http://pbs.twimg.com/profile_images/781279378781143040/pobOycON_normal.jpg"/>
    <hyperlink ref="G9" r:id="rId56" display="http://pbs.twimg.com/profile_images/1132346128429703168/i8fGYpDC_normal.jpg"/>
    <hyperlink ref="G10" r:id="rId57" display="http://pbs.twimg.com/profile_images/952917503310745600/j4M4dXhA_normal.jpg"/>
    <hyperlink ref="G11" r:id="rId58" display="http://pbs.twimg.com/profile_images/1130521526451752961/aHMJCieB_normal.jpg"/>
    <hyperlink ref="G12" r:id="rId59" display="http://pbs.twimg.com/profile_images/1179512224395792385/P5nf1GFn_normal.jpg"/>
    <hyperlink ref="G13" r:id="rId60" display="http://pbs.twimg.com/profile_images/1124595113332752385/k0xi52Zt_normal.jpg"/>
    <hyperlink ref="G14" r:id="rId61" display="http://pbs.twimg.com/profile_images/1172797675953184770/ojkBw0hi_normal.jpg"/>
    <hyperlink ref="G15" r:id="rId62" display="http://pbs.twimg.com/profile_images/1161398382897876992/sHMVNJ3B_normal.jpg"/>
    <hyperlink ref="G16" r:id="rId63" display="http://pbs.twimg.com/profile_images/757505777213079552/dF3qhBlk_normal.jpg"/>
    <hyperlink ref="G17" r:id="rId64" display="http://pbs.twimg.com/profile_images/653229046805995521/QIvWY1m3_normal.jpg"/>
    <hyperlink ref="G18" r:id="rId65" display="http://pbs.twimg.com/profile_images/835276320984686594/Zmk83QQQ_normal.jpg"/>
    <hyperlink ref="G19" r:id="rId66" display="http://pbs.twimg.com/profile_images/529997857311690752/EgydRhH0_normal.jpeg"/>
    <hyperlink ref="G20" r:id="rId67" display="http://pbs.twimg.com/profile_images/1018965004178124800/qjDEpIdW_normal.jpg"/>
    <hyperlink ref="G21" r:id="rId68" display="http://pbs.twimg.com/profile_images/1166295207324860416/WoW9Cver_normal.jpg"/>
    <hyperlink ref="G22" r:id="rId69" display="http://pbs.twimg.com/profile_images/1017384553646841859/TgR1X0KS_normal.jpg"/>
    <hyperlink ref="G23" r:id="rId70" display="http://pbs.twimg.com/profile_images/1182662019805335554/8AtDBDAB_normal.jpg"/>
    <hyperlink ref="G24" r:id="rId71" display="http://pbs.twimg.com/profile_images/932913238160871426/1U9v82LF_normal.jpg"/>
    <hyperlink ref="G25" r:id="rId72" display="http://pbs.twimg.com/profile_images/1178622778003656704/WTbrf7hc_normal.jpg"/>
    <hyperlink ref="G26" r:id="rId73" display="http://pbs.twimg.com/profile_images/1022804148914475010/_UpTINfK_normal.jpg"/>
    <hyperlink ref="AY3" r:id="rId74" display="https://twitter.com/amyhychan"/>
    <hyperlink ref="AY4" r:id="rId75" display="https://twitter.com/flemingfund"/>
    <hyperlink ref="AY5" r:id="rId76" display="https://twitter.com/thetlinks"/>
    <hyperlink ref="AY6" r:id="rId77" display="https://twitter.com/dhscgovuk"/>
    <hyperlink ref="AY7" r:id="rId78" display="https://twitter.com/cw_pharmacists"/>
    <hyperlink ref="AY8" r:id="rId79" display="https://twitter.com/laurencswee"/>
    <hyperlink ref="AY9" r:id="rId80" display="https://twitter.com/raymond77606950"/>
    <hyperlink ref="AY10" r:id="rId81" display="https://twitter.com/ukgovghs"/>
    <hyperlink ref="AY11" r:id="rId82" display="https://twitter.com/returnofthevic"/>
    <hyperlink ref="AY12" r:id="rId83" display="https://twitter.com/chlozt"/>
    <hyperlink ref="AY13" r:id="rId84" display="https://twitter.com/drdianeashiru"/>
    <hyperlink ref="AY14" r:id="rId85" display="https://twitter.com/sarahm_cavanagh"/>
    <hyperlink ref="AY15" r:id="rId86" display="https://twitter.com/e_charani"/>
    <hyperlink ref="AY16" r:id="rId87" display="https://twitter.com/ossjohnson"/>
    <hyperlink ref="AY17" r:id="rId88" display="https://twitter.com/thechange_x"/>
    <hyperlink ref="AY18" r:id="rId89" display="https://twitter.com/bull_eleanor"/>
    <hyperlink ref="AY19" r:id="rId90" display="https://twitter.com/eastangliami"/>
    <hyperlink ref="AY20" r:id="rId91" display="https://twitter.com/esneft"/>
    <hyperlink ref="AY21" r:id="rId92" display="https://twitter.com/nhs_healthedeng"/>
    <hyperlink ref="AY22" r:id="rId93" display="https://twitter.com/observeruk"/>
    <hyperlink ref="AY23" r:id="rId94" display="https://twitter.com/matthancock"/>
    <hyperlink ref="AY24" r:id="rId95" display="https://twitter.com/pjonline_news"/>
    <hyperlink ref="AY25" r:id="rId96" display="https://twitter.com/cmo_england"/>
    <hyperlink ref="AY26" r:id="rId97" display="https://twitter.com/nhsuk"/>
  </hyperlinks>
  <printOptions/>
  <pageMargins left="0.7" right="0.7" top="0.75" bottom="0.75" header="0.3" footer="0.3"/>
  <pageSetup horizontalDpi="600" verticalDpi="600" orientation="portrait" r:id="rId102"/>
  <drawing r:id="rId101"/>
  <legacyDrawing r:id="rId99"/>
  <tableParts>
    <tablePart r:id="rId1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686</v>
      </c>
      <c r="Z2" s="13" t="s">
        <v>697</v>
      </c>
      <c r="AA2" s="13" t="s">
        <v>722</v>
      </c>
      <c r="AB2" s="13" t="s">
        <v>755</v>
      </c>
      <c r="AC2" s="13" t="s">
        <v>790</v>
      </c>
      <c r="AD2" s="13" t="s">
        <v>807</v>
      </c>
      <c r="AE2" s="13" t="s">
        <v>808</v>
      </c>
      <c r="AF2" s="13" t="s">
        <v>819</v>
      </c>
      <c r="AG2" s="67" t="s">
        <v>949</v>
      </c>
      <c r="AH2" s="67" t="s">
        <v>950</v>
      </c>
      <c r="AI2" s="67" t="s">
        <v>951</v>
      </c>
      <c r="AJ2" s="67" t="s">
        <v>952</v>
      </c>
      <c r="AK2" s="67" t="s">
        <v>953</v>
      </c>
      <c r="AL2" s="67" t="s">
        <v>954</v>
      </c>
      <c r="AM2" s="67" t="s">
        <v>955</v>
      </c>
      <c r="AN2" s="67" t="s">
        <v>956</v>
      </c>
      <c r="AO2" s="67" t="s">
        <v>959</v>
      </c>
    </row>
    <row r="3" spans="1:41" ht="15">
      <c r="A3" s="128" t="s">
        <v>660</v>
      </c>
      <c r="B3" s="129" t="s">
        <v>665</v>
      </c>
      <c r="C3" s="129" t="s">
        <v>56</v>
      </c>
      <c r="D3" s="120"/>
      <c r="E3" s="119"/>
      <c r="F3" s="121" t="s">
        <v>998</v>
      </c>
      <c r="G3" s="122"/>
      <c r="H3" s="122"/>
      <c r="I3" s="123">
        <v>3</v>
      </c>
      <c r="J3" s="124"/>
      <c r="K3" s="51">
        <v>9</v>
      </c>
      <c r="L3" s="51">
        <v>9</v>
      </c>
      <c r="M3" s="51">
        <v>0</v>
      </c>
      <c r="N3" s="51">
        <v>9</v>
      </c>
      <c r="O3" s="51">
        <v>1</v>
      </c>
      <c r="P3" s="52">
        <v>0</v>
      </c>
      <c r="Q3" s="52">
        <v>0</v>
      </c>
      <c r="R3" s="51">
        <v>1</v>
      </c>
      <c r="S3" s="51">
        <v>0</v>
      </c>
      <c r="T3" s="51">
        <v>9</v>
      </c>
      <c r="U3" s="51">
        <v>9</v>
      </c>
      <c r="V3" s="51">
        <v>2</v>
      </c>
      <c r="W3" s="52">
        <v>1.580247</v>
      </c>
      <c r="X3" s="52">
        <v>0.1111111111111111</v>
      </c>
      <c r="Y3" s="86" t="s">
        <v>687</v>
      </c>
      <c r="Z3" s="86" t="s">
        <v>328</v>
      </c>
      <c r="AA3" s="86" t="s">
        <v>723</v>
      </c>
      <c r="AB3" s="94" t="s">
        <v>756</v>
      </c>
      <c r="AC3" s="94" t="s">
        <v>791</v>
      </c>
      <c r="AD3" s="94"/>
      <c r="AE3" s="94" t="s">
        <v>809</v>
      </c>
      <c r="AF3" s="94" t="s">
        <v>820</v>
      </c>
      <c r="AG3" s="131">
        <v>9</v>
      </c>
      <c r="AH3" s="134">
        <v>6.818181818181818</v>
      </c>
      <c r="AI3" s="131">
        <v>0</v>
      </c>
      <c r="AJ3" s="134">
        <v>0</v>
      </c>
      <c r="AK3" s="131">
        <v>0</v>
      </c>
      <c r="AL3" s="134">
        <v>0</v>
      </c>
      <c r="AM3" s="131">
        <v>123</v>
      </c>
      <c r="AN3" s="134">
        <v>93.18181818181819</v>
      </c>
      <c r="AO3" s="131">
        <v>132</v>
      </c>
    </row>
    <row r="4" spans="1:41" ht="15">
      <c r="A4" s="128" t="s">
        <v>661</v>
      </c>
      <c r="B4" s="129" t="s">
        <v>666</v>
      </c>
      <c r="C4" s="129" t="s">
        <v>56</v>
      </c>
      <c r="D4" s="125"/>
      <c r="E4" s="103"/>
      <c r="F4" s="106" t="s">
        <v>999</v>
      </c>
      <c r="G4" s="110"/>
      <c r="H4" s="110"/>
      <c r="I4" s="126">
        <v>4</v>
      </c>
      <c r="J4" s="113"/>
      <c r="K4" s="51">
        <v>8</v>
      </c>
      <c r="L4" s="51">
        <v>13</v>
      </c>
      <c r="M4" s="51">
        <v>8</v>
      </c>
      <c r="N4" s="51">
        <v>21</v>
      </c>
      <c r="O4" s="51">
        <v>3</v>
      </c>
      <c r="P4" s="52">
        <v>0.18181818181818182</v>
      </c>
      <c r="Q4" s="52">
        <v>0.3076923076923077</v>
      </c>
      <c r="R4" s="51">
        <v>1</v>
      </c>
      <c r="S4" s="51">
        <v>0</v>
      </c>
      <c r="T4" s="51">
        <v>8</v>
      </c>
      <c r="U4" s="51">
        <v>21</v>
      </c>
      <c r="V4" s="51">
        <v>2</v>
      </c>
      <c r="W4" s="52">
        <v>1.40625</v>
      </c>
      <c r="X4" s="52">
        <v>0.23214285714285715</v>
      </c>
      <c r="Y4" s="86" t="s">
        <v>688</v>
      </c>
      <c r="Z4" s="86" t="s">
        <v>698</v>
      </c>
      <c r="AA4" s="86" t="s">
        <v>724</v>
      </c>
      <c r="AB4" s="94" t="s">
        <v>757</v>
      </c>
      <c r="AC4" s="94" t="s">
        <v>792</v>
      </c>
      <c r="AD4" s="94"/>
      <c r="AE4" s="94" t="s">
        <v>810</v>
      </c>
      <c r="AF4" s="94" t="s">
        <v>821</v>
      </c>
      <c r="AG4" s="131">
        <v>24</v>
      </c>
      <c r="AH4" s="134">
        <v>7.667731629392971</v>
      </c>
      <c r="AI4" s="131">
        <v>2</v>
      </c>
      <c r="AJ4" s="134">
        <v>0.6389776357827476</v>
      </c>
      <c r="AK4" s="131">
        <v>0</v>
      </c>
      <c r="AL4" s="134">
        <v>0</v>
      </c>
      <c r="AM4" s="131">
        <v>287</v>
      </c>
      <c r="AN4" s="134">
        <v>91.69329073482429</v>
      </c>
      <c r="AO4" s="131">
        <v>313</v>
      </c>
    </row>
    <row r="5" spans="1:41" ht="15">
      <c r="A5" s="128" t="s">
        <v>662</v>
      </c>
      <c r="B5" s="129" t="s">
        <v>667</v>
      </c>
      <c r="C5" s="129" t="s">
        <v>56</v>
      </c>
      <c r="D5" s="125"/>
      <c r="E5" s="103"/>
      <c r="F5" s="106" t="s">
        <v>1000</v>
      </c>
      <c r="G5" s="110"/>
      <c r="H5" s="110"/>
      <c r="I5" s="126">
        <v>5</v>
      </c>
      <c r="J5" s="113"/>
      <c r="K5" s="51">
        <v>4</v>
      </c>
      <c r="L5" s="51">
        <v>2</v>
      </c>
      <c r="M5" s="51">
        <v>3</v>
      </c>
      <c r="N5" s="51">
        <v>5</v>
      </c>
      <c r="O5" s="51">
        <v>0</v>
      </c>
      <c r="P5" s="52">
        <v>0</v>
      </c>
      <c r="Q5" s="52">
        <v>0</v>
      </c>
      <c r="R5" s="51">
        <v>1</v>
      </c>
      <c r="S5" s="51">
        <v>0</v>
      </c>
      <c r="T5" s="51">
        <v>4</v>
      </c>
      <c r="U5" s="51">
        <v>5</v>
      </c>
      <c r="V5" s="51">
        <v>2</v>
      </c>
      <c r="W5" s="52">
        <v>1.125</v>
      </c>
      <c r="X5" s="52">
        <v>0.25</v>
      </c>
      <c r="Y5" s="86" t="s">
        <v>689</v>
      </c>
      <c r="Z5" s="86" t="s">
        <v>699</v>
      </c>
      <c r="AA5" s="86" t="s">
        <v>725</v>
      </c>
      <c r="AB5" s="94" t="s">
        <v>758</v>
      </c>
      <c r="AC5" s="94" t="s">
        <v>793</v>
      </c>
      <c r="AD5" s="94"/>
      <c r="AE5" s="94" t="s">
        <v>811</v>
      </c>
      <c r="AF5" s="94" t="s">
        <v>822</v>
      </c>
      <c r="AG5" s="131">
        <v>12</v>
      </c>
      <c r="AH5" s="134">
        <v>6.091370558375634</v>
      </c>
      <c r="AI5" s="131">
        <v>7</v>
      </c>
      <c r="AJ5" s="134">
        <v>3.553299492385787</v>
      </c>
      <c r="AK5" s="131">
        <v>0</v>
      </c>
      <c r="AL5" s="134">
        <v>0</v>
      </c>
      <c r="AM5" s="131">
        <v>178</v>
      </c>
      <c r="AN5" s="134">
        <v>90.35532994923858</v>
      </c>
      <c r="AO5" s="131">
        <v>197</v>
      </c>
    </row>
    <row r="6" spans="1:41" ht="15">
      <c r="A6" s="128" t="s">
        <v>663</v>
      </c>
      <c r="B6" s="129" t="s">
        <v>668</v>
      </c>
      <c r="C6" s="129" t="s">
        <v>56</v>
      </c>
      <c r="D6" s="125"/>
      <c r="E6" s="103"/>
      <c r="F6" s="106" t="s">
        <v>1001</v>
      </c>
      <c r="G6" s="110"/>
      <c r="H6" s="110"/>
      <c r="I6" s="126">
        <v>6</v>
      </c>
      <c r="J6" s="113"/>
      <c r="K6" s="51">
        <v>2</v>
      </c>
      <c r="L6" s="51">
        <v>1</v>
      </c>
      <c r="M6" s="51">
        <v>2</v>
      </c>
      <c r="N6" s="51">
        <v>3</v>
      </c>
      <c r="O6" s="51">
        <v>2</v>
      </c>
      <c r="P6" s="52">
        <v>0</v>
      </c>
      <c r="Q6" s="52">
        <v>0</v>
      </c>
      <c r="R6" s="51">
        <v>1</v>
      </c>
      <c r="S6" s="51">
        <v>0</v>
      </c>
      <c r="T6" s="51">
        <v>2</v>
      </c>
      <c r="U6" s="51">
        <v>3</v>
      </c>
      <c r="V6" s="51">
        <v>1</v>
      </c>
      <c r="W6" s="52">
        <v>0.5</v>
      </c>
      <c r="X6" s="52">
        <v>0.5</v>
      </c>
      <c r="Y6" s="86" t="s">
        <v>690</v>
      </c>
      <c r="Z6" s="86" t="s">
        <v>328</v>
      </c>
      <c r="AA6" s="86" t="s">
        <v>726</v>
      </c>
      <c r="AB6" s="94" t="s">
        <v>759</v>
      </c>
      <c r="AC6" s="94" t="s">
        <v>458</v>
      </c>
      <c r="AD6" s="94"/>
      <c r="AE6" s="94" t="s">
        <v>812</v>
      </c>
      <c r="AF6" s="94" t="s">
        <v>823</v>
      </c>
      <c r="AG6" s="131">
        <v>2</v>
      </c>
      <c r="AH6" s="134">
        <v>4.651162790697675</v>
      </c>
      <c r="AI6" s="131">
        <v>0</v>
      </c>
      <c r="AJ6" s="134">
        <v>0</v>
      </c>
      <c r="AK6" s="131">
        <v>0</v>
      </c>
      <c r="AL6" s="134">
        <v>0</v>
      </c>
      <c r="AM6" s="131">
        <v>41</v>
      </c>
      <c r="AN6" s="134">
        <v>95.34883720930233</v>
      </c>
      <c r="AO6" s="131">
        <v>43</v>
      </c>
    </row>
    <row r="7" spans="1:41" ht="15">
      <c r="A7" s="128" t="s">
        <v>664</v>
      </c>
      <c r="B7" s="129" t="s">
        <v>669</v>
      </c>
      <c r="C7" s="129" t="s">
        <v>56</v>
      </c>
      <c r="D7" s="125"/>
      <c r="E7" s="103"/>
      <c r="F7" s="106" t="s">
        <v>664</v>
      </c>
      <c r="G7" s="110"/>
      <c r="H7" s="110"/>
      <c r="I7" s="126">
        <v>7</v>
      </c>
      <c r="J7" s="113"/>
      <c r="K7" s="51">
        <v>1</v>
      </c>
      <c r="L7" s="51">
        <v>1</v>
      </c>
      <c r="M7" s="51">
        <v>0</v>
      </c>
      <c r="N7" s="51">
        <v>1</v>
      </c>
      <c r="O7" s="51">
        <v>1</v>
      </c>
      <c r="P7" s="52" t="s">
        <v>673</v>
      </c>
      <c r="Q7" s="52" t="s">
        <v>673</v>
      </c>
      <c r="R7" s="51">
        <v>1</v>
      </c>
      <c r="S7" s="51">
        <v>1</v>
      </c>
      <c r="T7" s="51">
        <v>1</v>
      </c>
      <c r="U7" s="51">
        <v>1</v>
      </c>
      <c r="V7" s="51">
        <v>0</v>
      </c>
      <c r="W7" s="52">
        <v>0</v>
      </c>
      <c r="X7" s="52" t="s">
        <v>673</v>
      </c>
      <c r="Y7" s="86" t="s">
        <v>308</v>
      </c>
      <c r="Z7" s="86" t="s">
        <v>328</v>
      </c>
      <c r="AA7" s="86" t="s">
        <v>334</v>
      </c>
      <c r="AB7" s="94" t="s">
        <v>458</v>
      </c>
      <c r="AC7" s="94" t="s">
        <v>458</v>
      </c>
      <c r="AD7" s="94"/>
      <c r="AE7" s="94"/>
      <c r="AF7" s="94" t="s">
        <v>253</v>
      </c>
      <c r="AG7" s="131">
        <v>1</v>
      </c>
      <c r="AH7" s="134">
        <v>5.555555555555555</v>
      </c>
      <c r="AI7" s="131">
        <v>0</v>
      </c>
      <c r="AJ7" s="134">
        <v>0</v>
      </c>
      <c r="AK7" s="131">
        <v>0</v>
      </c>
      <c r="AL7" s="134">
        <v>0</v>
      </c>
      <c r="AM7" s="131">
        <v>17</v>
      </c>
      <c r="AN7" s="134">
        <v>94.44444444444444</v>
      </c>
      <c r="AO7" s="131">
        <v>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660</v>
      </c>
      <c r="B2" s="94" t="s">
        <v>257</v>
      </c>
      <c r="C2" s="86">
        <f>VLOOKUP(GroupVertices[[#This Row],[Vertex]],Vertices[],MATCH("ID",Vertices[[#Headers],[Vertex]:[Vertex Content Word Count]],0),FALSE)</f>
        <v>14</v>
      </c>
    </row>
    <row r="3" spans="1:3" ht="15">
      <c r="A3" s="86" t="s">
        <v>660</v>
      </c>
      <c r="B3" s="94" t="s">
        <v>272</v>
      </c>
      <c r="C3" s="86">
        <f>VLOOKUP(GroupVertices[[#This Row],[Vertex]],Vertices[],MATCH("ID",Vertices[[#Headers],[Vertex]:[Vertex Content Word Count]],0),FALSE)</f>
        <v>23</v>
      </c>
    </row>
    <row r="4" spans="1:3" ht="15">
      <c r="A4" s="86" t="s">
        <v>660</v>
      </c>
      <c r="B4" s="94" t="s">
        <v>271</v>
      </c>
      <c r="C4" s="86">
        <f>VLOOKUP(GroupVertices[[#This Row],[Vertex]],Vertices[],MATCH("ID",Vertices[[#Headers],[Vertex]:[Vertex Content Word Count]],0),FALSE)</f>
        <v>22</v>
      </c>
    </row>
    <row r="5" spans="1:3" ht="15">
      <c r="A5" s="86" t="s">
        <v>660</v>
      </c>
      <c r="B5" s="94" t="s">
        <v>270</v>
      </c>
      <c r="C5" s="86">
        <f>VLOOKUP(GroupVertices[[#This Row],[Vertex]],Vertices[],MATCH("ID",Vertices[[#Headers],[Vertex]:[Vertex Content Word Count]],0),FALSE)</f>
        <v>21</v>
      </c>
    </row>
    <row r="6" spans="1:3" ht="15">
      <c r="A6" s="86" t="s">
        <v>660</v>
      </c>
      <c r="B6" s="94" t="s">
        <v>269</v>
      </c>
      <c r="C6" s="86">
        <f>VLOOKUP(GroupVertices[[#This Row],[Vertex]],Vertices[],MATCH("ID",Vertices[[#Headers],[Vertex]:[Vertex Content Word Count]],0),FALSE)</f>
        <v>20</v>
      </c>
    </row>
    <row r="7" spans="1:3" ht="15">
      <c r="A7" s="86" t="s">
        <v>660</v>
      </c>
      <c r="B7" s="94" t="s">
        <v>268</v>
      </c>
      <c r="C7" s="86">
        <f>VLOOKUP(GroupVertices[[#This Row],[Vertex]],Vertices[],MATCH("ID",Vertices[[#Headers],[Vertex]:[Vertex Content Word Count]],0),FALSE)</f>
        <v>19</v>
      </c>
    </row>
    <row r="8" spans="1:3" ht="15">
      <c r="A8" s="86" t="s">
        <v>660</v>
      </c>
      <c r="B8" s="94" t="s">
        <v>267</v>
      </c>
      <c r="C8" s="86">
        <f>VLOOKUP(GroupVertices[[#This Row],[Vertex]],Vertices[],MATCH("ID",Vertices[[#Headers],[Vertex]:[Vertex Content Word Count]],0),FALSE)</f>
        <v>18</v>
      </c>
    </row>
    <row r="9" spans="1:3" ht="15">
      <c r="A9" s="86" t="s">
        <v>660</v>
      </c>
      <c r="B9" s="94" t="s">
        <v>266</v>
      </c>
      <c r="C9" s="86">
        <f>VLOOKUP(GroupVertices[[#This Row],[Vertex]],Vertices[],MATCH("ID",Vertices[[#Headers],[Vertex]:[Vertex Content Word Count]],0),FALSE)</f>
        <v>17</v>
      </c>
    </row>
    <row r="10" spans="1:3" ht="15">
      <c r="A10" s="86" t="s">
        <v>660</v>
      </c>
      <c r="B10" s="94" t="s">
        <v>265</v>
      </c>
      <c r="C10" s="86">
        <f>VLOOKUP(GroupVertices[[#This Row],[Vertex]],Vertices[],MATCH("ID",Vertices[[#Headers],[Vertex]:[Vertex Content Word Count]],0),FALSE)</f>
        <v>16</v>
      </c>
    </row>
    <row r="11" spans="1:3" ht="15">
      <c r="A11" s="86" t="s">
        <v>661</v>
      </c>
      <c r="B11" s="94" t="s">
        <v>259</v>
      </c>
      <c r="C11" s="86">
        <f>VLOOKUP(GroupVertices[[#This Row],[Vertex]],Vertices[],MATCH("ID",Vertices[[#Headers],[Vertex]:[Vertex Content Word Count]],0),FALSE)</f>
        <v>4</v>
      </c>
    </row>
    <row r="12" spans="1:3" ht="15">
      <c r="A12" s="86" t="s">
        <v>661</v>
      </c>
      <c r="B12" s="94" t="s">
        <v>254</v>
      </c>
      <c r="C12" s="86">
        <f>VLOOKUP(GroupVertices[[#This Row],[Vertex]],Vertices[],MATCH("ID",Vertices[[#Headers],[Vertex]:[Vertex Content Word Count]],0),FALSE)</f>
        <v>7</v>
      </c>
    </row>
    <row r="13" spans="1:3" ht="15">
      <c r="A13" s="86" t="s">
        <v>661</v>
      </c>
      <c r="B13" s="94" t="s">
        <v>260</v>
      </c>
      <c r="C13" s="86">
        <f>VLOOKUP(GroupVertices[[#This Row],[Vertex]],Vertices[],MATCH("ID",Vertices[[#Headers],[Vertex]:[Vertex Content Word Count]],0),FALSE)</f>
        <v>6</v>
      </c>
    </row>
    <row r="14" spans="1:3" ht="15">
      <c r="A14" s="86" t="s">
        <v>661</v>
      </c>
      <c r="B14" s="94" t="s">
        <v>255</v>
      </c>
      <c r="C14" s="86">
        <f>VLOOKUP(GroupVertices[[#This Row],[Vertex]],Vertices[],MATCH("ID",Vertices[[#Headers],[Vertex]:[Vertex Content Word Count]],0),FALSE)</f>
        <v>12</v>
      </c>
    </row>
    <row r="15" spans="1:3" ht="15">
      <c r="A15" s="86" t="s">
        <v>661</v>
      </c>
      <c r="B15" s="94" t="s">
        <v>263</v>
      </c>
      <c r="C15" s="86">
        <f>VLOOKUP(GroupVertices[[#This Row],[Vertex]],Vertices[],MATCH("ID",Vertices[[#Headers],[Vertex]:[Vertex Content Word Count]],0),FALSE)</f>
        <v>11</v>
      </c>
    </row>
    <row r="16" spans="1:3" ht="15">
      <c r="A16" s="86" t="s">
        <v>661</v>
      </c>
      <c r="B16" s="94" t="s">
        <v>262</v>
      </c>
      <c r="C16" s="86">
        <f>VLOOKUP(GroupVertices[[#This Row],[Vertex]],Vertices[],MATCH("ID",Vertices[[#Headers],[Vertex]:[Vertex Content Word Count]],0),FALSE)</f>
        <v>10</v>
      </c>
    </row>
    <row r="17" spans="1:3" ht="15">
      <c r="A17" s="86" t="s">
        <v>661</v>
      </c>
      <c r="B17" s="94" t="s">
        <v>261</v>
      </c>
      <c r="C17" s="86">
        <f>VLOOKUP(GroupVertices[[#This Row],[Vertex]],Vertices[],MATCH("ID",Vertices[[#Headers],[Vertex]:[Vertex Content Word Count]],0),FALSE)</f>
        <v>9</v>
      </c>
    </row>
    <row r="18" spans="1:3" ht="15">
      <c r="A18" s="86" t="s">
        <v>661</v>
      </c>
      <c r="B18" s="94" t="s">
        <v>252</v>
      </c>
      <c r="C18" s="86">
        <f>VLOOKUP(GroupVertices[[#This Row],[Vertex]],Vertices[],MATCH("ID",Vertices[[#Headers],[Vertex]:[Vertex Content Word Count]],0),FALSE)</f>
        <v>3</v>
      </c>
    </row>
    <row r="19" spans="1:3" ht="15">
      <c r="A19" s="86" t="s">
        <v>662</v>
      </c>
      <c r="B19" s="94" t="s">
        <v>258</v>
      </c>
      <c r="C19" s="86">
        <f>VLOOKUP(GroupVertices[[#This Row],[Vertex]],Vertices[],MATCH("ID",Vertices[[#Headers],[Vertex]:[Vertex Content Word Count]],0),FALSE)</f>
        <v>5</v>
      </c>
    </row>
    <row r="20" spans="1:3" ht="15">
      <c r="A20" s="86" t="s">
        <v>662</v>
      </c>
      <c r="B20" s="94" t="s">
        <v>275</v>
      </c>
      <c r="C20" s="86">
        <f>VLOOKUP(GroupVertices[[#This Row],[Vertex]],Vertices[],MATCH("ID",Vertices[[#Headers],[Vertex]:[Vertex Content Word Count]],0),FALSE)</f>
        <v>26</v>
      </c>
    </row>
    <row r="21" spans="1:3" ht="15">
      <c r="A21" s="86" t="s">
        <v>662</v>
      </c>
      <c r="B21" s="94" t="s">
        <v>274</v>
      </c>
      <c r="C21" s="86">
        <f>VLOOKUP(GroupVertices[[#This Row],[Vertex]],Vertices[],MATCH("ID",Vertices[[#Headers],[Vertex]:[Vertex Content Word Count]],0),FALSE)</f>
        <v>25</v>
      </c>
    </row>
    <row r="22" spans="1:3" ht="15">
      <c r="A22" s="86" t="s">
        <v>662</v>
      </c>
      <c r="B22" s="94" t="s">
        <v>273</v>
      </c>
      <c r="C22" s="86">
        <f>VLOOKUP(GroupVertices[[#This Row],[Vertex]],Vertices[],MATCH("ID",Vertices[[#Headers],[Vertex]:[Vertex Content Word Count]],0),FALSE)</f>
        <v>24</v>
      </c>
    </row>
    <row r="23" spans="1:3" ht="15">
      <c r="A23" s="86" t="s">
        <v>663</v>
      </c>
      <c r="B23" s="94" t="s">
        <v>256</v>
      </c>
      <c r="C23" s="86">
        <f>VLOOKUP(GroupVertices[[#This Row],[Vertex]],Vertices[],MATCH("ID",Vertices[[#Headers],[Vertex]:[Vertex Content Word Count]],0),FALSE)</f>
        <v>13</v>
      </c>
    </row>
    <row r="24" spans="1:3" ht="15">
      <c r="A24" s="86" t="s">
        <v>663</v>
      </c>
      <c r="B24" s="94" t="s">
        <v>264</v>
      </c>
      <c r="C24" s="86">
        <f>VLOOKUP(GroupVertices[[#This Row],[Vertex]],Vertices[],MATCH("ID",Vertices[[#Headers],[Vertex]:[Vertex Content Word Count]],0),FALSE)</f>
        <v>15</v>
      </c>
    </row>
    <row r="25" spans="1:3" ht="15">
      <c r="A25" s="86" t="s">
        <v>664</v>
      </c>
      <c r="B25" s="94" t="s">
        <v>253</v>
      </c>
      <c r="C25" s="86">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963</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0.373528</v>
      </c>
      <c r="Q2" s="40">
        <f>COUNTIF(Vertices[PageRank],"&gt;= "&amp;P2)-COUNTIF(Vertices[PageRank],"&gt;="&amp;P3)</f>
        <v>14</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7"/>
      <c r="B3" s="137"/>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0.2916666666666667</v>
      </c>
      <c r="I3" s="42">
        <f>COUNTIF(Vertices[Out-Degree],"&gt;= "&amp;H3)-COUNTIF(Vertices[Out-Degree],"&gt;="&amp;H4)</f>
        <v>0</v>
      </c>
      <c r="J3" s="41">
        <f aca="true" t="shared" si="4" ref="J3:J26">J2+($J$50-$J$2)/BinDivisor</f>
        <v>5.986111104166667</v>
      </c>
      <c r="K3" s="42">
        <f>COUNTIF(Vertices[Betweenness Centrality],"&gt;= "&amp;J3)-COUNTIF(Vertices[Betweenness Centrality],"&gt;="&amp;J4)</f>
        <v>0</v>
      </c>
      <c r="L3" s="41">
        <f aca="true" t="shared" si="5" ref="L3:L26">L2+($L$50-$L$2)/BinDivisor</f>
        <v>0.0006944375000000001</v>
      </c>
      <c r="M3" s="42">
        <f>COUNTIF(Vertices[Closeness Centrality],"&gt;= "&amp;L3)-COUNTIF(Vertices[Closeness Centrality],"&gt;="&amp;L4)</f>
        <v>0</v>
      </c>
      <c r="N3" s="41">
        <f aca="true" t="shared" si="6" ref="N3:N26">N2+($N$50-$N$2)/BinDivisor</f>
        <v>0.0026216250000000003</v>
      </c>
      <c r="O3" s="42">
        <f>COUNTIF(Vertices[Eigenvector Centrality],"&gt;= "&amp;N3)-COUNTIF(Vertices[Eigenvector Centrality],"&gt;="&amp;N4)</f>
        <v>0</v>
      </c>
      <c r="P3" s="41">
        <f aca="true" t="shared" si="7" ref="P3:P26">P2+($P$50-$P$2)/BinDivisor</f>
        <v>0.460619375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0.2916666666666667</v>
      </c>
      <c r="G4" s="40">
        <f>COUNTIF(Vertices[In-Degree],"&gt;= "&amp;F4)-COUNTIF(Vertices[In-Degree],"&gt;="&amp;F5)</f>
        <v>0</v>
      </c>
      <c r="H4" s="39">
        <f t="shared" si="3"/>
        <v>0.5833333333333334</v>
      </c>
      <c r="I4" s="40">
        <f>COUNTIF(Vertices[Out-Degree],"&gt;= "&amp;H4)-COUNTIF(Vertices[Out-Degree],"&gt;="&amp;H5)</f>
        <v>0</v>
      </c>
      <c r="J4" s="39">
        <f t="shared" si="4"/>
        <v>11.972222208333333</v>
      </c>
      <c r="K4" s="40">
        <f>COUNTIF(Vertices[Betweenness Centrality],"&gt;= "&amp;J4)-COUNTIF(Vertices[Betweenness Centrality],"&gt;="&amp;J5)</f>
        <v>1</v>
      </c>
      <c r="L4" s="39">
        <f t="shared" si="5"/>
        <v>0.0013888750000000001</v>
      </c>
      <c r="M4" s="40">
        <f>COUNTIF(Vertices[Closeness Centrality],"&gt;= "&amp;L4)-COUNTIF(Vertices[Closeness Centrality],"&gt;="&amp;L5)</f>
        <v>0</v>
      </c>
      <c r="N4" s="39">
        <f t="shared" si="6"/>
        <v>0.0052432500000000005</v>
      </c>
      <c r="O4" s="40">
        <f>COUNTIF(Vertices[Eigenvector Centrality],"&gt;= "&amp;N4)-COUNTIF(Vertices[Eigenvector Centrality],"&gt;="&amp;N5)</f>
        <v>0</v>
      </c>
      <c r="P4" s="39">
        <f t="shared" si="7"/>
        <v>0.54771075</v>
      </c>
      <c r="Q4" s="40">
        <f>COUNTIF(Vertices[PageRank],"&gt;= "&amp;P4)-COUNTIF(Vertices[PageRank],"&gt;="&amp;P5)</f>
        <v>1</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0.4375</v>
      </c>
      <c r="G5" s="42">
        <f>COUNTIF(Vertices[In-Degree],"&gt;= "&amp;F5)-COUNTIF(Vertices[In-Degree],"&gt;="&amp;F6)</f>
        <v>0</v>
      </c>
      <c r="H5" s="41">
        <f t="shared" si="3"/>
        <v>0.875</v>
      </c>
      <c r="I5" s="42">
        <f>COUNTIF(Vertices[Out-Degree],"&gt;= "&amp;H5)-COUNTIF(Vertices[Out-Degree],"&gt;="&amp;H6)</f>
        <v>1</v>
      </c>
      <c r="J5" s="41">
        <f t="shared" si="4"/>
        <v>17.9583333125</v>
      </c>
      <c r="K5" s="42">
        <f>COUNTIF(Vertices[Betweenness Centrality],"&gt;= "&amp;J5)-COUNTIF(Vertices[Betweenness Centrality],"&gt;="&amp;J6)</f>
        <v>0</v>
      </c>
      <c r="L5" s="41">
        <f t="shared" si="5"/>
        <v>0.0020833125</v>
      </c>
      <c r="M5" s="42">
        <f>COUNTIF(Vertices[Closeness Centrality],"&gt;= "&amp;L5)-COUNTIF(Vertices[Closeness Centrality],"&gt;="&amp;L6)</f>
        <v>0</v>
      </c>
      <c r="N5" s="41">
        <f t="shared" si="6"/>
        <v>0.007864875</v>
      </c>
      <c r="O5" s="42">
        <f>COUNTIF(Vertices[Eigenvector Centrality],"&gt;= "&amp;N5)-COUNTIF(Vertices[Eigenvector Centrality],"&gt;="&amp;N6)</f>
        <v>0</v>
      </c>
      <c r="P5" s="41">
        <f t="shared" si="7"/>
        <v>0.634802125</v>
      </c>
      <c r="Q5" s="42">
        <f>COUNTIF(Vertices[PageRank],"&gt;= "&amp;P5)-COUNTIF(Vertices[PageRank],"&gt;="&amp;P6)</f>
        <v>0</v>
      </c>
      <c r="R5" s="41">
        <f t="shared" si="8"/>
        <v>0.0625</v>
      </c>
      <c r="S5" s="46">
        <f>COUNTIF(Vertices[Clustering Coefficient],"&gt;= "&amp;R5)-COUNTIF(Vertices[Clustering Coefficient],"&gt;="&amp;R6)</f>
        <v>1</v>
      </c>
      <c r="T5" s="41" t="e">
        <f ca="1" t="shared" si="9"/>
        <v>#REF!</v>
      </c>
      <c r="U5" s="42" t="e">
        <f ca="1" t="shared" si="0"/>
        <v>#REF!</v>
      </c>
    </row>
    <row r="6" spans="1:21" ht="15">
      <c r="A6" s="36" t="s">
        <v>148</v>
      </c>
      <c r="B6" s="36">
        <v>34</v>
      </c>
      <c r="D6" s="34">
        <f t="shared" si="1"/>
        <v>0</v>
      </c>
      <c r="E6" s="3">
        <f>COUNTIF(Vertices[Degree],"&gt;= "&amp;D6)-COUNTIF(Vertices[Degree],"&gt;="&amp;D7)</f>
        <v>0</v>
      </c>
      <c r="F6" s="39">
        <f t="shared" si="2"/>
        <v>0.5833333333333334</v>
      </c>
      <c r="G6" s="40">
        <f>COUNTIF(Vertices[In-Degree],"&gt;= "&amp;F6)-COUNTIF(Vertices[In-Degree],"&gt;="&amp;F7)</f>
        <v>0</v>
      </c>
      <c r="H6" s="39">
        <f t="shared" si="3"/>
        <v>1.1666666666666667</v>
      </c>
      <c r="I6" s="40">
        <f>COUNTIF(Vertices[Out-Degree],"&gt;= "&amp;H6)-COUNTIF(Vertices[Out-Degree],"&gt;="&amp;H7)</f>
        <v>0</v>
      </c>
      <c r="J6" s="39">
        <f t="shared" si="4"/>
        <v>23.944444416666666</v>
      </c>
      <c r="K6" s="40">
        <f>COUNTIF(Vertices[Betweenness Centrality],"&gt;= "&amp;J6)-COUNTIF(Vertices[Betweenness Centrality],"&gt;="&amp;J7)</f>
        <v>0</v>
      </c>
      <c r="L6" s="39">
        <f t="shared" si="5"/>
        <v>0.0027777500000000003</v>
      </c>
      <c r="M6" s="40">
        <f>COUNTIF(Vertices[Closeness Centrality],"&gt;= "&amp;L6)-COUNTIF(Vertices[Closeness Centrality],"&gt;="&amp;L7)</f>
        <v>0</v>
      </c>
      <c r="N6" s="39">
        <f t="shared" si="6"/>
        <v>0.010486500000000001</v>
      </c>
      <c r="O6" s="40">
        <f>COUNTIF(Vertices[Eigenvector Centrality],"&gt;= "&amp;N6)-COUNTIF(Vertices[Eigenvector Centrality],"&gt;="&amp;N7)</f>
        <v>1</v>
      </c>
      <c r="P6" s="39">
        <f t="shared" si="7"/>
        <v>0.7218935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49</v>
      </c>
      <c r="D7" s="34">
        <f t="shared" si="1"/>
        <v>0</v>
      </c>
      <c r="E7" s="3">
        <f>COUNTIF(Vertices[Degree],"&gt;= "&amp;D7)-COUNTIF(Vertices[Degree],"&gt;="&amp;D8)</f>
        <v>0</v>
      </c>
      <c r="F7" s="41">
        <f t="shared" si="2"/>
        <v>0.7291666666666667</v>
      </c>
      <c r="G7" s="42">
        <f>COUNTIF(Vertices[In-Degree],"&gt;= "&amp;F7)-COUNTIF(Vertices[In-Degree],"&gt;="&amp;F8)</f>
        <v>0</v>
      </c>
      <c r="H7" s="41">
        <f t="shared" si="3"/>
        <v>1.4583333333333335</v>
      </c>
      <c r="I7" s="42">
        <f>COUNTIF(Vertices[Out-Degree],"&gt;= "&amp;H7)-COUNTIF(Vertices[Out-Degree],"&gt;="&amp;H8)</f>
        <v>0</v>
      </c>
      <c r="J7" s="41">
        <f t="shared" si="4"/>
        <v>29.930555520833334</v>
      </c>
      <c r="K7" s="42">
        <f>COUNTIF(Vertices[Betweenness Centrality],"&gt;= "&amp;J7)-COUNTIF(Vertices[Betweenness Centrality],"&gt;="&amp;J8)</f>
        <v>0</v>
      </c>
      <c r="L7" s="41">
        <f t="shared" si="5"/>
        <v>0.0034721875000000004</v>
      </c>
      <c r="M7" s="42">
        <f>COUNTIF(Vertices[Closeness Centrality],"&gt;= "&amp;L7)-COUNTIF(Vertices[Closeness Centrality],"&gt;="&amp;L8)</f>
        <v>0</v>
      </c>
      <c r="N7" s="41">
        <f t="shared" si="6"/>
        <v>0.013108125000000002</v>
      </c>
      <c r="O7" s="42">
        <f>COUNTIF(Vertices[Eigenvector Centrality],"&gt;= "&amp;N7)-COUNTIF(Vertices[Eigenvector Centrality],"&gt;="&amp;N8)</f>
        <v>3</v>
      </c>
      <c r="P7" s="41">
        <f t="shared" si="7"/>
        <v>0.8089848749999999</v>
      </c>
      <c r="Q7" s="42">
        <f>COUNTIF(Vertices[PageRank],"&gt;= "&amp;P7)-COUNTIF(Vertices[PageRank],"&gt;="&amp;P8)</f>
        <v>1</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83</v>
      </c>
      <c r="D8" s="34">
        <f t="shared" si="1"/>
        <v>0</v>
      </c>
      <c r="E8" s="3">
        <f>COUNTIF(Vertices[Degree],"&gt;= "&amp;D8)-COUNTIF(Vertices[Degree],"&gt;="&amp;D9)</f>
        <v>0</v>
      </c>
      <c r="F8" s="39">
        <f t="shared" si="2"/>
        <v>0.8750000000000001</v>
      </c>
      <c r="G8" s="40">
        <f>COUNTIF(Vertices[In-Degree],"&gt;= "&amp;F8)-COUNTIF(Vertices[In-Degree],"&gt;="&amp;F9)</f>
        <v>15</v>
      </c>
      <c r="H8" s="39">
        <f t="shared" si="3"/>
        <v>1.7500000000000002</v>
      </c>
      <c r="I8" s="40">
        <f>COUNTIF(Vertices[Out-Degree],"&gt;= "&amp;H8)-COUNTIF(Vertices[Out-Degree],"&gt;="&amp;H9)</f>
        <v>0</v>
      </c>
      <c r="J8" s="39">
        <f t="shared" si="4"/>
        <v>35.916666625</v>
      </c>
      <c r="K8" s="40">
        <f>COUNTIF(Vertices[Betweenness Centrality],"&gt;= "&amp;J8)-COUNTIF(Vertices[Betweenness Centrality],"&gt;="&amp;J9)</f>
        <v>0</v>
      </c>
      <c r="L8" s="39">
        <f t="shared" si="5"/>
        <v>0.004166625</v>
      </c>
      <c r="M8" s="40">
        <f>COUNTIF(Vertices[Closeness Centrality],"&gt;= "&amp;L8)-COUNTIF(Vertices[Closeness Centrality],"&gt;="&amp;L9)</f>
        <v>0</v>
      </c>
      <c r="N8" s="39">
        <f t="shared" si="6"/>
        <v>0.01572975</v>
      </c>
      <c r="O8" s="40">
        <f>COUNTIF(Vertices[Eigenvector Centrality],"&gt;= "&amp;N8)-COUNTIF(Vertices[Eigenvector Centrality],"&gt;="&amp;N9)</f>
        <v>0</v>
      </c>
      <c r="P8" s="39">
        <f t="shared" si="7"/>
        <v>0.8960762499999999</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1.0208333333333335</v>
      </c>
      <c r="G9" s="42">
        <f>COUNTIF(Vertices[In-Degree],"&gt;= "&amp;F9)-COUNTIF(Vertices[In-Degree],"&gt;="&amp;F10)</f>
        <v>0</v>
      </c>
      <c r="H9" s="41">
        <f t="shared" si="3"/>
        <v>2.041666666666667</v>
      </c>
      <c r="I9" s="42">
        <f>COUNTIF(Vertices[Out-Degree],"&gt;= "&amp;H9)-COUNTIF(Vertices[Out-Degree],"&gt;="&amp;H10)</f>
        <v>0</v>
      </c>
      <c r="J9" s="41">
        <f t="shared" si="4"/>
        <v>41.902777729166665</v>
      </c>
      <c r="K9" s="42">
        <f>COUNTIF(Vertices[Betweenness Centrality],"&gt;= "&amp;J9)-COUNTIF(Vertices[Betweenness Centrality],"&gt;="&amp;J10)</f>
        <v>1</v>
      </c>
      <c r="L9" s="41">
        <f t="shared" si="5"/>
        <v>0.0048610625</v>
      </c>
      <c r="M9" s="42">
        <f>COUNTIF(Vertices[Closeness Centrality],"&gt;= "&amp;L9)-COUNTIF(Vertices[Closeness Centrality],"&gt;="&amp;L10)</f>
        <v>0</v>
      </c>
      <c r="N9" s="41">
        <f t="shared" si="6"/>
        <v>0.018351375</v>
      </c>
      <c r="O9" s="42">
        <f>COUNTIF(Vertices[Eigenvector Centrality],"&gt;= "&amp;N9)-COUNTIF(Vertices[Eigenvector Centrality],"&gt;="&amp;N10)</f>
        <v>10</v>
      </c>
      <c r="P9" s="41">
        <f t="shared" si="7"/>
        <v>0.9831676249999999</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1.1666666666666667</v>
      </c>
      <c r="G10" s="40">
        <f>COUNTIF(Vertices[In-Degree],"&gt;= "&amp;F10)-COUNTIF(Vertices[In-Degree],"&gt;="&amp;F11)</f>
        <v>0</v>
      </c>
      <c r="H10" s="39">
        <f t="shared" si="3"/>
        <v>2.3333333333333335</v>
      </c>
      <c r="I10" s="40">
        <f>COUNTIF(Vertices[Out-Degree],"&gt;= "&amp;H10)-COUNTIF(Vertices[Out-Degree],"&gt;="&amp;H11)</f>
        <v>0</v>
      </c>
      <c r="J10" s="39">
        <f t="shared" si="4"/>
        <v>47.88888883333333</v>
      </c>
      <c r="K10" s="40">
        <f>COUNTIF(Vertices[Betweenness Centrality],"&gt;= "&amp;J10)-COUNTIF(Vertices[Betweenness Centrality],"&gt;="&amp;J11)</f>
        <v>0</v>
      </c>
      <c r="L10" s="39">
        <f t="shared" si="5"/>
        <v>0.0055555</v>
      </c>
      <c r="M10" s="40">
        <f>COUNTIF(Vertices[Closeness Centrality],"&gt;= "&amp;L10)-COUNTIF(Vertices[Closeness Centrality],"&gt;="&amp;L11)</f>
        <v>0</v>
      </c>
      <c r="N10" s="39">
        <f t="shared" si="6"/>
        <v>0.020973</v>
      </c>
      <c r="O10" s="40">
        <f>COUNTIF(Vertices[Eigenvector Centrality],"&gt;= "&amp;N10)-COUNTIF(Vertices[Eigenvector Centrality],"&gt;="&amp;N11)</f>
        <v>0</v>
      </c>
      <c r="P10" s="39">
        <f t="shared" si="7"/>
        <v>1.0702589999999998</v>
      </c>
      <c r="Q10" s="40">
        <f>COUNTIF(Vertices[PageRank],"&gt;= "&amp;P10)-COUNTIF(Vertices[PageRank],"&gt;="&amp;P11)</f>
        <v>1</v>
      </c>
      <c r="R10" s="39">
        <f t="shared" si="8"/>
        <v>0.16666666666666666</v>
      </c>
      <c r="S10" s="45">
        <f>COUNTIF(Vertices[Clustering Coefficient],"&gt;= "&amp;R10)-COUNTIF(Vertices[Clustering Coefficient],"&gt;="&amp;R11)</f>
        <v>1</v>
      </c>
      <c r="T10" s="39" t="e">
        <f ca="1" t="shared" si="9"/>
        <v>#REF!</v>
      </c>
      <c r="U10" s="40" t="e">
        <f ca="1" t="shared" si="0"/>
        <v>#REF!</v>
      </c>
    </row>
    <row r="11" spans="1:21" ht="15">
      <c r="A11" s="137"/>
      <c r="B11" s="137"/>
      <c r="D11" s="34">
        <f t="shared" si="1"/>
        <v>0</v>
      </c>
      <c r="E11" s="3">
        <f>COUNTIF(Vertices[Degree],"&gt;= "&amp;D11)-COUNTIF(Vertices[Degree],"&gt;="&amp;D12)</f>
        <v>0</v>
      </c>
      <c r="F11" s="41">
        <f t="shared" si="2"/>
        <v>1.3125</v>
      </c>
      <c r="G11" s="42">
        <f>COUNTIF(Vertices[In-Degree],"&gt;= "&amp;F11)-COUNTIF(Vertices[In-Degree],"&gt;="&amp;F12)</f>
        <v>0</v>
      </c>
      <c r="H11" s="41">
        <f t="shared" si="3"/>
        <v>2.625</v>
      </c>
      <c r="I11" s="42">
        <f>COUNTIF(Vertices[Out-Degree],"&gt;= "&amp;H11)-COUNTIF(Vertices[Out-Degree],"&gt;="&amp;H12)</f>
        <v>0</v>
      </c>
      <c r="J11" s="41">
        <f t="shared" si="4"/>
        <v>53.8749999375</v>
      </c>
      <c r="K11" s="42">
        <f>COUNTIF(Vertices[Betweenness Centrality],"&gt;= "&amp;J11)-COUNTIF(Vertices[Betweenness Centrality],"&gt;="&amp;J12)</f>
        <v>0</v>
      </c>
      <c r="L11" s="41">
        <f t="shared" si="5"/>
        <v>0.006249937499999999</v>
      </c>
      <c r="M11" s="42">
        <f>COUNTIF(Vertices[Closeness Centrality],"&gt;= "&amp;L11)-COUNTIF(Vertices[Closeness Centrality],"&gt;="&amp;L12)</f>
        <v>0</v>
      </c>
      <c r="N11" s="41">
        <f t="shared" si="6"/>
        <v>0.023594624999999998</v>
      </c>
      <c r="O11" s="42">
        <f>COUNTIF(Vertices[Eigenvector Centrality],"&gt;= "&amp;N11)-COUNTIF(Vertices[Eigenvector Centrality],"&gt;="&amp;N12)</f>
        <v>0</v>
      </c>
      <c r="P11" s="41">
        <f t="shared" si="7"/>
        <v>1.1573503749999998</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170</v>
      </c>
      <c r="B12" s="36">
        <v>0.16666666666666666</v>
      </c>
      <c r="D12" s="34">
        <f t="shared" si="1"/>
        <v>0</v>
      </c>
      <c r="E12" s="3">
        <f>COUNTIF(Vertices[Degree],"&gt;= "&amp;D12)-COUNTIF(Vertices[Degree],"&gt;="&amp;D13)</f>
        <v>0</v>
      </c>
      <c r="F12" s="39">
        <f t="shared" si="2"/>
        <v>1.4583333333333333</v>
      </c>
      <c r="G12" s="40">
        <f>COUNTIF(Vertices[In-Degree],"&gt;= "&amp;F12)-COUNTIF(Vertices[In-Degree],"&gt;="&amp;F13)</f>
        <v>0</v>
      </c>
      <c r="H12" s="39">
        <f t="shared" si="3"/>
        <v>2.9166666666666665</v>
      </c>
      <c r="I12" s="40">
        <f>COUNTIF(Vertices[Out-Degree],"&gt;= "&amp;H12)-COUNTIF(Vertices[Out-Degree],"&gt;="&amp;H13)</f>
        <v>1</v>
      </c>
      <c r="J12" s="39">
        <f t="shared" si="4"/>
        <v>59.86111104166667</v>
      </c>
      <c r="K12" s="40">
        <f>COUNTIF(Vertices[Betweenness Centrality],"&gt;= "&amp;J12)-COUNTIF(Vertices[Betweenness Centrality],"&gt;="&amp;J13)</f>
        <v>0</v>
      </c>
      <c r="L12" s="39">
        <f t="shared" si="5"/>
        <v>0.006944374999999999</v>
      </c>
      <c r="M12" s="40">
        <f>COUNTIF(Vertices[Closeness Centrality],"&gt;= "&amp;L12)-COUNTIF(Vertices[Closeness Centrality],"&gt;="&amp;L13)</f>
        <v>0</v>
      </c>
      <c r="N12" s="39">
        <f t="shared" si="6"/>
        <v>0.026216249999999997</v>
      </c>
      <c r="O12" s="40">
        <f>COUNTIF(Vertices[Eigenvector Centrality],"&gt;= "&amp;N12)-COUNTIF(Vertices[Eigenvector Centrality],"&gt;="&amp;N13)</f>
        <v>0</v>
      </c>
      <c r="P12" s="39">
        <f t="shared" si="7"/>
        <v>1.2444417499999998</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171</v>
      </c>
      <c r="B13" s="36">
        <v>0.2857142857142857</v>
      </c>
      <c r="D13" s="34">
        <f t="shared" si="1"/>
        <v>0</v>
      </c>
      <c r="E13" s="3">
        <f>COUNTIF(Vertices[Degree],"&gt;= "&amp;D13)-COUNTIF(Vertices[Degree],"&gt;="&amp;D14)</f>
        <v>0</v>
      </c>
      <c r="F13" s="41">
        <f t="shared" si="2"/>
        <v>1.6041666666666665</v>
      </c>
      <c r="G13" s="42">
        <f>COUNTIF(Vertices[In-Degree],"&gt;= "&amp;F13)-COUNTIF(Vertices[In-Degree],"&gt;="&amp;F14)</f>
        <v>0</v>
      </c>
      <c r="H13" s="41">
        <f t="shared" si="3"/>
        <v>3.208333333333333</v>
      </c>
      <c r="I13" s="42">
        <f>COUNTIF(Vertices[Out-Degree],"&gt;= "&amp;H13)-COUNTIF(Vertices[Out-Degree],"&gt;="&amp;H14)</f>
        <v>0</v>
      </c>
      <c r="J13" s="41">
        <f t="shared" si="4"/>
        <v>65.84722214583333</v>
      </c>
      <c r="K13" s="42">
        <f>COUNTIF(Vertices[Betweenness Centrality],"&gt;= "&amp;J13)-COUNTIF(Vertices[Betweenness Centrality],"&gt;="&amp;J14)</f>
        <v>0</v>
      </c>
      <c r="L13" s="41">
        <f t="shared" si="5"/>
        <v>0.007638812499999999</v>
      </c>
      <c r="M13" s="42">
        <f>COUNTIF(Vertices[Closeness Centrality],"&gt;= "&amp;L13)-COUNTIF(Vertices[Closeness Centrality],"&gt;="&amp;L14)</f>
        <v>0</v>
      </c>
      <c r="N13" s="41">
        <f t="shared" si="6"/>
        <v>0.028837874999999995</v>
      </c>
      <c r="O13" s="42">
        <f>COUNTIF(Vertices[Eigenvector Centrality],"&gt;= "&amp;N13)-COUNTIF(Vertices[Eigenvector Centrality],"&gt;="&amp;N14)</f>
        <v>0</v>
      </c>
      <c r="P13" s="41">
        <f t="shared" si="7"/>
        <v>1.3315331249999998</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1.7499999999999998</v>
      </c>
      <c r="G14" s="40">
        <f>COUNTIF(Vertices[In-Degree],"&gt;= "&amp;F14)-COUNTIF(Vertices[In-Degree],"&gt;="&amp;F15)</f>
        <v>0</v>
      </c>
      <c r="H14" s="39">
        <f t="shared" si="3"/>
        <v>3.4999999999999996</v>
      </c>
      <c r="I14" s="40">
        <f>COUNTIF(Vertices[Out-Degree],"&gt;= "&amp;H14)-COUNTIF(Vertices[Out-Degree],"&gt;="&amp;H15)</f>
        <v>0</v>
      </c>
      <c r="J14" s="39">
        <f t="shared" si="4"/>
        <v>71.83333325</v>
      </c>
      <c r="K14" s="40">
        <f>COUNTIF(Vertices[Betweenness Centrality],"&gt;= "&amp;J14)-COUNTIF(Vertices[Betweenness Centrality],"&gt;="&amp;J15)</f>
        <v>0</v>
      </c>
      <c r="L14" s="39">
        <f t="shared" si="5"/>
        <v>0.008333249999999999</v>
      </c>
      <c r="M14" s="40">
        <f>COUNTIF(Vertices[Closeness Centrality],"&gt;= "&amp;L14)-COUNTIF(Vertices[Closeness Centrality],"&gt;="&amp;L15)</f>
        <v>0</v>
      </c>
      <c r="N14" s="39">
        <f t="shared" si="6"/>
        <v>0.031459499999999994</v>
      </c>
      <c r="O14" s="40">
        <f>COUNTIF(Vertices[Eigenvector Centrality],"&gt;= "&amp;N14)-COUNTIF(Vertices[Eigenvector Centrality],"&gt;="&amp;N15)</f>
        <v>0</v>
      </c>
      <c r="P14" s="39">
        <f t="shared" si="7"/>
        <v>1.4186244999999997</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1.895833333333333</v>
      </c>
      <c r="G15" s="42">
        <f>COUNTIF(Vertices[In-Degree],"&gt;= "&amp;F15)-COUNTIF(Vertices[In-Degree],"&gt;="&amp;F16)</f>
        <v>2</v>
      </c>
      <c r="H15" s="41">
        <f t="shared" si="3"/>
        <v>3.791666666666666</v>
      </c>
      <c r="I15" s="42">
        <f>COUNTIF(Vertices[Out-Degree],"&gt;= "&amp;H15)-COUNTIF(Vertices[Out-Degree],"&gt;="&amp;H16)</f>
        <v>2</v>
      </c>
      <c r="J15" s="41">
        <f t="shared" si="4"/>
        <v>77.81944435416666</v>
      </c>
      <c r="K15" s="42">
        <f>COUNTIF(Vertices[Betweenness Centrality],"&gt;= "&amp;J15)-COUNTIF(Vertices[Betweenness Centrality],"&gt;="&amp;J16)</f>
        <v>0</v>
      </c>
      <c r="L15" s="41">
        <f t="shared" si="5"/>
        <v>0.0090276875</v>
      </c>
      <c r="M15" s="42">
        <f>COUNTIF(Vertices[Closeness Centrality],"&gt;= "&amp;L15)-COUNTIF(Vertices[Closeness Centrality],"&gt;="&amp;L16)</f>
        <v>0</v>
      </c>
      <c r="N15" s="41">
        <f t="shared" si="6"/>
        <v>0.034081125</v>
      </c>
      <c r="O15" s="42">
        <f>COUNTIF(Vertices[Eigenvector Centrality],"&gt;= "&amp;N15)-COUNTIF(Vertices[Eigenvector Centrality],"&gt;="&amp;N16)</f>
        <v>1</v>
      </c>
      <c r="P15" s="41">
        <f t="shared" si="7"/>
        <v>1.5057158749999997</v>
      </c>
      <c r="Q15" s="42">
        <f>COUNTIF(Vertices[PageRank],"&gt;= "&amp;P15)-COUNTIF(Vertices[PageRank],"&gt;="&amp;P16)</f>
        <v>1</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2.0416666666666665</v>
      </c>
      <c r="G16" s="40">
        <f>COUNTIF(Vertices[In-Degree],"&gt;= "&amp;F16)-COUNTIF(Vertices[In-Degree],"&gt;="&amp;F17)</f>
        <v>0</v>
      </c>
      <c r="H16" s="39">
        <f t="shared" si="3"/>
        <v>4.083333333333333</v>
      </c>
      <c r="I16" s="40">
        <f>COUNTIF(Vertices[Out-Degree],"&gt;= "&amp;H16)-COUNTIF(Vertices[Out-Degree],"&gt;="&amp;H17)</f>
        <v>0</v>
      </c>
      <c r="J16" s="39">
        <f t="shared" si="4"/>
        <v>83.80555545833333</v>
      </c>
      <c r="K16" s="40">
        <f>COUNTIF(Vertices[Betweenness Centrality],"&gt;= "&amp;J16)-COUNTIF(Vertices[Betweenness Centrality],"&gt;="&amp;J17)</f>
        <v>0</v>
      </c>
      <c r="L16" s="39">
        <f t="shared" si="5"/>
        <v>0.009722125</v>
      </c>
      <c r="M16" s="40">
        <f>COUNTIF(Vertices[Closeness Centrality],"&gt;= "&amp;L16)-COUNTIF(Vertices[Closeness Centrality],"&gt;="&amp;L17)</f>
        <v>0</v>
      </c>
      <c r="N16" s="39">
        <f t="shared" si="6"/>
        <v>0.03670275</v>
      </c>
      <c r="O16" s="40">
        <f>COUNTIF(Vertices[Eigenvector Centrality],"&gt;= "&amp;N16)-COUNTIF(Vertices[Eigenvector Centrality],"&gt;="&amp;N17)</f>
        <v>0</v>
      </c>
      <c r="P16" s="39">
        <f t="shared" si="7"/>
        <v>1.5928072499999997</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154</v>
      </c>
      <c r="B17" s="36">
        <v>23</v>
      </c>
      <c r="D17" s="34">
        <f t="shared" si="1"/>
        <v>0</v>
      </c>
      <c r="E17" s="3">
        <f>COUNTIF(Vertices[Degree],"&gt;= "&amp;D17)-COUNTIF(Vertices[Degree],"&gt;="&amp;D18)</f>
        <v>0</v>
      </c>
      <c r="F17" s="41">
        <f t="shared" si="2"/>
        <v>2.1875</v>
      </c>
      <c r="G17" s="42">
        <f>COUNTIF(Vertices[In-Degree],"&gt;= "&amp;F17)-COUNTIF(Vertices[In-Degree],"&gt;="&amp;F18)</f>
        <v>0</v>
      </c>
      <c r="H17" s="41">
        <f t="shared" si="3"/>
        <v>4.375</v>
      </c>
      <c r="I17" s="42">
        <f>COUNTIF(Vertices[Out-Degree],"&gt;= "&amp;H17)-COUNTIF(Vertices[Out-Degree],"&gt;="&amp;H18)</f>
        <v>0</v>
      </c>
      <c r="J17" s="41">
        <f t="shared" si="4"/>
        <v>89.7916665625</v>
      </c>
      <c r="K17" s="42">
        <f>COUNTIF(Vertices[Betweenness Centrality],"&gt;= "&amp;J17)-COUNTIF(Vertices[Betweenness Centrality],"&gt;="&amp;J18)</f>
        <v>0</v>
      </c>
      <c r="L17" s="41">
        <f t="shared" si="5"/>
        <v>0.0104165625</v>
      </c>
      <c r="M17" s="42">
        <f>COUNTIF(Vertices[Closeness Centrality],"&gt;= "&amp;L17)-COUNTIF(Vertices[Closeness Centrality],"&gt;="&amp;L18)</f>
        <v>0</v>
      </c>
      <c r="N17" s="41">
        <f t="shared" si="6"/>
        <v>0.039324375</v>
      </c>
      <c r="O17" s="42">
        <f>COUNTIF(Vertices[Eigenvector Centrality],"&gt;= "&amp;N17)-COUNTIF(Vertices[Eigenvector Centrality],"&gt;="&amp;N18)</f>
        <v>0</v>
      </c>
      <c r="P17" s="41">
        <f t="shared" si="7"/>
        <v>1.6798986249999996</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155</v>
      </c>
      <c r="B18" s="36">
        <v>82</v>
      </c>
      <c r="D18" s="34">
        <f t="shared" si="1"/>
        <v>0</v>
      </c>
      <c r="E18" s="3">
        <f>COUNTIF(Vertices[Degree],"&gt;= "&amp;D18)-COUNTIF(Vertices[Degree],"&gt;="&amp;D19)</f>
        <v>0</v>
      </c>
      <c r="F18" s="39">
        <f t="shared" si="2"/>
        <v>2.3333333333333335</v>
      </c>
      <c r="G18" s="40">
        <f>COUNTIF(Vertices[In-Degree],"&gt;= "&amp;F18)-COUNTIF(Vertices[In-Degree],"&gt;="&amp;F19)</f>
        <v>0</v>
      </c>
      <c r="H18" s="39">
        <f t="shared" si="3"/>
        <v>4.666666666666667</v>
      </c>
      <c r="I18" s="40">
        <f>COUNTIF(Vertices[Out-Degree],"&gt;= "&amp;H18)-COUNTIF(Vertices[Out-Degree],"&gt;="&amp;H19)</f>
        <v>0</v>
      </c>
      <c r="J18" s="39">
        <f t="shared" si="4"/>
        <v>95.77777766666667</v>
      </c>
      <c r="K18" s="40">
        <f>COUNTIF(Vertices[Betweenness Centrality],"&gt;= "&amp;J18)-COUNTIF(Vertices[Betweenness Centrality],"&gt;="&amp;J19)</f>
        <v>0</v>
      </c>
      <c r="L18" s="39">
        <f t="shared" si="5"/>
        <v>0.011111000000000001</v>
      </c>
      <c r="M18" s="40">
        <f>COUNTIF(Vertices[Closeness Centrality],"&gt;= "&amp;L18)-COUNTIF(Vertices[Closeness Centrality],"&gt;="&amp;L19)</f>
        <v>0</v>
      </c>
      <c r="N18" s="39">
        <f t="shared" si="6"/>
        <v>0.041946000000000004</v>
      </c>
      <c r="O18" s="40">
        <f>COUNTIF(Vertices[Eigenvector Centrality],"&gt;= "&amp;N18)-COUNTIF(Vertices[Eigenvector Centrality],"&gt;="&amp;N19)</f>
        <v>0</v>
      </c>
      <c r="P18" s="39">
        <f t="shared" si="7"/>
        <v>1.7669899999999996</v>
      </c>
      <c r="Q18" s="40">
        <f>COUNTIF(Vertices[PageRank],"&gt;= "&amp;P18)-COUNTIF(Vertices[PageRank],"&gt;="&amp;P19)</f>
        <v>1</v>
      </c>
      <c r="R18" s="39">
        <f t="shared" si="8"/>
        <v>0.33333333333333326</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2.479166666666667</v>
      </c>
      <c r="G19" s="42">
        <f>COUNTIF(Vertices[In-Degree],"&gt;= "&amp;F19)-COUNTIF(Vertices[In-Degree],"&gt;="&amp;F20)</f>
        <v>0</v>
      </c>
      <c r="H19" s="41">
        <f t="shared" si="3"/>
        <v>4.958333333333334</v>
      </c>
      <c r="I19" s="42">
        <f>COUNTIF(Vertices[Out-Degree],"&gt;= "&amp;H19)-COUNTIF(Vertices[Out-Degree],"&gt;="&amp;H20)</f>
        <v>1</v>
      </c>
      <c r="J19" s="41">
        <f t="shared" si="4"/>
        <v>101.76388877083333</v>
      </c>
      <c r="K19" s="42">
        <f>COUNTIF(Vertices[Betweenness Centrality],"&gt;= "&amp;J19)-COUNTIF(Vertices[Betweenness Centrality],"&gt;="&amp;J20)</f>
        <v>0</v>
      </c>
      <c r="L19" s="41">
        <f t="shared" si="5"/>
        <v>0.011805437500000002</v>
      </c>
      <c r="M19" s="42">
        <f>COUNTIF(Vertices[Closeness Centrality],"&gt;= "&amp;L19)-COUNTIF(Vertices[Closeness Centrality],"&gt;="&amp;L20)</f>
        <v>0</v>
      </c>
      <c r="N19" s="41">
        <f t="shared" si="6"/>
        <v>0.04456762500000001</v>
      </c>
      <c r="O19" s="42">
        <f>COUNTIF(Vertices[Eigenvector Centrality],"&gt;= "&amp;N19)-COUNTIF(Vertices[Eigenvector Centrality],"&gt;="&amp;N20)</f>
        <v>1</v>
      </c>
      <c r="P19" s="41">
        <f t="shared" si="7"/>
        <v>1.8540813749999996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2.6250000000000004</v>
      </c>
      <c r="G20" s="40">
        <f>COUNTIF(Vertices[In-Degree],"&gt;= "&amp;F20)-COUNTIF(Vertices[In-Degree],"&gt;="&amp;F21)</f>
        <v>0</v>
      </c>
      <c r="H20" s="39">
        <f t="shared" si="3"/>
        <v>5.250000000000001</v>
      </c>
      <c r="I20" s="40">
        <f>COUNTIF(Vertices[Out-Degree],"&gt;= "&amp;H20)-COUNTIF(Vertices[Out-Degree],"&gt;="&amp;H21)</f>
        <v>0</v>
      </c>
      <c r="J20" s="39">
        <f t="shared" si="4"/>
        <v>107.749999875</v>
      </c>
      <c r="K20" s="40">
        <f>COUNTIF(Vertices[Betweenness Centrality],"&gt;= "&amp;J20)-COUNTIF(Vertices[Betweenness Centrality],"&gt;="&amp;J21)</f>
        <v>0</v>
      </c>
      <c r="L20" s="39">
        <f t="shared" si="5"/>
        <v>0.012499875000000002</v>
      </c>
      <c r="M20" s="40">
        <f>COUNTIF(Vertices[Closeness Centrality],"&gt;= "&amp;L20)-COUNTIF(Vertices[Closeness Centrality],"&gt;="&amp;L21)</f>
        <v>0</v>
      </c>
      <c r="N20" s="39">
        <f t="shared" si="6"/>
        <v>0.04718925000000001</v>
      </c>
      <c r="O20" s="40">
        <f>COUNTIF(Vertices[Eigenvector Centrality],"&gt;= "&amp;N20)-COUNTIF(Vertices[Eigenvector Centrality],"&gt;="&amp;N21)</f>
        <v>0</v>
      </c>
      <c r="P20" s="39">
        <f t="shared" si="7"/>
        <v>1.9411727499999996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157</v>
      </c>
      <c r="B21" s="36">
        <v>2.09434</v>
      </c>
      <c r="D21" s="34">
        <f t="shared" si="1"/>
        <v>0</v>
      </c>
      <c r="E21" s="3">
        <f>COUNTIF(Vertices[Degree],"&gt;= "&amp;D21)-COUNTIF(Vertices[Degree],"&gt;="&amp;D22)</f>
        <v>0</v>
      </c>
      <c r="F21" s="41">
        <f t="shared" si="2"/>
        <v>2.770833333333334</v>
      </c>
      <c r="G21" s="42">
        <f>COUNTIF(Vertices[In-Degree],"&gt;= "&amp;F21)-COUNTIF(Vertices[In-Degree],"&gt;="&amp;F22)</f>
        <v>0</v>
      </c>
      <c r="H21" s="41">
        <f t="shared" si="3"/>
        <v>5.541666666666668</v>
      </c>
      <c r="I21" s="42">
        <f>COUNTIF(Vertices[Out-Degree],"&gt;= "&amp;H21)-COUNTIF(Vertices[Out-Degree],"&gt;="&amp;H22)</f>
        <v>0</v>
      </c>
      <c r="J21" s="41">
        <f t="shared" si="4"/>
        <v>113.73611097916667</v>
      </c>
      <c r="K21" s="42">
        <f>COUNTIF(Vertices[Betweenness Centrality],"&gt;= "&amp;J21)-COUNTIF(Vertices[Betweenness Centrality],"&gt;="&amp;J22)</f>
        <v>1</v>
      </c>
      <c r="L21" s="41">
        <f t="shared" si="5"/>
        <v>0.013194312500000003</v>
      </c>
      <c r="M21" s="42">
        <f>COUNTIF(Vertices[Closeness Centrality],"&gt;= "&amp;L21)-COUNTIF(Vertices[Closeness Centrality],"&gt;="&amp;L22)</f>
        <v>0</v>
      </c>
      <c r="N21" s="41">
        <f t="shared" si="6"/>
        <v>0.04981087500000001</v>
      </c>
      <c r="O21" s="42">
        <f>COUNTIF(Vertices[Eigenvector Centrality],"&gt;= "&amp;N21)-COUNTIF(Vertices[Eigenvector Centrality],"&gt;="&amp;N22)</f>
        <v>0</v>
      </c>
      <c r="P21" s="41">
        <f t="shared" si="7"/>
        <v>2.0282641249999998</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2.9166666666666674</v>
      </c>
      <c r="G22" s="40">
        <f>COUNTIF(Vertices[In-Degree],"&gt;= "&amp;F22)-COUNTIF(Vertices[In-Degree],"&gt;="&amp;F23)</f>
        <v>2</v>
      </c>
      <c r="H22" s="39">
        <f t="shared" si="3"/>
        <v>5.833333333333335</v>
      </c>
      <c r="I22" s="40">
        <f>COUNTIF(Vertices[Out-Degree],"&gt;= "&amp;H22)-COUNTIF(Vertices[Out-Degree],"&gt;="&amp;H23)</f>
        <v>0</v>
      </c>
      <c r="J22" s="39">
        <f t="shared" si="4"/>
        <v>119.72222208333334</v>
      </c>
      <c r="K22" s="40">
        <f>COUNTIF(Vertices[Betweenness Centrality],"&gt;= "&amp;J22)-COUNTIF(Vertices[Betweenness Centrality],"&gt;="&amp;J23)</f>
        <v>0</v>
      </c>
      <c r="L22" s="39">
        <f t="shared" si="5"/>
        <v>0.013888750000000004</v>
      </c>
      <c r="M22" s="40">
        <f>COUNTIF(Vertices[Closeness Centrality],"&gt;= "&amp;L22)-COUNTIF(Vertices[Closeness Centrality],"&gt;="&amp;L23)</f>
        <v>0</v>
      </c>
      <c r="N22" s="39">
        <f t="shared" si="6"/>
        <v>0.052432500000000014</v>
      </c>
      <c r="O22" s="40">
        <f>COUNTIF(Vertices[Eigenvector Centrality],"&gt;= "&amp;N22)-COUNTIF(Vertices[Eigenvector Centrality],"&gt;="&amp;N23)</f>
        <v>1</v>
      </c>
      <c r="P22" s="39">
        <f t="shared" si="7"/>
        <v>2.1153554999999997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158</v>
      </c>
      <c r="B23" s="36">
        <v>0.07608695652173914</v>
      </c>
      <c r="D23" s="34">
        <f t="shared" si="1"/>
        <v>0</v>
      </c>
      <c r="E23" s="3">
        <f>COUNTIF(Vertices[Degree],"&gt;= "&amp;D23)-COUNTIF(Vertices[Degree],"&gt;="&amp;D24)</f>
        <v>0</v>
      </c>
      <c r="F23" s="41">
        <f t="shared" si="2"/>
        <v>3.062500000000001</v>
      </c>
      <c r="G23" s="42">
        <f>COUNTIF(Vertices[In-Degree],"&gt;= "&amp;F23)-COUNTIF(Vertices[In-Degree],"&gt;="&amp;F24)</f>
        <v>0</v>
      </c>
      <c r="H23" s="41">
        <f t="shared" si="3"/>
        <v>6.125000000000002</v>
      </c>
      <c r="I23" s="42">
        <f>COUNTIF(Vertices[Out-Degree],"&gt;= "&amp;H23)-COUNTIF(Vertices[Out-Degree],"&gt;="&amp;H24)</f>
        <v>0</v>
      </c>
      <c r="J23" s="41">
        <f t="shared" si="4"/>
        <v>125.7083331875</v>
      </c>
      <c r="K23" s="42">
        <f>COUNTIF(Vertices[Betweenness Centrality],"&gt;= "&amp;J23)-COUNTIF(Vertices[Betweenness Centrality],"&gt;="&amp;J24)</f>
        <v>1</v>
      </c>
      <c r="L23" s="41">
        <f t="shared" si="5"/>
        <v>0.014583187500000004</v>
      </c>
      <c r="M23" s="42">
        <f>COUNTIF(Vertices[Closeness Centrality],"&gt;= "&amp;L23)-COUNTIF(Vertices[Closeness Centrality],"&gt;="&amp;L24)</f>
        <v>0</v>
      </c>
      <c r="N23" s="41">
        <f t="shared" si="6"/>
        <v>0.055054125000000016</v>
      </c>
      <c r="O23" s="42">
        <f>COUNTIF(Vertices[Eigenvector Centrality],"&gt;= "&amp;N23)-COUNTIF(Vertices[Eigenvector Centrality],"&gt;="&amp;N24)</f>
        <v>0</v>
      </c>
      <c r="P23" s="41">
        <f t="shared" si="7"/>
        <v>2.2024468749999997</v>
      </c>
      <c r="Q23" s="42">
        <f>COUNTIF(Vertices[PageRank],"&gt;= "&amp;P23)-COUNTIF(Vertices[PageRank],"&gt;="&amp;P24)</f>
        <v>0</v>
      </c>
      <c r="R23" s="41">
        <f t="shared" si="8"/>
        <v>0.43749999999999983</v>
      </c>
      <c r="S23" s="46">
        <f>COUNTIF(Vertices[Clustering Coefficient],"&gt;= "&amp;R23)-COUNTIF(Vertices[Clustering Coefficient],"&gt;="&amp;R24)</f>
        <v>1</v>
      </c>
      <c r="T23" s="41" t="e">
        <f ca="1" t="shared" si="9"/>
        <v>#REF!</v>
      </c>
      <c r="U23" s="42" t="e">
        <f ca="1" t="shared" si="0"/>
        <v>#REF!</v>
      </c>
    </row>
    <row r="24" spans="1:21" ht="15">
      <c r="A24" s="36" t="s">
        <v>964</v>
      </c>
      <c r="B24" s="36">
        <v>0.242561</v>
      </c>
      <c r="D24" s="34">
        <f t="shared" si="1"/>
        <v>0</v>
      </c>
      <c r="E24" s="3">
        <f>COUNTIF(Vertices[Degree],"&gt;= "&amp;D24)-COUNTIF(Vertices[Degree],"&gt;="&amp;D25)</f>
        <v>0</v>
      </c>
      <c r="F24" s="39">
        <f t="shared" si="2"/>
        <v>3.2083333333333344</v>
      </c>
      <c r="G24" s="40">
        <f>COUNTIF(Vertices[In-Degree],"&gt;= "&amp;F24)-COUNTIF(Vertices[In-Degree],"&gt;="&amp;F25)</f>
        <v>0</v>
      </c>
      <c r="H24" s="39">
        <f t="shared" si="3"/>
        <v>6.416666666666669</v>
      </c>
      <c r="I24" s="40">
        <f>COUNTIF(Vertices[Out-Degree],"&gt;= "&amp;H24)-COUNTIF(Vertices[Out-Degree],"&gt;="&amp;H25)</f>
        <v>0</v>
      </c>
      <c r="J24" s="39">
        <f t="shared" si="4"/>
        <v>131.69444429166666</v>
      </c>
      <c r="K24" s="40">
        <f>COUNTIF(Vertices[Betweenness Centrality],"&gt;= "&amp;J24)-COUNTIF(Vertices[Betweenness Centrality],"&gt;="&amp;J25)</f>
        <v>0</v>
      </c>
      <c r="L24" s="39">
        <f t="shared" si="5"/>
        <v>0.015277625000000005</v>
      </c>
      <c r="M24" s="40">
        <f>COUNTIF(Vertices[Closeness Centrality],"&gt;= "&amp;L24)-COUNTIF(Vertices[Closeness Centrality],"&gt;="&amp;L25)</f>
        <v>0</v>
      </c>
      <c r="N24" s="39">
        <f t="shared" si="6"/>
        <v>0.05767575000000002</v>
      </c>
      <c r="O24" s="40">
        <f>COUNTIF(Vertices[Eigenvector Centrality],"&gt;= "&amp;N24)-COUNTIF(Vertices[Eigenvector Centrality],"&gt;="&amp;N25)</f>
        <v>0</v>
      </c>
      <c r="P24" s="39">
        <f t="shared" si="7"/>
        <v>2.2895382499999997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3.354166666666668</v>
      </c>
      <c r="G25" s="42">
        <f>COUNTIF(Vertices[In-Degree],"&gt;= "&amp;F25)-COUNTIF(Vertices[In-Degree],"&gt;="&amp;F26)</f>
        <v>0</v>
      </c>
      <c r="H25" s="41">
        <f t="shared" si="3"/>
        <v>6.708333333333336</v>
      </c>
      <c r="I25" s="42">
        <f>COUNTIF(Vertices[Out-Degree],"&gt;= "&amp;H25)-COUNTIF(Vertices[Out-Degree],"&gt;="&amp;H26)</f>
        <v>0</v>
      </c>
      <c r="J25" s="41">
        <f t="shared" si="4"/>
        <v>137.68055539583332</v>
      </c>
      <c r="K25" s="42">
        <f>COUNTIF(Vertices[Betweenness Centrality],"&gt;= "&amp;J25)-COUNTIF(Vertices[Betweenness Centrality],"&gt;="&amp;J26)</f>
        <v>0</v>
      </c>
      <c r="L25" s="41">
        <f t="shared" si="5"/>
        <v>0.015972062500000005</v>
      </c>
      <c r="M25" s="42">
        <f>COUNTIF(Vertices[Closeness Centrality],"&gt;= "&amp;L25)-COUNTIF(Vertices[Closeness Centrality],"&gt;="&amp;L26)</f>
        <v>0</v>
      </c>
      <c r="N25" s="41">
        <f t="shared" si="6"/>
        <v>0.06029737500000002</v>
      </c>
      <c r="O25" s="42">
        <f>COUNTIF(Vertices[Eigenvector Centrality],"&gt;= "&amp;N25)-COUNTIF(Vertices[Eigenvector Centrality],"&gt;="&amp;N26)</f>
        <v>0</v>
      </c>
      <c r="P25" s="41">
        <f t="shared" si="7"/>
        <v>2.3766296249999996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965</v>
      </c>
      <c r="B26" s="36" t="s">
        <v>979</v>
      </c>
      <c r="D26" s="34">
        <f t="shared" si="1"/>
        <v>0</v>
      </c>
      <c r="E26" s="3">
        <f>COUNTIF(Vertices[Degree],"&gt;= "&amp;D26)-COUNTIF(Vertices[Degree],"&gt;="&amp;D28)</f>
        <v>0</v>
      </c>
      <c r="F26" s="39">
        <f t="shared" si="2"/>
        <v>3.5000000000000013</v>
      </c>
      <c r="G26" s="40">
        <f>COUNTIF(Vertices[In-Degree],"&gt;= "&amp;F26)-COUNTIF(Vertices[In-Degree],"&gt;="&amp;F28)</f>
        <v>0</v>
      </c>
      <c r="H26" s="39">
        <f t="shared" si="3"/>
        <v>7.000000000000003</v>
      </c>
      <c r="I26" s="40">
        <f>COUNTIF(Vertices[Out-Degree],"&gt;= "&amp;H26)-COUNTIF(Vertices[Out-Degree],"&gt;="&amp;H28)</f>
        <v>1</v>
      </c>
      <c r="J26" s="39">
        <f t="shared" si="4"/>
        <v>143.6666665</v>
      </c>
      <c r="K26" s="40">
        <f>COUNTIF(Vertices[Betweenness Centrality],"&gt;= "&amp;J26)-COUNTIF(Vertices[Betweenness Centrality],"&gt;="&amp;J28)</f>
        <v>0</v>
      </c>
      <c r="L26" s="39">
        <f t="shared" si="5"/>
        <v>0.016666500000000004</v>
      </c>
      <c r="M26" s="40">
        <f>COUNTIF(Vertices[Closeness Centrality],"&gt;= "&amp;L26)-COUNTIF(Vertices[Closeness Centrality],"&gt;="&amp;L28)</f>
        <v>1</v>
      </c>
      <c r="N26" s="39">
        <f t="shared" si="6"/>
        <v>0.06291900000000002</v>
      </c>
      <c r="O26" s="40">
        <f>COUNTIF(Vertices[Eigenvector Centrality],"&gt;= "&amp;N26)-COUNTIF(Vertices[Eigenvector Centrality],"&gt;="&amp;N28)</f>
        <v>0</v>
      </c>
      <c r="P26" s="39">
        <f t="shared" si="7"/>
        <v>2.4637209999999996</v>
      </c>
      <c r="Q26" s="40">
        <f>COUNTIF(Vertices[PageRank],"&gt;= "&amp;P26)-COUNTIF(Vertices[PageRank],"&gt;="&amp;P28)</f>
        <v>1</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966</v>
      </c>
      <c r="B28" s="36" t="s">
        <v>85</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7.29166666666667</v>
      </c>
      <c r="I28" s="42">
        <f>COUNTIF(Vertices[Out-Degree],"&gt;= "&amp;H28)-COUNTIF(Vertices[Out-Degree],"&gt;="&amp;H42)</f>
        <v>0</v>
      </c>
      <c r="J28" s="41">
        <f>J26+($J$50-$J$2)/BinDivisor</f>
        <v>149.65277760416666</v>
      </c>
      <c r="K28" s="42">
        <f>COUNTIF(Vertices[Betweenness Centrality],"&gt;= "&amp;J28)-COUNTIF(Vertices[Betweenness Centrality],"&gt;="&amp;J42)</f>
        <v>0</v>
      </c>
      <c r="L28" s="41">
        <f>L26+($L$50-$L$2)/BinDivisor</f>
        <v>0.017360937500000003</v>
      </c>
      <c r="M28" s="42">
        <f>COUNTIF(Vertices[Closeness Centrality],"&gt;= "&amp;L28)-COUNTIF(Vertices[Closeness Centrality],"&gt;="&amp;L42)</f>
        <v>3</v>
      </c>
      <c r="N28" s="41">
        <f>N26+($N$50-$N$2)/BinDivisor</f>
        <v>0.06554062500000002</v>
      </c>
      <c r="O28" s="42">
        <f>COUNTIF(Vertices[Eigenvector Centrality],"&gt;= "&amp;N28)-COUNTIF(Vertices[Eigenvector Centrality],"&gt;="&amp;N42)</f>
        <v>0</v>
      </c>
      <c r="P28" s="41">
        <f>P26+($P$50-$P$2)/BinDivisor</f>
        <v>2.5508123749999996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967</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968</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969</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970</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971</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972</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973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974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975</v>
      </c>
      <c r="B38" s="36" t="s">
        <v>85</v>
      </c>
      <c r="D38" s="34"/>
      <c r="E38" s="3">
        <f>COUNTIF(Vertices[Degree],"&gt;= "&amp;D38)-COUNTIF(Vertices[Degree],"&gt;="&amp;D42)</f>
        <v>0</v>
      </c>
      <c r="F38" s="78"/>
      <c r="G38" s="79">
        <f>COUNTIF(Vertices[In-Degree],"&gt;= "&amp;F38)-COUNTIF(Vertices[In-Degree],"&gt;="&amp;F42)</f>
        <v>-4</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-19</v>
      </c>
      <c r="N38" s="78"/>
      <c r="O38" s="79">
        <f>COUNTIF(Vertices[Eigenvector Centrality],"&gt;= "&amp;N38)-COUNTIF(Vertices[Eigenvector Centrality],"&gt;="&amp;N42)</f>
        <v>-6</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21</v>
      </c>
      <c r="B39" s="36" t="s">
        <v>85</v>
      </c>
      <c r="D39" s="34"/>
      <c r="E39" s="3">
        <f>COUNTIF(Vertices[Degree],"&gt;= "&amp;D39)-COUNTIF(Vertices[Degree],"&gt;="&amp;D42)</f>
        <v>0</v>
      </c>
      <c r="F39" s="78"/>
      <c r="G39" s="79">
        <f>COUNTIF(Vertices[In-Degree],"&gt;= "&amp;F39)-COUNTIF(Vertices[In-Degree],"&gt;="&amp;F42)</f>
        <v>-4</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-19</v>
      </c>
      <c r="N39" s="78"/>
      <c r="O39" s="79">
        <f>COUNTIF(Vertices[Eigenvector Centrality],"&gt;= "&amp;N39)-COUNTIF(Vertices[Eigenvector Centrality],"&gt;="&amp;N42)</f>
        <v>-6</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976</v>
      </c>
      <c r="B40" s="36" t="s">
        <v>85</v>
      </c>
      <c r="D40" s="34"/>
      <c r="E40" s="3">
        <f>COUNTIF(Vertices[Degree],"&gt;= "&amp;D40)-COUNTIF(Vertices[Degree],"&gt;="&amp;D42)</f>
        <v>0</v>
      </c>
      <c r="F40" s="78"/>
      <c r="G40" s="79">
        <f>COUNTIF(Vertices[In-Degree],"&gt;= "&amp;F40)-COUNTIF(Vertices[In-Degree],"&gt;="&amp;F42)</f>
        <v>-4</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-19</v>
      </c>
      <c r="N40" s="78"/>
      <c r="O40" s="79">
        <f>COUNTIF(Vertices[Eigenvector Centrality],"&gt;= "&amp;N40)-COUNTIF(Vertices[Eigenvector Centrality],"&gt;="&amp;N42)</f>
        <v>-6</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977</v>
      </c>
      <c r="B41" s="36" t="s">
        <v>85</v>
      </c>
      <c r="D41" s="34"/>
      <c r="E41" s="3">
        <f>COUNTIF(Vertices[Degree],"&gt;= "&amp;D41)-COUNTIF(Vertices[Degree],"&gt;="&amp;D42)</f>
        <v>0</v>
      </c>
      <c r="F41" s="78"/>
      <c r="G41" s="79">
        <f>COUNTIF(Vertices[In-Degree],"&gt;= "&amp;F41)-COUNTIF(Vertices[In-Degree],"&gt;="&amp;F42)</f>
        <v>-4</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-19</v>
      </c>
      <c r="N41" s="78"/>
      <c r="O41" s="79">
        <f>COUNTIF(Vertices[Eigenvector Centrality],"&gt;= "&amp;N41)-COUNTIF(Vertices[Eigenvector Centrality],"&gt;="&amp;N42)</f>
        <v>-6</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978</v>
      </c>
      <c r="B42" s="36" t="s">
        <v>85</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7.583333333333337</v>
      </c>
      <c r="I42" s="40">
        <f>COUNTIF(Vertices[Out-Degree],"&gt;= "&amp;H42)-COUNTIF(Vertices[Out-Degree],"&gt;="&amp;H43)</f>
        <v>0</v>
      </c>
      <c r="J42" s="39">
        <f>J28+($J$50-$J$2)/BinDivisor</f>
        <v>155.63888870833333</v>
      </c>
      <c r="K42" s="40">
        <f>COUNTIF(Vertices[Betweenness Centrality],"&gt;= "&amp;J42)-COUNTIF(Vertices[Betweenness Centrality],"&gt;="&amp;J43)</f>
        <v>0</v>
      </c>
      <c r="L42" s="39">
        <f>L28+($L$50-$L$2)/BinDivisor</f>
        <v>0.018055375000000002</v>
      </c>
      <c r="M42" s="40">
        <f>COUNTIF(Vertices[Closeness Centrality],"&gt;= "&amp;L42)-COUNTIF(Vertices[Closeness Centrality],"&gt;="&amp;L43)</f>
        <v>3</v>
      </c>
      <c r="N42" s="39">
        <f>N28+($N$50-$N$2)/BinDivisor</f>
        <v>0.06816225000000002</v>
      </c>
      <c r="O42" s="40">
        <f>COUNTIF(Vertices[Eigenvector Centrality],"&gt;= "&amp;N42)-COUNTIF(Vertices[Eigenvector Centrality],"&gt;="&amp;N43)</f>
        <v>0</v>
      </c>
      <c r="P42" s="39">
        <f>P28+($P$50-$P$2)/BinDivisor</f>
        <v>2.6379037499999995</v>
      </c>
      <c r="Q42" s="40">
        <f>COUNTIF(Vertices[PageRank],"&gt;= "&amp;P42)-COUNTIF(Vertices[PageRank],"&gt;="&amp;P43)</f>
        <v>0</v>
      </c>
      <c r="R42" s="39">
        <f>R28+($R$50-$R$2)/BinDivisor</f>
        <v>0.5416666666666665</v>
      </c>
      <c r="S42" s="45">
        <f>COUNTIF(Vertices[Clustering Coefficient],"&gt;= "&amp;R42)-COUNTIF(Vertices[Clustering Coefficient],"&gt;="&amp;R43)</f>
        <v>1</v>
      </c>
      <c r="T42" s="39" t="e">
        <f ca="1">T28+($T$50-$T$2)/BinDivisor</f>
        <v>#REF!</v>
      </c>
      <c r="U42" s="40" t="e">
        <f ca="1" t="shared" si="0"/>
        <v>#REF!</v>
      </c>
    </row>
    <row r="43" spans="4:21" ht="15">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1</v>
      </c>
      <c r="H43" s="41">
        <f aca="true" t="shared" si="12" ref="H43:H49">H42+($H$50-$H$2)/BinDivisor</f>
        <v>7.8750000000000036</v>
      </c>
      <c r="I43" s="42">
        <f>COUNTIF(Vertices[Out-Degree],"&gt;= "&amp;H43)-COUNTIF(Vertices[Out-Degree],"&gt;="&amp;H44)</f>
        <v>0</v>
      </c>
      <c r="J43" s="41">
        <f aca="true" t="shared" si="13" ref="J43:J49">J42+($J$50-$J$2)/BinDivisor</f>
        <v>161.6249998125</v>
      </c>
      <c r="K43" s="42">
        <f>COUNTIF(Vertices[Betweenness Centrality],"&gt;= "&amp;J43)-COUNTIF(Vertices[Betweenness Centrality],"&gt;="&amp;J44)</f>
        <v>0</v>
      </c>
      <c r="L43" s="41">
        <f aca="true" t="shared" si="14" ref="L43:L49">L42+($L$50-$L$2)/BinDivisor</f>
        <v>0.0187498125</v>
      </c>
      <c r="M43" s="42">
        <f>COUNTIF(Vertices[Closeness Centrality],"&gt;= "&amp;L43)-COUNTIF(Vertices[Closeness Centrality],"&gt;="&amp;L44)</f>
        <v>0</v>
      </c>
      <c r="N43" s="41">
        <f aca="true" t="shared" si="15" ref="N43:N49">N42+($N$50-$N$2)/BinDivisor</f>
        <v>0.07078387500000002</v>
      </c>
      <c r="O43" s="42">
        <f>COUNTIF(Vertices[Eigenvector Centrality],"&gt;= "&amp;N43)-COUNTIF(Vertices[Eigenvector Centrality],"&gt;="&amp;N44)</f>
        <v>0</v>
      </c>
      <c r="P43" s="41">
        <f aca="true" t="shared" si="16" ref="P43:P49">P42+($P$50-$P$2)/BinDivisor</f>
        <v>2.7249951249999995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4:21" ht="15">
      <c r="D44" s="34">
        <f t="shared" si="10"/>
        <v>0</v>
      </c>
      <c r="E44" s="3">
        <f>COUNTIF(Vertices[Degree],"&gt;= "&amp;D44)-COUNTIF(Vertices[Degree],"&gt;="&amp;D45)</f>
        <v>0</v>
      </c>
      <c r="F44" s="39">
        <f t="shared" si="11"/>
        <v>4.083333333333335</v>
      </c>
      <c r="G44" s="40">
        <f>COUNTIF(Vertices[In-Degree],"&gt;= "&amp;F44)-COUNTIF(Vertices[In-Degree],"&gt;="&amp;F45)</f>
        <v>0</v>
      </c>
      <c r="H44" s="39">
        <f t="shared" si="12"/>
        <v>8.16666666666667</v>
      </c>
      <c r="I44" s="40">
        <f>COUNTIF(Vertices[Out-Degree],"&gt;= "&amp;H44)-COUNTIF(Vertices[Out-Degree],"&gt;="&amp;H45)</f>
        <v>0</v>
      </c>
      <c r="J44" s="39">
        <f t="shared" si="13"/>
        <v>167.61111091666666</v>
      </c>
      <c r="K44" s="40">
        <f>COUNTIF(Vertices[Betweenness Centrality],"&gt;= "&amp;J44)-COUNTIF(Vertices[Betweenness Centrality],"&gt;="&amp;J45)</f>
        <v>0</v>
      </c>
      <c r="L44" s="39">
        <f t="shared" si="14"/>
        <v>0.01944425</v>
      </c>
      <c r="M44" s="40">
        <f>COUNTIF(Vertices[Closeness Centrality],"&gt;= "&amp;L44)-COUNTIF(Vertices[Closeness Centrality],"&gt;="&amp;L45)</f>
        <v>8</v>
      </c>
      <c r="N44" s="39">
        <f t="shared" si="15"/>
        <v>0.07340550000000003</v>
      </c>
      <c r="O44" s="40">
        <f>COUNTIF(Vertices[Eigenvector Centrality],"&gt;= "&amp;N44)-COUNTIF(Vertices[Eigenvector Centrality],"&gt;="&amp;N45)</f>
        <v>0</v>
      </c>
      <c r="P44" s="39">
        <f t="shared" si="16"/>
        <v>2.8120864999999995</v>
      </c>
      <c r="Q44" s="40">
        <f>COUNTIF(Vertices[PageRank],"&gt;= "&amp;P44)-COUNTIF(Vertices[PageRank],"&gt;="&amp;P45)</f>
        <v>1</v>
      </c>
      <c r="R44" s="39">
        <f t="shared" si="17"/>
        <v>0.5833333333333333</v>
      </c>
      <c r="S44" s="45">
        <f>COUNTIF(Vertices[Clustering Coefficient],"&gt;= "&amp;R44)-COUNTIF(Vertices[Clustering Coefficient],"&gt;="&amp;R45)</f>
        <v>1</v>
      </c>
      <c r="T44" s="39" t="e">
        <f ca="1" t="shared" si="18"/>
        <v>#REF!</v>
      </c>
      <c r="U44" s="40" t="e">
        <f ca="1" t="shared" si="0"/>
        <v>#REF!</v>
      </c>
    </row>
    <row r="45" spans="4:21" ht="15">
      <c r="D45" s="34">
        <f t="shared" si="10"/>
        <v>0</v>
      </c>
      <c r="E45" s="3">
        <f>COUNTIF(Vertices[Degree],"&gt;= "&amp;D45)-COUNTIF(Vertices[Degree],"&gt;="&amp;D46)</f>
        <v>0</v>
      </c>
      <c r="F45" s="41">
        <f t="shared" si="11"/>
        <v>4.229166666666668</v>
      </c>
      <c r="G45" s="42">
        <f>COUNTIF(Vertices[In-Degree],"&gt;= "&amp;F45)-COUNTIF(Vertices[In-Degree],"&gt;="&amp;F46)</f>
        <v>0</v>
      </c>
      <c r="H45" s="41">
        <f t="shared" si="12"/>
        <v>8.458333333333336</v>
      </c>
      <c r="I45" s="42">
        <f>COUNTIF(Vertices[Out-Degree],"&gt;= "&amp;H45)-COUNTIF(Vertices[Out-Degree],"&gt;="&amp;H46)</f>
        <v>0</v>
      </c>
      <c r="J45" s="41">
        <f t="shared" si="13"/>
        <v>173.59722202083333</v>
      </c>
      <c r="K45" s="42">
        <f>COUNTIF(Vertices[Betweenness Centrality],"&gt;= "&amp;J45)-COUNTIF(Vertices[Betweenness Centrality],"&gt;="&amp;J46)</f>
        <v>0</v>
      </c>
      <c r="L45" s="41">
        <f t="shared" si="14"/>
        <v>0.0201386875</v>
      </c>
      <c r="M45" s="42">
        <f>COUNTIF(Vertices[Closeness Centrality],"&gt;= "&amp;L45)-COUNTIF(Vertices[Closeness Centrality],"&gt;="&amp;L46)</f>
        <v>1</v>
      </c>
      <c r="N45" s="41">
        <f t="shared" si="15"/>
        <v>0.07602712500000003</v>
      </c>
      <c r="O45" s="42">
        <f>COUNTIF(Vertices[Eigenvector Centrality],"&gt;= "&amp;N45)-COUNTIF(Vertices[Eigenvector Centrality],"&gt;="&amp;N46)</f>
        <v>0</v>
      </c>
      <c r="P45" s="41">
        <f t="shared" si="16"/>
        <v>2.8991778749999995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4.375000000000001</v>
      </c>
      <c r="G46" s="40">
        <f>COUNTIF(Vertices[In-Degree],"&gt;= "&amp;F46)-COUNTIF(Vertices[In-Degree],"&gt;="&amp;F47)</f>
        <v>0</v>
      </c>
      <c r="H46" s="39">
        <f t="shared" si="12"/>
        <v>8.750000000000002</v>
      </c>
      <c r="I46" s="40">
        <f>COUNTIF(Vertices[Out-Degree],"&gt;= "&amp;H46)-COUNTIF(Vertices[Out-Degree],"&gt;="&amp;H47)</f>
        <v>0</v>
      </c>
      <c r="J46" s="39">
        <f t="shared" si="13"/>
        <v>179.583333125</v>
      </c>
      <c r="K46" s="40">
        <f>COUNTIF(Vertices[Betweenness Centrality],"&gt;= "&amp;J46)-COUNTIF(Vertices[Betweenness Centrality],"&gt;="&amp;J47)</f>
        <v>0</v>
      </c>
      <c r="L46" s="39">
        <f t="shared" si="14"/>
        <v>0.020833124999999997</v>
      </c>
      <c r="M46" s="40">
        <f>COUNTIF(Vertices[Closeness Centrality],"&gt;= "&amp;L46)-COUNTIF(Vertices[Closeness Centrality],"&gt;="&amp;L47)</f>
        <v>0</v>
      </c>
      <c r="N46" s="39">
        <f t="shared" si="15"/>
        <v>0.07864875000000003</v>
      </c>
      <c r="O46" s="40">
        <f>COUNTIF(Vertices[Eigenvector Centrality],"&gt;= "&amp;N46)-COUNTIF(Vertices[Eigenvector Centrality],"&gt;="&amp;N47)</f>
        <v>0</v>
      </c>
      <c r="P46" s="39">
        <f t="shared" si="16"/>
        <v>2.9862692499999994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4.520833333333334</v>
      </c>
      <c r="G47" s="42">
        <f>COUNTIF(Vertices[In-Degree],"&gt;= "&amp;F47)-COUNTIF(Vertices[In-Degree],"&gt;="&amp;F48)</f>
        <v>0</v>
      </c>
      <c r="H47" s="41">
        <f t="shared" si="12"/>
        <v>9.041666666666668</v>
      </c>
      <c r="I47" s="42">
        <f>COUNTIF(Vertices[Out-Degree],"&gt;= "&amp;H47)-COUNTIF(Vertices[Out-Degree],"&gt;="&amp;H48)</f>
        <v>0</v>
      </c>
      <c r="J47" s="41">
        <f t="shared" si="13"/>
        <v>185.56944422916666</v>
      </c>
      <c r="K47" s="42">
        <f>COUNTIF(Vertices[Betweenness Centrality],"&gt;= "&amp;J47)-COUNTIF(Vertices[Betweenness Centrality],"&gt;="&amp;J48)</f>
        <v>0</v>
      </c>
      <c r="L47" s="41">
        <f t="shared" si="14"/>
        <v>0.021527562499999996</v>
      </c>
      <c r="M47" s="42">
        <f>COUNTIF(Vertices[Closeness Centrality],"&gt;= "&amp;L47)-COUNTIF(Vertices[Closeness Centrality],"&gt;="&amp;L48)</f>
        <v>0</v>
      </c>
      <c r="N47" s="41">
        <f t="shared" si="15"/>
        <v>0.08127037500000003</v>
      </c>
      <c r="O47" s="42">
        <f>COUNTIF(Vertices[Eigenvector Centrality],"&gt;= "&amp;N47)-COUNTIF(Vertices[Eigenvector Centrality],"&gt;="&amp;N48)</f>
        <v>1</v>
      </c>
      <c r="P47" s="41">
        <f t="shared" si="16"/>
        <v>3.0733606249999994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4.666666666666667</v>
      </c>
      <c r="G48" s="40">
        <f>COUNTIF(Vertices[In-Degree],"&gt;= "&amp;F48)-COUNTIF(Vertices[In-Degree],"&gt;="&amp;F49)</f>
        <v>0</v>
      </c>
      <c r="H48" s="39">
        <f t="shared" si="12"/>
        <v>9.333333333333334</v>
      </c>
      <c r="I48" s="40">
        <f>COUNTIF(Vertices[Out-Degree],"&gt;= "&amp;H48)-COUNTIF(Vertices[Out-Degree],"&gt;="&amp;H49)</f>
        <v>0</v>
      </c>
      <c r="J48" s="39">
        <f t="shared" si="13"/>
        <v>191.55555533333333</v>
      </c>
      <c r="K48" s="40">
        <f>COUNTIF(Vertices[Betweenness Centrality],"&gt;= "&amp;J48)-COUNTIF(Vertices[Betweenness Centrality],"&gt;="&amp;J49)</f>
        <v>0</v>
      </c>
      <c r="L48" s="39">
        <f t="shared" si="14"/>
        <v>0.022221999999999995</v>
      </c>
      <c r="M48" s="40">
        <f>COUNTIF(Vertices[Closeness Centrality],"&gt;= "&amp;L48)-COUNTIF(Vertices[Closeness Centrality],"&gt;="&amp;L49)</f>
        <v>1</v>
      </c>
      <c r="N48" s="39">
        <f t="shared" si="15"/>
        <v>0.08389200000000004</v>
      </c>
      <c r="O48" s="40">
        <f>COUNTIF(Vertices[Eigenvector Centrality],"&gt;= "&amp;N48)-COUNTIF(Vertices[Eigenvector Centrality],"&gt;="&amp;N49)</f>
        <v>0</v>
      </c>
      <c r="P48" s="39">
        <f t="shared" si="16"/>
        <v>3.1604519999999994</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4.8125</v>
      </c>
      <c r="G49" s="42">
        <f>COUNTIF(Vertices[In-Degree],"&gt;= "&amp;F49)-COUNTIF(Vertices[In-Degree],"&gt;="&amp;#REF!)</f>
        <v>3</v>
      </c>
      <c r="H49" s="41">
        <f t="shared" si="12"/>
        <v>9.625</v>
      </c>
      <c r="I49" s="42">
        <f>COUNTIF(Vertices[Out-Degree],"&gt;= "&amp;H49)-COUNTIF(Vertices[Out-Degree],"&gt;="&amp;#REF!)</f>
        <v>2</v>
      </c>
      <c r="J49" s="41">
        <f t="shared" si="13"/>
        <v>197.5416664375</v>
      </c>
      <c r="K49" s="42">
        <f>COUNTIF(Vertices[Betweenness Centrality],"&gt;= "&amp;J49)-COUNTIF(Vertices[Betweenness Centrality],"&gt;="&amp;#REF!)</f>
        <v>1</v>
      </c>
      <c r="L49" s="41">
        <f t="shared" si="14"/>
        <v>0.022916437499999994</v>
      </c>
      <c r="M49" s="42">
        <f>COUNTIF(Vertices[Closeness Centrality],"&gt;= "&amp;L49)-COUNTIF(Vertices[Closeness Centrality],"&gt;="&amp;#REF!)</f>
        <v>6</v>
      </c>
      <c r="N49" s="41">
        <f t="shared" si="15"/>
        <v>0.08651362500000004</v>
      </c>
      <c r="O49" s="42">
        <f>COUNTIF(Vertices[Eigenvector Centrality],"&gt;= "&amp;N49)-COUNTIF(Vertices[Eigenvector Centrality],"&gt;="&amp;#REF!)</f>
        <v>5</v>
      </c>
      <c r="P49" s="41">
        <f t="shared" si="16"/>
        <v>3.2475433749999993</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7</v>
      </c>
      <c r="G50" s="44">
        <f>COUNTIF(Vertices[In-Degree],"&gt;= "&amp;F50)-COUNTIF(Vertices[In-Degree],"&gt;="&amp;#REF!)</f>
        <v>1</v>
      </c>
      <c r="H50" s="43">
        <f>MAX(Vertices[Out-Degree])</f>
        <v>14</v>
      </c>
      <c r="I50" s="44">
        <f>COUNTIF(Vertices[Out-Degree],"&gt;= "&amp;H50)-COUNTIF(Vertices[Out-Degree],"&gt;="&amp;#REF!)</f>
        <v>1</v>
      </c>
      <c r="J50" s="43">
        <f>MAX(Vertices[Betweenness Centrality])</f>
        <v>287.333333</v>
      </c>
      <c r="K50" s="44">
        <f>COUNTIF(Vertices[Betweenness Centrality],"&gt;= "&amp;J50)-COUNTIF(Vertices[Betweenness Centrality],"&gt;="&amp;#REF!)</f>
        <v>1</v>
      </c>
      <c r="L50" s="43">
        <f>MAX(Vertices[Closeness Centrality])</f>
        <v>0.033333</v>
      </c>
      <c r="M50" s="44">
        <f>COUNTIF(Vertices[Closeness Centrality],"&gt;= "&amp;L50)-COUNTIF(Vertices[Closeness Centrality],"&gt;="&amp;#REF!)</f>
        <v>1</v>
      </c>
      <c r="N50" s="43">
        <f>MAX(Vertices[Eigenvector Centrality])</f>
        <v>0.125838</v>
      </c>
      <c r="O50" s="44">
        <f>COUNTIF(Vertices[Eigenvector Centrality],"&gt;= "&amp;N50)-COUNTIF(Vertices[Eigenvector Centrality],"&gt;="&amp;#REF!)</f>
        <v>1</v>
      </c>
      <c r="P50" s="43">
        <f>MAX(Vertices[PageRank])</f>
        <v>4.553914</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14</v>
      </c>
    </row>
    <row r="96" spans="1:2" ht="15">
      <c r="A96" s="35" t="s">
        <v>96</v>
      </c>
      <c r="B96" s="49">
        <f>_xlfn.IFERROR(AVERAGE(Vertices[Out-Degree]),NoMetricMessage)</f>
        <v>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287.333333</v>
      </c>
    </row>
    <row r="110" spans="1:2" ht="15">
      <c r="A110" s="35" t="s">
        <v>102</v>
      </c>
      <c r="B110" s="49">
        <f>_xlfn.IFERROR(AVERAGE(Vertices[Betweenness Centrality]),NoMetricMessage)</f>
        <v>25.166666666666668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0.033333</v>
      </c>
    </row>
    <row r="124" spans="1:2" ht="15">
      <c r="A124" s="35" t="s">
        <v>108</v>
      </c>
      <c r="B124" s="49">
        <f>_xlfn.IFERROR(AVERAGE(Vertices[Closeness Centrality]),NoMetricMessage)</f>
        <v>0.020537000000000007</v>
      </c>
    </row>
    <row r="125" spans="1:2" ht="15">
      <c r="A125" s="35" t="s">
        <v>109</v>
      </c>
      <c r="B125" s="49">
        <f>_xlfn.IFERROR(MEDIAN(Vertices[Closeness Centrality]),NoMetricMessage)</f>
        <v>0.019608</v>
      </c>
    </row>
    <row r="136" spans="1:2" ht="15">
      <c r="A136" s="35" t="s">
        <v>112</v>
      </c>
      <c r="B136" s="49">
        <f>IF(COUNT(Vertices[Eigenvector Centrality])&gt;0,N2,NoMetricMessage)</f>
        <v>0</v>
      </c>
    </row>
    <row r="137" spans="1:2" ht="15">
      <c r="A137" s="35" t="s">
        <v>113</v>
      </c>
      <c r="B137" s="49">
        <f>IF(COUNT(Vertices[Eigenvector Centrality])&gt;0,N50,NoMetricMessage)</f>
        <v>0.125838</v>
      </c>
    </row>
    <row r="138" spans="1:2" ht="15">
      <c r="A138" s="35" t="s">
        <v>114</v>
      </c>
      <c r="B138" s="49">
        <f>_xlfn.IFERROR(AVERAGE(Vertices[Eigenvector Centrality]),NoMetricMessage)</f>
        <v>0.0416665</v>
      </c>
    </row>
    <row r="139" spans="1:2" ht="15">
      <c r="A139" s="35" t="s">
        <v>115</v>
      </c>
      <c r="B139" s="49">
        <f>_xlfn.IFERROR(MEDIAN(Vertices[Eigenvector Centrality]),NoMetricMessage)</f>
        <v>0.019374</v>
      </c>
    </row>
    <row r="150" spans="1:2" ht="15">
      <c r="A150" s="35" t="s">
        <v>140</v>
      </c>
      <c r="B150" s="49">
        <f>IF(COUNT(Vertices[PageRank])&gt;0,P2,NoMetricMessage)</f>
        <v>0.373528</v>
      </c>
    </row>
    <row r="151" spans="1:2" ht="15">
      <c r="A151" s="35" t="s">
        <v>141</v>
      </c>
      <c r="B151" s="49">
        <f>IF(COUNT(Vertices[PageRank])&gt;0,P50,NoMetricMessage)</f>
        <v>4.553914</v>
      </c>
    </row>
    <row r="152" spans="1:2" ht="15">
      <c r="A152" s="35" t="s">
        <v>142</v>
      </c>
      <c r="B152" s="49">
        <f>_xlfn.IFERROR(AVERAGE(Vertices[PageRank]),NoMetricMessage)</f>
        <v>0.9999787916666666</v>
      </c>
    </row>
    <row r="153" spans="1:2" ht="15">
      <c r="A153" s="35" t="s">
        <v>143</v>
      </c>
      <c r="B153" s="49">
        <f>_xlfn.IFERROR(MEDIAN(Vertices[PageRank]),NoMetricMessage)</f>
        <v>0.40805400000000003</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0.1683646214896215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81"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1002</v>
      </c>
    </row>
    <row r="25" spans="10:11" ht="409.5">
      <c r="J25" t="s">
        <v>211</v>
      </c>
      <c r="K25" s="13" t="s">
        <v>1004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FCEE-4A02-4D89-83FF-6D4FF9D637C9}">
  <dimension ref="A1:L87"/>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s>
  <sheetData>
    <row r="1" spans="1:12" ht="15" customHeight="1">
      <c r="A1" s="13" t="s">
        <v>674</v>
      </c>
      <c r="B1" s="13" t="s">
        <v>675</v>
      </c>
      <c r="C1" s="13" t="s">
        <v>676</v>
      </c>
      <c r="D1" s="13" t="s">
        <v>678</v>
      </c>
      <c r="E1" s="13" t="s">
        <v>677</v>
      </c>
      <c r="F1" s="13" t="s">
        <v>680</v>
      </c>
      <c r="G1" s="13" t="s">
        <v>679</v>
      </c>
      <c r="H1" s="13" t="s">
        <v>682</v>
      </c>
      <c r="I1" s="13" t="s">
        <v>681</v>
      </c>
      <c r="J1" s="13" t="s">
        <v>684</v>
      </c>
      <c r="K1" s="13" t="s">
        <v>683</v>
      </c>
      <c r="L1" s="13" t="s">
        <v>685</v>
      </c>
    </row>
    <row r="2" spans="1:12" ht="15">
      <c r="A2" s="90" t="s">
        <v>325</v>
      </c>
      <c r="B2" s="86">
        <v>3</v>
      </c>
      <c r="C2" s="90" t="s">
        <v>322</v>
      </c>
      <c r="D2" s="86">
        <v>1</v>
      </c>
      <c r="E2" s="90" t="s">
        <v>327</v>
      </c>
      <c r="F2" s="86">
        <v>1</v>
      </c>
      <c r="G2" s="90" t="s">
        <v>325</v>
      </c>
      <c r="H2" s="86">
        <v>3</v>
      </c>
      <c r="I2" s="90" t="s">
        <v>320</v>
      </c>
      <c r="J2" s="86">
        <v>1</v>
      </c>
      <c r="K2" s="90" t="s">
        <v>308</v>
      </c>
      <c r="L2" s="86">
        <v>1</v>
      </c>
    </row>
    <row r="3" spans="1:12" ht="15">
      <c r="A3" s="90" t="s">
        <v>313</v>
      </c>
      <c r="B3" s="86">
        <v>2</v>
      </c>
      <c r="C3" s="90" t="s">
        <v>313</v>
      </c>
      <c r="D3" s="86">
        <v>1</v>
      </c>
      <c r="E3" s="90" t="s">
        <v>318</v>
      </c>
      <c r="F3" s="86">
        <v>1</v>
      </c>
      <c r="G3" s="90" t="s">
        <v>324</v>
      </c>
      <c r="H3" s="86">
        <v>1</v>
      </c>
      <c r="I3" s="90" t="s">
        <v>321</v>
      </c>
      <c r="J3" s="86">
        <v>1</v>
      </c>
      <c r="K3" s="86"/>
      <c r="L3" s="86"/>
    </row>
    <row r="4" spans="1:12" ht="15">
      <c r="A4" s="90" t="s">
        <v>308</v>
      </c>
      <c r="B4" s="86">
        <v>2</v>
      </c>
      <c r="C4" s="90" t="s">
        <v>323</v>
      </c>
      <c r="D4" s="86">
        <v>1</v>
      </c>
      <c r="E4" s="90" t="s">
        <v>326</v>
      </c>
      <c r="F4" s="86">
        <v>1</v>
      </c>
      <c r="G4" s="86"/>
      <c r="H4" s="86"/>
      <c r="I4" s="86"/>
      <c r="J4" s="86"/>
      <c r="K4" s="86"/>
      <c r="L4" s="86"/>
    </row>
    <row r="5" spans="1:12" ht="15">
      <c r="A5" s="90" t="s">
        <v>324</v>
      </c>
      <c r="B5" s="86">
        <v>1</v>
      </c>
      <c r="C5" s="90" t="s">
        <v>315</v>
      </c>
      <c r="D5" s="86">
        <v>1</v>
      </c>
      <c r="E5" s="90" t="s">
        <v>308</v>
      </c>
      <c r="F5" s="86">
        <v>1</v>
      </c>
      <c r="G5" s="86"/>
      <c r="H5" s="86"/>
      <c r="I5" s="86"/>
      <c r="J5" s="86"/>
      <c r="K5" s="86"/>
      <c r="L5" s="86"/>
    </row>
    <row r="6" spans="1:12" ht="15">
      <c r="A6" s="90" t="s">
        <v>322</v>
      </c>
      <c r="B6" s="86">
        <v>1</v>
      </c>
      <c r="C6" s="90" t="s">
        <v>316</v>
      </c>
      <c r="D6" s="86">
        <v>1</v>
      </c>
      <c r="E6" s="90" t="s">
        <v>309</v>
      </c>
      <c r="F6" s="86">
        <v>1</v>
      </c>
      <c r="G6" s="86"/>
      <c r="H6" s="86"/>
      <c r="I6" s="86"/>
      <c r="J6" s="86"/>
      <c r="K6" s="86"/>
      <c r="L6" s="86"/>
    </row>
    <row r="7" spans="1:12" ht="15">
      <c r="A7" s="90" t="s">
        <v>317</v>
      </c>
      <c r="B7" s="86">
        <v>1</v>
      </c>
      <c r="C7" s="90" t="s">
        <v>317</v>
      </c>
      <c r="D7" s="86">
        <v>1</v>
      </c>
      <c r="E7" s="90" t="s">
        <v>310</v>
      </c>
      <c r="F7" s="86">
        <v>1</v>
      </c>
      <c r="G7" s="86"/>
      <c r="H7" s="86"/>
      <c r="I7" s="86"/>
      <c r="J7" s="86"/>
      <c r="K7" s="86"/>
      <c r="L7" s="86"/>
    </row>
    <row r="8" spans="1:12" ht="15">
      <c r="A8" s="90" t="s">
        <v>316</v>
      </c>
      <c r="B8" s="86">
        <v>1</v>
      </c>
      <c r="C8" s="86"/>
      <c r="D8" s="86"/>
      <c r="E8" s="90" t="s">
        <v>319</v>
      </c>
      <c r="F8" s="86">
        <v>1</v>
      </c>
      <c r="G8" s="86"/>
      <c r="H8" s="86"/>
      <c r="I8" s="86"/>
      <c r="J8" s="86"/>
      <c r="K8" s="86"/>
      <c r="L8" s="86"/>
    </row>
    <row r="9" spans="1:12" ht="15">
      <c r="A9" s="90" t="s">
        <v>315</v>
      </c>
      <c r="B9" s="86">
        <v>1</v>
      </c>
      <c r="C9" s="86"/>
      <c r="D9" s="86"/>
      <c r="E9" s="90" t="s">
        <v>311</v>
      </c>
      <c r="F9" s="86">
        <v>1</v>
      </c>
      <c r="G9" s="86"/>
      <c r="H9" s="86"/>
      <c r="I9" s="86"/>
      <c r="J9" s="86"/>
      <c r="K9" s="86"/>
      <c r="L9" s="86"/>
    </row>
    <row r="10" spans="1:12" ht="15">
      <c r="A10" s="90" t="s">
        <v>323</v>
      </c>
      <c r="B10" s="86">
        <v>1</v>
      </c>
      <c r="C10" s="86"/>
      <c r="D10" s="86"/>
      <c r="E10" s="90" t="s">
        <v>312</v>
      </c>
      <c r="F10" s="86">
        <v>1</v>
      </c>
      <c r="G10" s="86"/>
      <c r="H10" s="86"/>
      <c r="I10" s="86"/>
      <c r="J10" s="86"/>
      <c r="K10" s="86"/>
      <c r="L10" s="86"/>
    </row>
    <row r="11" spans="1:12" ht="15">
      <c r="A11" s="90" t="s">
        <v>318</v>
      </c>
      <c r="B11" s="86">
        <v>1</v>
      </c>
      <c r="C11" s="86"/>
      <c r="D11" s="86"/>
      <c r="E11" s="90" t="s">
        <v>313</v>
      </c>
      <c r="F11" s="86">
        <v>1</v>
      </c>
      <c r="G11" s="86"/>
      <c r="H11" s="86"/>
      <c r="I11" s="86"/>
      <c r="J11" s="86"/>
      <c r="K11" s="86"/>
      <c r="L11" s="86"/>
    </row>
    <row r="14" spans="1:12" ht="15" customHeight="1">
      <c r="A14" s="13" t="s">
        <v>691</v>
      </c>
      <c r="B14" s="13" t="s">
        <v>675</v>
      </c>
      <c r="C14" s="13" t="s">
        <v>692</v>
      </c>
      <c r="D14" s="13" t="s">
        <v>678</v>
      </c>
      <c r="E14" s="13" t="s">
        <v>693</v>
      </c>
      <c r="F14" s="13" t="s">
        <v>680</v>
      </c>
      <c r="G14" s="13" t="s">
        <v>694</v>
      </c>
      <c r="H14" s="13" t="s">
        <v>682</v>
      </c>
      <c r="I14" s="13" t="s">
        <v>695</v>
      </c>
      <c r="J14" s="13" t="s">
        <v>684</v>
      </c>
      <c r="K14" s="13" t="s">
        <v>696</v>
      </c>
      <c r="L14" s="13" t="s">
        <v>685</v>
      </c>
    </row>
    <row r="15" spans="1:12" ht="15">
      <c r="A15" s="86" t="s">
        <v>328</v>
      </c>
      <c r="B15" s="86">
        <v>18</v>
      </c>
      <c r="C15" s="86" t="s">
        <v>328</v>
      </c>
      <c r="D15" s="86">
        <v>6</v>
      </c>
      <c r="E15" s="86" t="s">
        <v>328</v>
      </c>
      <c r="F15" s="86">
        <v>9</v>
      </c>
      <c r="G15" s="86" t="s">
        <v>331</v>
      </c>
      <c r="H15" s="86">
        <v>3</v>
      </c>
      <c r="I15" s="86" t="s">
        <v>328</v>
      </c>
      <c r="J15" s="86">
        <v>2</v>
      </c>
      <c r="K15" s="86" t="s">
        <v>328</v>
      </c>
      <c r="L15" s="86">
        <v>1</v>
      </c>
    </row>
    <row r="16" spans="1:12" ht="15">
      <c r="A16" s="86" t="s">
        <v>331</v>
      </c>
      <c r="B16" s="86">
        <v>3</v>
      </c>
      <c r="C16" s="86"/>
      <c r="D16" s="86"/>
      <c r="E16" s="86" t="s">
        <v>332</v>
      </c>
      <c r="F16" s="86">
        <v>1</v>
      </c>
      <c r="G16" s="86" t="s">
        <v>330</v>
      </c>
      <c r="H16" s="86">
        <v>1</v>
      </c>
      <c r="I16" s="86"/>
      <c r="J16" s="86"/>
      <c r="K16" s="86"/>
      <c r="L16" s="86"/>
    </row>
    <row r="17" spans="1:12" ht="15">
      <c r="A17" s="86" t="s">
        <v>330</v>
      </c>
      <c r="B17" s="86">
        <v>2</v>
      </c>
      <c r="C17" s="86"/>
      <c r="D17" s="86"/>
      <c r="E17" s="86" t="s">
        <v>329</v>
      </c>
      <c r="F17" s="86">
        <v>1</v>
      </c>
      <c r="G17" s="86"/>
      <c r="H17" s="86"/>
      <c r="I17" s="86"/>
      <c r="J17" s="86"/>
      <c r="K17" s="86"/>
      <c r="L17" s="86"/>
    </row>
    <row r="18" spans="1:12" ht="15">
      <c r="A18" s="86" t="s">
        <v>329</v>
      </c>
      <c r="B18" s="86">
        <v>1</v>
      </c>
      <c r="C18" s="86"/>
      <c r="D18" s="86"/>
      <c r="E18" s="86" t="s">
        <v>330</v>
      </c>
      <c r="F18" s="86">
        <v>1</v>
      </c>
      <c r="G18" s="86"/>
      <c r="H18" s="86"/>
      <c r="I18" s="86"/>
      <c r="J18" s="86"/>
      <c r="K18" s="86"/>
      <c r="L18" s="86"/>
    </row>
    <row r="19" spans="1:12" ht="15">
      <c r="A19" s="86" t="s">
        <v>332</v>
      </c>
      <c r="B19" s="86">
        <v>1</v>
      </c>
      <c r="C19" s="86"/>
      <c r="D19" s="86"/>
      <c r="E19" s="86"/>
      <c r="F19" s="86"/>
      <c r="G19" s="86"/>
      <c r="H19" s="86"/>
      <c r="I19" s="86"/>
      <c r="J19" s="86"/>
      <c r="K19" s="86"/>
      <c r="L19" s="86"/>
    </row>
    <row r="22" spans="1:12" ht="15" customHeight="1">
      <c r="A22" s="13" t="s">
        <v>700</v>
      </c>
      <c r="B22" s="13" t="s">
        <v>675</v>
      </c>
      <c r="C22" s="13" t="s">
        <v>710</v>
      </c>
      <c r="D22" s="13" t="s">
        <v>678</v>
      </c>
      <c r="E22" s="13" t="s">
        <v>712</v>
      </c>
      <c r="F22" s="13" t="s">
        <v>680</v>
      </c>
      <c r="G22" s="13" t="s">
        <v>714</v>
      </c>
      <c r="H22" s="13" t="s">
        <v>682</v>
      </c>
      <c r="I22" s="13" t="s">
        <v>718</v>
      </c>
      <c r="J22" s="13" t="s">
        <v>684</v>
      </c>
      <c r="K22" s="13" t="s">
        <v>720</v>
      </c>
      <c r="L22" s="13" t="s">
        <v>685</v>
      </c>
    </row>
    <row r="23" spans="1:12" ht="15">
      <c r="A23" s="86" t="s">
        <v>345</v>
      </c>
      <c r="B23" s="86">
        <v>30</v>
      </c>
      <c r="C23" s="86" t="s">
        <v>345</v>
      </c>
      <c r="D23" s="86">
        <v>6</v>
      </c>
      <c r="E23" s="86" t="s">
        <v>345</v>
      </c>
      <c r="F23" s="86">
        <v>14</v>
      </c>
      <c r="G23" s="86" t="s">
        <v>703</v>
      </c>
      <c r="H23" s="86">
        <v>6</v>
      </c>
      <c r="I23" s="86" t="s">
        <v>345</v>
      </c>
      <c r="J23" s="86">
        <v>3</v>
      </c>
      <c r="K23" s="86" t="s">
        <v>721</v>
      </c>
      <c r="L23" s="86">
        <v>1</v>
      </c>
    </row>
    <row r="24" spans="1:12" ht="15">
      <c r="A24" s="86" t="s">
        <v>701</v>
      </c>
      <c r="B24" s="86">
        <v>15</v>
      </c>
      <c r="C24" s="86" t="s">
        <v>701</v>
      </c>
      <c r="D24" s="86">
        <v>4</v>
      </c>
      <c r="E24" s="86" t="s">
        <v>701</v>
      </c>
      <c r="F24" s="86">
        <v>10</v>
      </c>
      <c r="G24" s="86" t="s">
        <v>345</v>
      </c>
      <c r="H24" s="86">
        <v>6</v>
      </c>
      <c r="I24" s="86" t="s">
        <v>719</v>
      </c>
      <c r="J24" s="86">
        <v>1</v>
      </c>
      <c r="K24" s="86" t="s">
        <v>345</v>
      </c>
      <c r="L24" s="86">
        <v>1</v>
      </c>
    </row>
    <row r="25" spans="1:12" ht="15">
      <c r="A25" s="86" t="s">
        <v>702</v>
      </c>
      <c r="B25" s="86">
        <v>9</v>
      </c>
      <c r="C25" s="86" t="s">
        <v>704</v>
      </c>
      <c r="D25" s="86">
        <v>3</v>
      </c>
      <c r="E25" s="86" t="s">
        <v>702</v>
      </c>
      <c r="F25" s="86">
        <v>6</v>
      </c>
      <c r="G25" s="86" t="s">
        <v>702</v>
      </c>
      <c r="H25" s="86">
        <v>3</v>
      </c>
      <c r="I25" s="86"/>
      <c r="J25" s="86"/>
      <c r="K25" s="86"/>
      <c r="L25" s="86"/>
    </row>
    <row r="26" spans="1:12" ht="15">
      <c r="A26" s="86" t="s">
        <v>703</v>
      </c>
      <c r="B26" s="86">
        <v>8</v>
      </c>
      <c r="C26" s="86" t="s">
        <v>709</v>
      </c>
      <c r="D26" s="86">
        <v>1</v>
      </c>
      <c r="E26" s="86" t="s">
        <v>705</v>
      </c>
      <c r="F26" s="86">
        <v>3</v>
      </c>
      <c r="G26" s="86" t="s">
        <v>715</v>
      </c>
      <c r="H26" s="86">
        <v>1</v>
      </c>
      <c r="I26" s="86"/>
      <c r="J26" s="86"/>
      <c r="K26" s="86"/>
      <c r="L26" s="86"/>
    </row>
    <row r="27" spans="1:12" ht="15">
      <c r="A27" s="86" t="s">
        <v>704</v>
      </c>
      <c r="B27" s="86">
        <v>4</v>
      </c>
      <c r="C27" s="86" t="s">
        <v>705</v>
      </c>
      <c r="D27" s="86">
        <v>1</v>
      </c>
      <c r="E27" s="86" t="s">
        <v>707</v>
      </c>
      <c r="F27" s="86">
        <v>3</v>
      </c>
      <c r="G27" s="86" t="s">
        <v>716</v>
      </c>
      <c r="H27" s="86">
        <v>1</v>
      </c>
      <c r="I27" s="86"/>
      <c r="J27" s="86"/>
      <c r="K27" s="86"/>
      <c r="L27" s="86"/>
    </row>
    <row r="28" spans="1:12" ht="15">
      <c r="A28" s="86" t="s">
        <v>705</v>
      </c>
      <c r="B28" s="86">
        <v>4</v>
      </c>
      <c r="C28" s="86" t="s">
        <v>711</v>
      </c>
      <c r="D28" s="86">
        <v>1</v>
      </c>
      <c r="E28" s="86" t="s">
        <v>703</v>
      </c>
      <c r="F28" s="86">
        <v>2</v>
      </c>
      <c r="G28" s="86" t="s">
        <v>717</v>
      </c>
      <c r="H28" s="86">
        <v>1</v>
      </c>
      <c r="I28" s="86"/>
      <c r="J28" s="86"/>
      <c r="K28" s="86"/>
      <c r="L28" s="86"/>
    </row>
    <row r="29" spans="1:12" ht="15">
      <c r="A29" s="86" t="s">
        <v>706</v>
      </c>
      <c r="B29" s="86">
        <v>3</v>
      </c>
      <c r="C29" s="86" t="s">
        <v>708</v>
      </c>
      <c r="D29" s="86">
        <v>1</v>
      </c>
      <c r="E29" s="86" t="s">
        <v>713</v>
      </c>
      <c r="F29" s="86">
        <v>2</v>
      </c>
      <c r="G29" s="86" t="s">
        <v>701</v>
      </c>
      <c r="H29" s="86">
        <v>1</v>
      </c>
      <c r="I29" s="86"/>
      <c r="J29" s="86"/>
      <c r="K29" s="86"/>
      <c r="L29" s="86"/>
    </row>
    <row r="30" spans="1:12" ht="15">
      <c r="A30" s="86" t="s">
        <v>707</v>
      </c>
      <c r="B30" s="86">
        <v>3</v>
      </c>
      <c r="C30" s="86" t="s">
        <v>706</v>
      </c>
      <c r="D30" s="86">
        <v>1</v>
      </c>
      <c r="E30" s="86" t="s">
        <v>706</v>
      </c>
      <c r="F30" s="86">
        <v>2</v>
      </c>
      <c r="G30" s="86"/>
      <c r="H30" s="86"/>
      <c r="I30" s="86"/>
      <c r="J30" s="86"/>
      <c r="K30" s="86"/>
      <c r="L30" s="86"/>
    </row>
    <row r="31" spans="1:12" ht="15">
      <c r="A31" s="86" t="s">
        <v>708</v>
      </c>
      <c r="B31" s="86">
        <v>2</v>
      </c>
      <c r="C31" s="86"/>
      <c r="D31" s="86"/>
      <c r="E31" s="86" t="s">
        <v>704</v>
      </c>
      <c r="F31" s="86">
        <v>1</v>
      </c>
      <c r="G31" s="86"/>
      <c r="H31" s="86"/>
      <c r="I31" s="86"/>
      <c r="J31" s="86"/>
      <c r="K31" s="86"/>
      <c r="L31" s="86"/>
    </row>
    <row r="32" spans="1:12" ht="15">
      <c r="A32" s="86" t="s">
        <v>709</v>
      </c>
      <c r="B32" s="86">
        <v>2</v>
      </c>
      <c r="C32" s="86"/>
      <c r="D32" s="86"/>
      <c r="E32" s="86" t="s">
        <v>709</v>
      </c>
      <c r="F32" s="86">
        <v>1</v>
      </c>
      <c r="G32" s="86"/>
      <c r="H32" s="86"/>
      <c r="I32" s="86"/>
      <c r="J32" s="86"/>
      <c r="K32" s="86"/>
      <c r="L32" s="86"/>
    </row>
    <row r="35" spans="1:12" ht="15" customHeight="1">
      <c r="A35" s="13" t="s">
        <v>727</v>
      </c>
      <c r="B35" s="13" t="s">
        <v>675</v>
      </c>
      <c r="C35" s="13" t="s">
        <v>735</v>
      </c>
      <c r="D35" s="13" t="s">
        <v>678</v>
      </c>
      <c r="E35" s="13" t="s">
        <v>741</v>
      </c>
      <c r="F35" s="13" t="s">
        <v>680</v>
      </c>
      <c r="G35" s="13" t="s">
        <v>748</v>
      </c>
      <c r="H35" s="13" t="s">
        <v>682</v>
      </c>
      <c r="I35" s="13" t="s">
        <v>753</v>
      </c>
      <c r="J35" s="13" t="s">
        <v>684</v>
      </c>
      <c r="K35" s="86" t="s">
        <v>754</v>
      </c>
      <c r="L35" s="86" t="s">
        <v>685</v>
      </c>
    </row>
    <row r="36" spans="1:12" ht="15">
      <c r="A36" s="94" t="s">
        <v>728</v>
      </c>
      <c r="B36" s="94">
        <v>48</v>
      </c>
      <c r="C36" s="94" t="s">
        <v>733</v>
      </c>
      <c r="D36" s="94">
        <v>6</v>
      </c>
      <c r="E36" s="94" t="s">
        <v>733</v>
      </c>
      <c r="F36" s="94">
        <v>14</v>
      </c>
      <c r="G36" s="94" t="s">
        <v>749</v>
      </c>
      <c r="H36" s="94">
        <v>10</v>
      </c>
      <c r="I36" s="94" t="s">
        <v>733</v>
      </c>
      <c r="J36" s="94">
        <v>3</v>
      </c>
      <c r="K36" s="94"/>
      <c r="L36" s="94"/>
    </row>
    <row r="37" spans="1:12" ht="15">
      <c r="A37" s="94" t="s">
        <v>729</v>
      </c>
      <c r="B37" s="94">
        <v>9</v>
      </c>
      <c r="C37" s="94" t="s">
        <v>259</v>
      </c>
      <c r="D37" s="94">
        <v>5</v>
      </c>
      <c r="E37" s="94" t="s">
        <v>734</v>
      </c>
      <c r="F37" s="94">
        <v>10</v>
      </c>
      <c r="G37" s="94" t="s">
        <v>746</v>
      </c>
      <c r="H37" s="94">
        <v>6</v>
      </c>
      <c r="I37" s="94" t="s">
        <v>709</v>
      </c>
      <c r="J37" s="94">
        <v>2</v>
      </c>
      <c r="K37" s="94"/>
      <c r="L37" s="94"/>
    </row>
    <row r="38" spans="1:12" ht="15">
      <c r="A38" s="94" t="s">
        <v>730</v>
      </c>
      <c r="B38" s="94">
        <v>0</v>
      </c>
      <c r="C38" s="94" t="s">
        <v>254</v>
      </c>
      <c r="D38" s="94">
        <v>5</v>
      </c>
      <c r="E38" s="94" t="s">
        <v>258</v>
      </c>
      <c r="F38" s="94">
        <v>9</v>
      </c>
      <c r="G38" s="94" t="s">
        <v>750</v>
      </c>
      <c r="H38" s="94">
        <v>6</v>
      </c>
      <c r="I38" s="94"/>
      <c r="J38" s="94"/>
      <c r="K38" s="94"/>
      <c r="L38" s="94"/>
    </row>
    <row r="39" spans="1:12" ht="15">
      <c r="A39" s="94" t="s">
        <v>731</v>
      </c>
      <c r="B39" s="94">
        <v>646</v>
      </c>
      <c r="C39" s="94" t="s">
        <v>734</v>
      </c>
      <c r="D39" s="94">
        <v>4</v>
      </c>
      <c r="E39" s="94" t="s">
        <v>259</v>
      </c>
      <c r="F39" s="94">
        <v>7</v>
      </c>
      <c r="G39" s="94" t="s">
        <v>733</v>
      </c>
      <c r="H39" s="94">
        <v>6</v>
      </c>
      <c r="I39" s="94"/>
      <c r="J39" s="94"/>
      <c r="K39" s="94"/>
      <c r="L39" s="94"/>
    </row>
    <row r="40" spans="1:12" ht="15">
      <c r="A40" s="94" t="s">
        <v>732</v>
      </c>
      <c r="B40" s="94">
        <v>703</v>
      </c>
      <c r="C40" s="94" t="s">
        <v>258</v>
      </c>
      <c r="D40" s="94">
        <v>4</v>
      </c>
      <c r="E40" s="94" t="s">
        <v>742</v>
      </c>
      <c r="F40" s="94">
        <v>6</v>
      </c>
      <c r="G40" s="94" t="s">
        <v>259</v>
      </c>
      <c r="H40" s="94">
        <v>5</v>
      </c>
      <c r="I40" s="94"/>
      <c r="J40" s="94"/>
      <c r="K40" s="94"/>
      <c r="L40" s="94"/>
    </row>
    <row r="41" spans="1:12" ht="15">
      <c r="A41" s="94" t="s">
        <v>733</v>
      </c>
      <c r="B41" s="94">
        <v>30</v>
      </c>
      <c r="C41" s="94" t="s">
        <v>736</v>
      </c>
      <c r="D41" s="94">
        <v>3</v>
      </c>
      <c r="E41" s="94" t="s">
        <v>743</v>
      </c>
      <c r="F41" s="94">
        <v>6</v>
      </c>
      <c r="G41" s="94" t="s">
        <v>254</v>
      </c>
      <c r="H41" s="94">
        <v>5</v>
      </c>
      <c r="I41" s="94"/>
      <c r="J41" s="94"/>
      <c r="K41" s="94"/>
      <c r="L41" s="94"/>
    </row>
    <row r="42" spans="1:12" ht="15">
      <c r="A42" s="94" t="s">
        <v>259</v>
      </c>
      <c r="B42" s="94">
        <v>17</v>
      </c>
      <c r="C42" s="94" t="s">
        <v>737</v>
      </c>
      <c r="D42" s="94">
        <v>3</v>
      </c>
      <c r="E42" s="94" t="s">
        <v>744</v>
      </c>
      <c r="F42" s="94">
        <v>6</v>
      </c>
      <c r="G42" s="94" t="s">
        <v>751</v>
      </c>
      <c r="H42" s="94">
        <v>4</v>
      </c>
      <c r="I42" s="94"/>
      <c r="J42" s="94"/>
      <c r="K42" s="94"/>
      <c r="L42" s="94"/>
    </row>
    <row r="43" spans="1:12" ht="15">
      <c r="A43" s="94" t="s">
        <v>254</v>
      </c>
      <c r="B43" s="94">
        <v>15</v>
      </c>
      <c r="C43" s="94" t="s">
        <v>738</v>
      </c>
      <c r="D43" s="94">
        <v>3</v>
      </c>
      <c r="E43" s="94" t="s">
        <v>745</v>
      </c>
      <c r="F43" s="94">
        <v>4</v>
      </c>
      <c r="G43" s="94" t="s">
        <v>752</v>
      </c>
      <c r="H43" s="94">
        <v>4</v>
      </c>
      <c r="I43" s="94"/>
      <c r="J43" s="94"/>
      <c r="K43" s="94"/>
      <c r="L43" s="94"/>
    </row>
    <row r="44" spans="1:12" ht="15">
      <c r="A44" s="94" t="s">
        <v>734</v>
      </c>
      <c r="B44" s="94">
        <v>15</v>
      </c>
      <c r="C44" s="94" t="s">
        <v>739</v>
      </c>
      <c r="D44" s="94">
        <v>2</v>
      </c>
      <c r="E44" s="94" t="s">
        <v>746</v>
      </c>
      <c r="F44" s="94">
        <v>4</v>
      </c>
      <c r="G44" s="94" t="s">
        <v>702</v>
      </c>
      <c r="H44" s="94">
        <v>3</v>
      </c>
      <c r="I44" s="94"/>
      <c r="J44" s="94"/>
      <c r="K44" s="94"/>
      <c r="L44" s="94"/>
    </row>
    <row r="45" spans="1:12" ht="15">
      <c r="A45" s="94" t="s">
        <v>258</v>
      </c>
      <c r="B45" s="94">
        <v>14</v>
      </c>
      <c r="C45" s="94" t="s">
        <v>740</v>
      </c>
      <c r="D45" s="94">
        <v>2</v>
      </c>
      <c r="E45" s="94" t="s">
        <v>747</v>
      </c>
      <c r="F45" s="94">
        <v>4</v>
      </c>
      <c r="G45" s="94" t="s">
        <v>745</v>
      </c>
      <c r="H45" s="94">
        <v>3</v>
      </c>
      <c r="I45" s="94"/>
      <c r="J45" s="94"/>
      <c r="K45" s="94"/>
      <c r="L45" s="94"/>
    </row>
    <row r="48" spans="1:12" ht="15" customHeight="1">
      <c r="A48" s="13" t="s">
        <v>760</v>
      </c>
      <c r="B48" s="13" t="s">
        <v>675</v>
      </c>
      <c r="C48" s="13" t="s">
        <v>771</v>
      </c>
      <c r="D48" s="13" t="s">
        <v>678</v>
      </c>
      <c r="E48" s="13" t="s">
        <v>774</v>
      </c>
      <c r="F48" s="13" t="s">
        <v>680</v>
      </c>
      <c r="G48" s="13" t="s">
        <v>781</v>
      </c>
      <c r="H48" s="13" t="s">
        <v>682</v>
      </c>
      <c r="I48" s="86" t="s">
        <v>788</v>
      </c>
      <c r="J48" s="86" t="s">
        <v>684</v>
      </c>
      <c r="K48" s="86" t="s">
        <v>789</v>
      </c>
      <c r="L48" s="86" t="s">
        <v>685</v>
      </c>
    </row>
    <row r="49" spans="1:12" ht="15">
      <c r="A49" s="94" t="s">
        <v>761</v>
      </c>
      <c r="B49" s="94">
        <v>7</v>
      </c>
      <c r="C49" s="94" t="s">
        <v>765</v>
      </c>
      <c r="D49" s="94">
        <v>3</v>
      </c>
      <c r="E49" s="94" t="s">
        <v>766</v>
      </c>
      <c r="F49" s="94">
        <v>5</v>
      </c>
      <c r="G49" s="94" t="s">
        <v>762</v>
      </c>
      <c r="H49" s="94">
        <v>6</v>
      </c>
      <c r="I49" s="94"/>
      <c r="J49" s="94"/>
      <c r="K49" s="94"/>
      <c r="L49" s="94"/>
    </row>
    <row r="50" spans="1:12" ht="15">
      <c r="A50" s="94" t="s">
        <v>762</v>
      </c>
      <c r="B50" s="94">
        <v>6</v>
      </c>
      <c r="C50" s="94" t="s">
        <v>772</v>
      </c>
      <c r="D50" s="94">
        <v>2</v>
      </c>
      <c r="E50" s="94" t="s">
        <v>775</v>
      </c>
      <c r="F50" s="94">
        <v>4</v>
      </c>
      <c r="G50" s="94" t="s">
        <v>763</v>
      </c>
      <c r="H50" s="94">
        <v>6</v>
      </c>
      <c r="I50" s="94"/>
      <c r="J50" s="94"/>
      <c r="K50" s="94"/>
      <c r="L50" s="94"/>
    </row>
    <row r="51" spans="1:12" ht="15">
      <c r="A51" s="94" t="s">
        <v>763</v>
      </c>
      <c r="B51" s="94">
        <v>6</v>
      </c>
      <c r="C51" s="94" t="s">
        <v>773</v>
      </c>
      <c r="D51" s="94">
        <v>2</v>
      </c>
      <c r="E51" s="94" t="s">
        <v>776</v>
      </c>
      <c r="F51" s="94">
        <v>3</v>
      </c>
      <c r="G51" s="94" t="s">
        <v>761</v>
      </c>
      <c r="H51" s="94">
        <v>5</v>
      </c>
      <c r="I51" s="94"/>
      <c r="J51" s="94"/>
      <c r="K51" s="94"/>
      <c r="L51" s="94"/>
    </row>
    <row r="52" spans="1:12" ht="15">
      <c r="A52" s="94" t="s">
        <v>764</v>
      </c>
      <c r="B52" s="94">
        <v>5</v>
      </c>
      <c r="C52" s="94" t="s">
        <v>769</v>
      </c>
      <c r="D52" s="94">
        <v>2</v>
      </c>
      <c r="E52" s="94" t="s">
        <v>768</v>
      </c>
      <c r="F52" s="94">
        <v>2</v>
      </c>
      <c r="G52" s="94" t="s">
        <v>764</v>
      </c>
      <c r="H52" s="94">
        <v>3</v>
      </c>
      <c r="I52" s="94"/>
      <c r="J52" s="94"/>
      <c r="K52" s="94"/>
      <c r="L52" s="94"/>
    </row>
    <row r="53" spans="1:12" ht="15">
      <c r="A53" s="94" t="s">
        <v>765</v>
      </c>
      <c r="B53" s="94">
        <v>5</v>
      </c>
      <c r="C53" s="94" t="s">
        <v>761</v>
      </c>
      <c r="D53" s="94">
        <v>2</v>
      </c>
      <c r="E53" s="94" t="s">
        <v>764</v>
      </c>
      <c r="F53" s="94">
        <v>2</v>
      </c>
      <c r="G53" s="94" t="s">
        <v>782</v>
      </c>
      <c r="H53" s="94">
        <v>3</v>
      </c>
      <c r="I53" s="94"/>
      <c r="J53" s="94"/>
      <c r="K53" s="94"/>
      <c r="L53" s="94"/>
    </row>
    <row r="54" spans="1:12" ht="15">
      <c r="A54" s="94" t="s">
        <v>766</v>
      </c>
      <c r="B54" s="94">
        <v>5</v>
      </c>
      <c r="C54" s="94"/>
      <c r="D54" s="94"/>
      <c r="E54" s="94" t="s">
        <v>777</v>
      </c>
      <c r="F54" s="94">
        <v>2</v>
      </c>
      <c r="G54" s="94" t="s">
        <v>783</v>
      </c>
      <c r="H54" s="94">
        <v>3</v>
      </c>
      <c r="I54" s="94"/>
      <c r="J54" s="94"/>
      <c r="K54" s="94"/>
      <c r="L54" s="94"/>
    </row>
    <row r="55" spans="1:12" ht="15">
      <c r="A55" s="94" t="s">
        <v>767</v>
      </c>
      <c r="B55" s="94">
        <v>4</v>
      </c>
      <c r="C55" s="94"/>
      <c r="D55" s="94"/>
      <c r="E55" s="94" t="s">
        <v>778</v>
      </c>
      <c r="F55" s="94">
        <v>2</v>
      </c>
      <c r="G55" s="94" t="s">
        <v>784</v>
      </c>
      <c r="H55" s="94">
        <v>3</v>
      </c>
      <c r="I55" s="94"/>
      <c r="J55" s="94"/>
      <c r="K55" s="94"/>
      <c r="L55" s="94"/>
    </row>
    <row r="56" spans="1:12" ht="15">
      <c r="A56" s="94" t="s">
        <v>768</v>
      </c>
      <c r="B56" s="94">
        <v>4</v>
      </c>
      <c r="C56" s="94"/>
      <c r="D56" s="94"/>
      <c r="E56" s="94" t="s">
        <v>779</v>
      </c>
      <c r="F56" s="94">
        <v>2</v>
      </c>
      <c r="G56" s="94" t="s">
        <v>785</v>
      </c>
      <c r="H56" s="94">
        <v>3</v>
      </c>
      <c r="I56" s="94"/>
      <c r="J56" s="94"/>
      <c r="K56" s="94"/>
      <c r="L56" s="94"/>
    </row>
    <row r="57" spans="1:12" ht="15">
      <c r="A57" s="94" t="s">
        <v>769</v>
      </c>
      <c r="B57" s="94">
        <v>4</v>
      </c>
      <c r="C57" s="94"/>
      <c r="D57" s="94"/>
      <c r="E57" s="94" t="s">
        <v>770</v>
      </c>
      <c r="F57" s="94">
        <v>2</v>
      </c>
      <c r="G57" s="94" t="s">
        <v>786</v>
      </c>
      <c r="H57" s="94">
        <v>3</v>
      </c>
      <c r="I57" s="94"/>
      <c r="J57" s="94"/>
      <c r="K57" s="94"/>
      <c r="L57" s="94"/>
    </row>
    <row r="58" spans="1:12" ht="15">
      <c r="A58" s="94" t="s">
        <v>770</v>
      </c>
      <c r="B58" s="94">
        <v>4</v>
      </c>
      <c r="C58" s="94"/>
      <c r="D58" s="94"/>
      <c r="E58" s="94" t="s">
        <v>780</v>
      </c>
      <c r="F58" s="94">
        <v>2</v>
      </c>
      <c r="G58" s="94" t="s">
        <v>787</v>
      </c>
      <c r="H58" s="94">
        <v>3</v>
      </c>
      <c r="I58" s="94"/>
      <c r="J58" s="94"/>
      <c r="K58" s="94"/>
      <c r="L58" s="94"/>
    </row>
    <row r="61" spans="1:12" ht="15" customHeight="1">
      <c r="A61" s="86" t="s">
        <v>794</v>
      </c>
      <c r="B61" s="86" t="s">
        <v>675</v>
      </c>
      <c r="C61" s="86" t="s">
        <v>796</v>
      </c>
      <c r="D61" s="86" t="s">
        <v>678</v>
      </c>
      <c r="E61" s="86" t="s">
        <v>797</v>
      </c>
      <c r="F61" s="86" t="s">
        <v>680</v>
      </c>
      <c r="G61" s="86" t="s">
        <v>801</v>
      </c>
      <c r="H61" s="86" t="s">
        <v>682</v>
      </c>
      <c r="I61" s="86" t="s">
        <v>803</v>
      </c>
      <c r="J61" s="86" t="s">
        <v>684</v>
      </c>
      <c r="K61" s="86" t="s">
        <v>805</v>
      </c>
      <c r="L61" s="86" t="s">
        <v>685</v>
      </c>
    </row>
    <row r="62" spans="1:12" ht="15">
      <c r="A62" s="86"/>
      <c r="B62" s="86"/>
      <c r="C62" s="86"/>
      <c r="D62" s="86"/>
      <c r="E62" s="86"/>
      <c r="F62" s="86"/>
      <c r="G62" s="86"/>
      <c r="H62" s="86"/>
      <c r="I62" s="86"/>
      <c r="J62" s="86"/>
      <c r="K62" s="86"/>
      <c r="L62" s="86"/>
    </row>
    <row r="64" spans="1:12" ht="15" customHeight="1">
      <c r="A64" s="13" t="s">
        <v>795</v>
      </c>
      <c r="B64" s="13" t="s">
        <v>675</v>
      </c>
      <c r="C64" s="13" t="s">
        <v>798</v>
      </c>
      <c r="D64" s="13" t="s">
        <v>678</v>
      </c>
      <c r="E64" s="13" t="s">
        <v>800</v>
      </c>
      <c r="F64" s="13" t="s">
        <v>680</v>
      </c>
      <c r="G64" s="13" t="s">
        <v>802</v>
      </c>
      <c r="H64" s="13" t="s">
        <v>682</v>
      </c>
      <c r="I64" s="13" t="s">
        <v>804</v>
      </c>
      <c r="J64" s="13" t="s">
        <v>684</v>
      </c>
      <c r="K64" s="86" t="s">
        <v>806</v>
      </c>
      <c r="L64" s="86" t="s">
        <v>685</v>
      </c>
    </row>
    <row r="65" spans="1:12" ht="15">
      <c r="A65" s="86" t="s">
        <v>259</v>
      </c>
      <c r="B65" s="86">
        <v>17</v>
      </c>
      <c r="C65" s="86" t="s">
        <v>259</v>
      </c>
      <c r="D65" s="86">
        <v>5</v>
      </c>
      <c r="E65" s="86" t="s">
        <v>258</v>
      </c>
      <c r="F65" s="86">
        <v>9</v>
      </c>
      <c r="G65" s="86" t="s">
        <v>259</v>
      </c>
      <c r="H65" s="86">
        <v>5</v>
      </c>
      <c r="I65" s="86" t="s">
        <v>264</v>
      </c>
      <c r="J65" s="86">
        <v>1</v>
      </c>
      <c r="K65" s="86"/>
      <c r="L65" s="86"/>
    </row>
    <row r="66" spans="1:12" ht="15">
      <c r="A66" s="86" t="s">
        <v>254</v>
      </c>
      <c r="B66" s="86">
        <v>15</v>
      </c>
      <c r="C66" s="86" t="s">
        <v>254</v>
      </c>
      <c r="D66" s="86">
        <v>5</v>
      </c>
      <c r="E66" s="86" t="s">
        <v>259</v>
      </c>
      <c r="F66" s="86">
        <v>7</v>
      </c>
      <c r="G66" s="86" t="s">
        <v>254</v>
      </c>
      <c r="H66" s="86">
        <v>5</v>
      </c>
      <c r="I66" s="86" t="s">
        <v>258</v>
      </c>
      <c r="J66" s="86">
        <v>1</v>
      </c>
      <c r="K66" s="86"/>
      <c r="L66" s="86"/>
    </row>
    <row r="67" spans="1:12" ht="15">
      <c r="A67" s="86" t="s">
        <v>258</v>
      </c>
      <c r="B67" s="86">
        <v>14</v>
      </c>
      <c r="C67" s="86" t="s">
        <v>258</v>
      </c>
      <c r="D67" s="86">
        <v>4</v>
      </c>
      <c r="E67" s="86" t="s">
        <v>254</v>
      </c>
      <c r="F67" s="86">
        <v>4</v>
      </c>
      <c r="G67" s="86" t="s">
        <v>274</v>
      </c>
      <c r="H67" s="86">
        <v>3</v>
      </c>
      <c r="I67" s="86" t="s">
        <v>254</v>
      </c>
      <c r="J67" s="86">
        <v>1</v>
      </c>
      <c r="K67" s="86"/>
      <c r="L67" s="86"/>
    </row>
    <row r="68" spans="1:12" ht="15">
      <c r="A68" s="86" t="s">
        <v>256</v>
      </c>
      <c r="B68" s="86">
        <v>5</v>
      </c>
      <c r="C68" s="86" t="s">
        <v>272</v>
      </c>
      <c r="D68" s="86">
        <v>1</v>
      </c>
      <c r="E68" s="86" t="s">
        <v>256</v>
      </c>
      <c r="F68" s="86">
        <v>4</v>
      </c>
      <c r="G68" s="86" t="s">
        <v>275</v>
      </c>
      <c r="H68" s="86">
        <v>1</v>
      </c>
      <c r="I68" s="86"/>
      <c r="J68" s="86"/>
      <c r="K68" s="86"/>
      <c r="L68" s="86"/>
    </row>
    <row r="69" spans="1:12" ht="15">
      <c r="A69" s="86" t="s">
        <v>274</v>
      </c>
      <c r="B69" s="86">
        <v>3</v>
      </c>
      <c r="C69" s="86" t="s">
        <v>271</v>
      </c>
      <c r="D69" s="86">
        <v>1</v>
      </c>
      <c r="E69" s="86" t="s">
        <v>257</v>
      </c>
      <c r="F69" s="86">
        <v>3</v>
      </c>
      <c r="G69" s="86" t="s">
        <v>273</v>
      </c>
      <c r="H69" s="86">
        <v>1</v>
      </c>
      <c r="I69" s="86"/>
      <c r="J69" s="86"/>
      <c r="K69" s="86"/>
      <c r="L69" s="86"/>
    </row>
    <row r="70" spans="1:12" ht="15">
      <c r="A70" s="86" t="s">
        <v>260</v>
      </c>
      <c r="B70" s="86">
        <v>3</v>
      </c>
      <c r="C70" s="86" t="s">
        <v>265</v>
      </c>
      <c r="D70" s="86">
        <v>1</v>
      </c>
      <c r="E70" s="86" t="s">
        <v>260</v>
      </c>
      <c r="F70" s="86">
        <v>2</v>
      </c>
      <c r="G70" s="86"/>
      <c r="H70" s="86"/>
      <c r="I70" s="86"/>
      <c r="J70" s="86"/>
      <c r="K70" s="86"/>
      <c r="L70" s="86"/>
    </row>
    <row r="71" spans="1:12" ht="15">
      <c r="A71" s="86" t="s">
        <v>257</v>
      </c>
      <c r="B71" s="86">
        <v>3</v>
      </c>
      <c r="C71" s="86" t="s">
        <v>267</v>
      </c>
      <c r="D71" s="86">
        <v>1</v>
      </c>
      <c r="E71" s="86" t="s">
        <v>263</v>
      </c>
      <c r="F71" s="86">
        <v>2</v>
      </c>
      <c r="G71" s="86"/>
      <c r="H71" s="86"/>
      <c r="I71" s="86"/>
      <c r="J71" s="86"/>
      <c r="K71" s="86"/>
      <c r="L71" s="86"/>
    </row>
    <row r="72" spans="1:12" ht="15">
      <c r="A72" s="86" t="s">
        <v>263</v>
      </c>
      <c r="B72" s="86">
        <v>2</v>
      </c>
      <c r="C72" s="86" t="s">
        <v>799</v>
      </c>
      <c r="D72" s="86">
        <v>1</v>
      </c>
      <c r="E72" s="86" t="s">
        <v>261</v>
      </c>
      <c r="F72" s="86">
        <v>1</v>
      </c>
      <c r="G72" s="86"/>
      <c r="H72" s="86"/>
      <c r="I72" s="86"/>
      <c r="J72" s="86"/>
      <c r="K72" s="86"/>
      <c r="L72" s="86"/>
    </row>
    <row r="73" spans="1:12" ht="15">
      <c r="A73" s="86" t="s">
        <v>275</v>
      </c>
      <c r="B73" s="86">
        <v>1</v>
      </c>
      <c r="C73" s="86" t="s">
        <v>266</v>
      </c>
      <c r="D73" s="86">
        <v>1</v>
      </c>
      <c r="E73" s="86" t="s">
        <v>262</v>
      </c>
      <c r="F73" s="86">
        <v>1</v>
      </c>
      <c r="G73" s="86"/>
      <c r="H73" s="86"/>
      <c r="I73" s="86"/>
      <c r="J73" s="86"/>
      <c r="K73" s="86"/>
      <c r="L73" s="86"/>
    </row>
    <row r="74" spans="1:12" ht="15">
      <c r="A74" s="86" t="s">
        <v>273</v>
      </c>
      <c r="B74" s="86">
        <v>1</v>
      </c>
      <c r="C74" s="86" t="s">
        <v>256</v>
      </c>
      <c r="D74" s="86">
        <v>1</v>
      </c>
      <c r="E74" s="86" t="s">
        <v>255</v>
      </c>
      <c r="F74" s="86">
        <v>1</v>
      </c>
      <c r="G74" s="86"/>
      <c r="H74" s="86"/>
      <c r="I74" s="86"/>
      <c r="J74" s="86"/>
      <c r="K74" s="86"/>
      <c r="L74" s="86"/>
    </row>
    <row r="77" spans="1:12" ht="15" customHeight="1">
      <c r="A77" s="13" t="s">
        <v>813</v>
      </c>
      <c r="B77" s="13" t="s">
        <v>675</v>
      </c>
      <c r="C77" s="13" t="s">
        <v>814</v>
      </c>
      <c r="D77" s="13" t="s">
        <v>678</v>
      </c>
      <c r="E77" s="13" t="s">
        <v>815</v>
      </c>
      <c r="F77" s="13" t="s">
        <v>680</v>
      </c>
      <c r="G77" s="13" t="s">
        <v>816</v>
      </c>
      <c r="H77" s="13" t="s">
        <v>682</v>
      </c>
      <c r="I77" s="13" t="s">
        <v>817</v>
      </c>
      <c r="J77" s="13" t="s">
        <v>684</v>
      </c>
      <c r="K77" s="13" t="s">
        <v>818</v>
      </c>
      <c r="L77" s="13" t="s">
        <v>685</v>
      </c>
    </row>
    <row r="78" spans="1:12" ht="15">
      <c r="A78" s="127" t="s">
        <v>273</v>
      </c>
      <c r="B78" s="86">
        <v>28649</v>
      </c>
      <c r="C78" s="127" t="s">
        <v>272</v>
      </c>
      <c r="D78" s="86">
        <v>17995</v>
      </c>
      <c r="E78" s="127" t="s">
        <v>260</v>
      </c>
      <c r="F78" s="86">
        <v>10180</v>
      </c>
      <c r="G78" s="127" t="s">
        <v>273</v>
      </c>
      <c r="H78" s="86">
        <v>28649</v>
      </c>
      <c r="I78" s="127" t="s">
        <v>256</v>
      </c>
      <c r="J78" s="86">
        <v>17018</v>
      </c>
      <c r="K78" s="127" t="s">
        <v>253</v>
      </c>
      <c r="L78" s="86">
        <v>196</v>
      </c>
    </row>
    <row r="79" spans="1:12" ht="15">
      <c r="A79" s="127" t="s">
        <v>275</v>
      </c>
      <c r="B79" s="86">
        <v>24848</v>
      </c>
      <c r="C79" s="127" t="s">
        <v>270</v>
      </c>
      <c r="D79" s="86">
        <v>17369</v>
      </c>
      <c r="E79" s="127" t="s">
        <v>254</v>
      </c>
      <c r="F79" s="86">
        <v>3511</v>
      </c>
      <c r="G79" s="127" t="s">
        <v>275</v>
      </c>
      <c r="H79" s="86">
        <v>24848</v>
      </c>
      <c r="I79" s="127" t="s">
        <v>264</v>
      </c>
      <c r="J79" s="86">
        <v>4972</v>
      </c>
      <c r="K79" s="127"/>
      <c r="L79" s="86"/>
    </row>
    <row r="80" spans="1:12" ht="15">
      <c r="A80" s="127" t="s">
        <v>272</v>
      </c>
      <c r="B80" s="86">
        <v>17995</v>
      </c>
      <c r="C80" s="127" t="s">
        <v>271</v>
      </c>
      <c r="D80" s="86">
        <v>2806</v>
      </c>
      <c r="E80" s="127" t="s">
        <v>263</v>
      </c>
      <c r="F80" s="86">
        <v>1869</v>
      </c>
      <c r="G80" s="127" t="s">
        <v>258</v>
      </c>
      <c r="H80" s="86">
        <v>7751</v>
      </c>
      <c r="I80" s="127"/>
      <c r="J80" s="86"/>
      <c r="K80" s="127"/>
      <c r="L80" s="86"/>
    </row>
    <row r="81" spans="1:12" ht="15">
      <c r="A81" s="127" t="s">
        <v>270</v>
      </c>
      <c r="B81" s="86">
        <v>17369</v>
      </c>
      <c r="C81" s="127" t="s">
        <v>269</v>
      </c>
      <c r="D81" s="86">
        <v>1508</v>
      </c>
      <c r="E81" s="127" t="s">
        <v>262</v>
      </c>
      <c r="F81" s="86">
        <v>772</v>
      </c>
      <c r="G81" s="127" t="s">
        <v>274</v>
      </c>
      <c r="H81" s="86">
        <v>9</v>
      </c>
      <c r="I81" s="127"/>
      <c r="J81" s="86"/>
      <c r="K81" s="127"/>
      <c r="L81" s="86"/>
    </row>
    <row r="82" spans="1:12" ht="15">
      <c r="A82" s="127" t="s">
        <v>256</v>
      </c>
      <c r="B82" s="86">
        <v>17018</v>
      </c>
      <c r="C82" s="127" t="s">
        <v>267</v>
      </c>
      <c r="D82" s="86">
        <v>1139</v>
      </c>
      <c r="E82" s="127" t="s">
        <v>255</v>
      </c>
      <c r="F82" s="86">
        <v>650</v>
      </c>
      <c r="G82" s="127"/>
      <c r="H82" s="86"/>
      <c r="I82" s="127"/>
      <c r="J82" s="86"/>
      <c r="K82" s="127"/>
      <c r="L82" s="86"/>
    </row>
    <row r="83" spans="1:12" ht="15">
      <c r="A83" s="127" t="s">
        <v>260</v>
      </c>
      <c r="B83" s="86">
        <v>10180</v>
      </c>
      <c r="C83" s="127" t="s">
        <v>266</v>
      </c>
      <c r="D83" s="86">
        <v>834</v>
      </c>
      <c r="E83" s="127" t="s">
        <v>252</v>
      </c>
      <c r="F83" s="86">
        <v>394</v>
      </c>
      <c r="G83" s="127"/>
      <c r="H83" s="86"/>
      <c r="I83" s="127"/>
      <c r="J83" s="86"/>
      <c r="K83" s="127"/>
      <c r="L83" s="86"/>
    </row>
    <row r="84" spans="1:12" ht="15">
      <c r="A84" s="127" t="s">
        <v>258</v>
      </c>
      <c r="B84" s="86">
        <v>7751</v>
      </c>
      <c r="C84" s="127" t="s">
        <v>257</v>
      </c>
      <c r="D84" s="86">
        <v>646</v>
      </c>
      <c r="E84" s="127" t="s">
        <v>259</v>
      </c>
      <c r="F84" s="86">
        <v>350</v>
      </c>
      <c r="G84" s="127"/>
      <c r="H84" s="86"/>
      <c r="I84" s="127"/>
      <c r="J84" s="86"/>
      <c r="K84" s="127"/>
      <c r="L84" s="86"/>
    </row>
    <row r="85" spans="1:12" ht="15">
      <c r="A85" s="127" t="s">
        <v>264</v>
      </c>
      <c r="B85" s="86">
        <v>4972</v>
      </c>
      <c r="C85" s="127" t="s">
        <v>265</v>
      </c>
      <c r="D85" s="86">
        <v>207</v>
      </c>
      <c r="E85" s="127" t="s">
        <v>261</v>
      </c>
      <c r="F85" s="86">
        <v>0</v>
      </c>
      <c r="G85" s="127"/>
      <c r="H85" s="86"/>
      <c r="I85" s="127"/>
      <c r="J85" s="86"/>
      <c r="K85" s="127"/>
      <c r="L85" s="86"/>
    </row>
    <row r="86" spans="1:12" ht="15">
      <c r="A86" s="127" t="s">
        <v>254</v>
      </c>
      <c r="B86" s="86">
        <v>3511</v>
      </c>
      <c r="C86" s="127" t="s">
        <v>268</v>
      </c>
      <c r="D86" s="86">
        <v>88</v>
      </c>
      <c r="E86" s="127"/>
      <c r="F86" s="86"/>
      <c r="G86" s="127"/>
      <c r="H86" s="86"/>
      <c r="I86" s="127"/>
      <c r="J86" s="86"/>
      <c r="K86" s="127"/>
      <c r="L86" s="86"/>
    </row>
    <row r="87" spans="1:12" ht="15">
      <c r="A87" s="127" t="s">
        <v>271</v>
      </c>
      <c r="B87" s="86">
        <v>2806</v>
      </c>
      <c r="C87" s="127"/>
      <c r="D87" s="86"/>
      <c r="E87" s="127"/>
      <c r="F87" s="86"/>
      <c r="G87" s="127"/>
      <c r="H87" s="86"/>
      <c r="I87" s="127"/>
      <c r="J87" s="86"/>
      <c r="K87" s="127"/>
      <c r="L87" s="86"/>
    </row>
  </sheetData>
  <hyperlinks>
    <hyperlink ref="A2" r:id="rId1" display="https://www.thet.org/nhs-volunteers-to-fight-against-amr-alongside-african-country-clinics/"/>
    <hyperlink ref="A3" r:id="rId2" display="https://twitter.com/LordNigelCrisp/status/1045696947309473793"/>
    <hyperlink ref="A4" r:id="rId3" display="https://twitter.com/FlemingFund/status/1045294078051651584"/>
    <hyperlink ref="A5" r:id="rId4" display="https://www.pharmaceutical-journal.com/news-and-analysis/news-in-brief/pharmacists-given-funding-to-tackle-global-anti-microbial-resistance/20205515.article?firstPass=false"/>
    <hyperlink ref="A6" r:id="rId5" display="https://twitter.com/bensimms65/status/1046349117553889280"/>
    <hyperlink ref="A7" r:id="rId6" display="https://twitter.com/DHSCgovuk/status/1045313779754504193"/>
    <hyperlink ref="A8" r:id="rId7" display="https://twitter.com/bull_eleanor/status/1045927865538236416"/>
    <hyperlink ref="A9" r:id="rId8" display="https://twitter.com/michellekearns9/status/1044900232256000000"/>
    <hyperlink ref="A10" r:id="rId9" display="https://twitter.com/bensimms65/status/1045695880672813056"/>
    <hyperlink ref="A11" r:id="rId10" display="https://twitter.com/SarahM_Cavanagh/status/1045583322196389888"/>
    <hyperlink ref="C2" r:id="rId11" display="https://twitter.com/bensimms65/status/1046349117553889280"/>
    <hyperlink ref="C3" r:id="rId12" display="https://twitter.com/LordNigelCrisp/status/1045696947309473793"/>
    <hyperlink ref="C4" r:id="rId13" display="https://twitter.com/bensimms65/status/1045695880672813056"/>
    <hyperlink ref="C5" r:id="rId14" display="https://twitter.com/michellekearns9/status/1044900232256000000"/>
    <hyperlink ref="C6" r:id="rId15" display="https://twitter.com/bull_eleanor/status/1045927865538236416"/>
    <hyperlink ref="C7" r:id="rId16" display="https://twitter.com/DHSCgovuk/status/1045313779754504193"/>
    <hyperlink ref="E2" r:id="rId17" display="https://www.flemingfund.org/publications/announcing-the-fleming-funds-new-commonwealth-partnerships-for-antimicrobial-stewardship-project/"/>
    <hyperlink ref="E3" r:id="rId18" display="https://twitter.com/SarahM_Cavanagh/status/1045583322196389888"/>
    <hyperlink ref="E4" r:id="rId19" display="https://twitter.com/UKgovGHS/status/1045317086455771136"/>
    <hyperlink ref="E5" r:id="rId20" display="https://twitter.com/FlemingFund/status/1045294078051651584"/>
    <hyperlink ref="E6" r:id="rId21" display="https://twitter.com/mckeagneys/status/1048658404594597888"/>
    <hyperlink ref="E7" r:id="rId22" display="https://twitter.com/chlozt/status/1046321972416860161"/>
    <hyperlink ref="E8" r:id="rId23" display="https://twitter.com/DrDianeAshiru/status/1048896372769001474"/>
    <hyperlink ref="E9" r:id="rId24" display="https://pharmacyinpractice.scot/2018/10/01/commonwealth-pharmacy-association-announce-partnership-to-fight-antibiotic-resistance/"/>
    <hyperlink ref="E10" r:id="rId25" display="https://www.pharmaceutical-journal.com/news-and-analysis/news-in-brief/pharmacists-given-funding-to-tackle-global-anti-microbial-resistance/20205515.fullarticle?firstPass=false"/>
    <hyperlink ref="E11" r:id="rId26" display="https://twitter.com/LordNigelCrisp/status/1045696947309473793"/>
    <hyperlink ref="G2" r:id="rId27" display="https://www.thet.org/nhs-volunteers-to-fight-against-amr-alongside-african-country-clinics/"/>
    <hyperlink ref="G3" r:id="rId28" display="https://www.pharmaceutical-journal.com/news-and-analysis/news-in-brief/pharmacists-given-funding-to-tackle-global-anti-microbial-resistance/20205515.article?firstPass=false"/>
    <hyperlink ref="I2" r:id="rId29" display="https://twitter.com/FlemingFund/status/1045698169525424128"/>
    <hyperlink ref="I3" r:id="rId30" display="https://twitter.com/CW_Pharmacists/status/1045642684772347904"/>
    <hyperlink ref="K2" r:id="rId31" display="https://twitter.com/FlemingFund/status/1045294078051651584"/>
  </hyperlinks>
  <printOptions/>
  <pageMargins left="0.7" right="0.7" top="0.75" bottom="0.75" header="0.3" footer="0.3"/>
  <pageSetup orientation="portrait" paperSize="9"/>
  <tableParts>
    <tablePart r:id="rId36"/>
    <tablePart r:id="rId37"/>
    <tablePart r:id="rId34"/>
    <tablePart r:id="rId38"/>
    <tablePart r:id="rId35"/>
    <tablePart r:id="rId32"/>
    <tablePart r:id="rId39"/>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DC85-29EA-4AFE-B76B-E14741EB9F29}">
  <dimension ref="A1:G171"/>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879</v>
      </c>
      <c r="B1" s="13" t="s">
        <v>934</v>
      </c>
      <c r="C1" s="13" t="s">
        <v>935</v>
      </c>
      <c r="D1" s="13" t="s">
        <v>144</v>
      </c>
      <c r="E1" s="13" t="s">
        <v>937</v>
      </c>
      <c r="F1" s="13" t="s">
        <v>938</v>
      </c>
      <c r="G1" s="13" t="s">
        <v>939</v>
      </c>
    </row>
    <row r="2" spans="1:7" ht="15">
      <c r="A2" s="86" t="s">
        <v>728</v>
      </c>
      <c r="B2" s="86">
        <v>48</v>
      </c>
      <c r="C2" s="132">
        <v>0.06827880512091039</v>
      </c>
      <c r="D2" s="86" t="s">
        <v>936</v>
      </c>
      <c r="E2" s="86"/>
      <c r="F2" s="86"/>
      <c r="G2" s="86"/>
    </row>
    <row r="3" spans="1:7" ht="15">
      <c r="A3" s="86" t="s">
        <v>729</v>
      </c>
      <c r="B3" s="86">
        <v>9</v>
      </c>
      <c r="C3" s="132">
        <v>0.012802275960170697</v>
      </c>
      <c r="D3" s="86" t="s">
        <v>936</v>
      </c>
      <c r="E3" s="86"/>
      <c r="F3" s="86"/>
      <c r="G3" s="86"/>
    </row>
    <row r="4" spans="1:7" ht="15">
      <c r="A4" s="86" t="s">
        <v>730</v>
      </c>
      <c r="B4" s="86">
        <v>0</v>
      </c>
      <c r="C4" s="132">
        <v>0</v>
      </c>
      <c r="D4" s="86" t="s">
        <v>936</v>
      </c>
      <c r="E4" s="86"/>
      <c r="F4" s="86"/>
      <c r="G4" s="86"/>
    </row>
    <row r="5" spans="1:7" ht="15">
      <c r="A5" s="86" t="s">
        <v>731</v>
      </c>
      <c r="B5" s="86">
        <v>646</v>
      </c>
      <c r="C5" s="132">
        <v>0.9189189189189189</v>
      </c>
      <c r="D5" s="86" t="s">
        <v>936</v>
      </c>
      <c r="E5" s="86"/>
      <c r="F5" s="86"/>
      <c r="G5" s="86"/>
    </row>
    <row r="6" spans="1:7" ht="15">
      <c r="A6" s="86" t="s">
        <v>732</v>
      </c>
      <c r="B6" s="86">
        <v>703</v>
      </c>
      <c r="C6" s="132">
        <v>1</v>
      </c>
      <c r="D6" s="86" t="s">
        <v>936</v>
      </c>
      <c r="E6" s="86"/>
      <c r="F6" s="86"/>
      <c r="G6" s="86"/>
    </row>
    <row r="7" spans="1:7" ht="15">
      <c r="A7" s="94" t="s">
        <v>733</v>
      </c>
      <c r="B7" s="94">
        <v>30</v>
      </c>
      <c r="C7" s="133">
        <v>0</v>
      </c>
      <c r="D7" s="94" t="s">
        <v>936</v>
      </c>
      <c r="E7" s="94" t="b">
        <v>0</v>
      </c>
      <c r="F7" s="94" t="b">
        <v>0</v>
      </c>
      <c r="G7" s="94" t="b">
        <v>0</v>
      </c>
    </row>
    <row r="8" spans="1:7" ht="15">
      <c r="A8" s="94" t="s">
        <v>259</v>
      </c>
      <c r="B8" s="94">
        <v>17</v>
      </c>
      <c r="C8" s="133">
        <v>0.008646246735677534</v>
      </c>
      <c r="D8" s="94" t="s">
        <v>936</v>
      </c>
      <c r="E8" s="94" t="b">
        <v>0</v>
      </c>
      <c r="F8" s="94" t="b">
        <v>0</v>
      </c>
      <c r="G8" s="94" t="b">
        <v>0</v>
      </c>
    </row>
    <row r="9" spans="1:7" ht="15">
      <c r="A9" s="94" t="s">
        <v>254</v>
      </c>
      <c r="B9" s="94">
        <v>15</v>
      </c>
      <c r="C9" s="133">
        <v>0.009310206051463337</v>
      </c>
      <c r="D9" s="94" t="s">
        <v>936</v>
      </c>
      <c r="E9" s="94" t="b">
        <v>0</v>
      </c>
      <c r="F9" s="94" t="b">
        <v>0</v>
      </c>
      <c r="G9" s="94" t="b">
        <v>0</v>
      </c>
    </row>
    <row r="10" spans="1:7" ht="15">
      <c r="A10" s="94" t="s">
        <v>734</v>
      </c>
      <c r="B10" s="94">
        <v>15</v>
      </c>
      <c r="C10" s="133">
        <v>0.009310206051463337</v>
      </c>
      <c r="D10" s="94" t="s">
        <v>936</v>
      </c>
      <c r="E10" s="94" t="b">
        <v>0</v>
      </c>
      <c r="F10" s="94" t="b">
        <v>0</v>
      </c>
      <c r="G10" s="94" t="b">
        <v>0</v>
      </c>
    </row>
    <row r="11" spans="1:7" ht="15">
      <c r="A11" s="94" t="s">
        <v>258</v>
      </c>
      <c r="B11" s="94">
        <v>14</v>
      </c>
      <c r="C11" s="133">
        <v>0.009554443436247303</v>
      </c>
      <c r="D11" s="94" t="s">
        <v>936</v>
      </c>
      <c r="E11" s="94" t="b">
        <v>0</v>
      </c>
      <c r="F11" s="94" t="b">
        <v>0</v>
      </c>
      <c r="G11" s="94" t="b">
        <v>0</v>
      </c>
    </row>
    <row r="12" spans="1:7" ht="15">
      <c r="A12" s="94" t="s">
        <v>749</v>
      </c>
      <c r="B12" s="94">
        <v>13</v>
      </c>
      <c r="C12" s="133">
        <v>0.014015306574524513</v>
      </c>
      <c r="D12" s="94" t="s">
        <v>936</v>
      </c>
      <c r="E12" s="94" t="b">
        <v>0</v>
      </c>
      <c r="F12" s="94" t="b">
        <v>0</v>
      </c>
      <c r="G12" s="94" t="b">
        <v>0</v>
      </c>
    </row>
    <row r="13" spans="1:7" ht="15">
      <c r="A13" s="94" t="s">
        <v>746</v>
      </c>
      <c r="B13" s="94">
        <v>10</v>
      </c>
      <c r="C13" s="133">
        <v>0.00983755164370438</v>
      </c>
      <c r="D13" s="94" t="s">
        <v>936</v>
      </c>
      <c r="E13" s="94" t="b">
        <v>0</v>
      </c>
      <c r="F13" s="94" t="b">
        <v>0</v>
      </c>
      <c r="G13" s="94" t="b">
        <v>0</v>
      </c>
    </row>
    <row r="14" spans="1:7" ht="15">
      <c r="A14" s="94" t="s">
        <v>744</v>
      </c>
      <c r="B14" s="94">
        <v>9</v>
      </c>
      <c r="C14" s="133">
        <v>0.009702904551593894</v>
      </c>
      <c r="D14" s="94" t="s">
        <v>936</v>
      </c>
      <c r="E14" s="94" t="b">
        <v>0</v>
      </c>
      <c r="F14" s="94" t="b">
        <v>0</v>
      </c>
      <c r="G14" s="94" t="b">
        <v>0</v>
      </c>
    </row>
    <row r="15" spans="1:7" ht="15">
      <c r="A15" s="94" t="s">
        <v>750</v>
      </c>
      <c r="B15" s="94">
        <v>8</v>
      </c>
      <c r="C15" s="133">
        <v>0.00946855699344691</v>
      </c>
      <c r="D15" s="94" t="s">
        <v>936</v>
      </c>
      <c r="E15" s="94" t="b">
        <v>0</v>
      </c>
      <c r="F15" s="94" t="b">
        <v>0</v>
      </c>
      <c r="G15" s="94" t="b">
        <v>0</v>
      </c>
    </row>
    <row r="16" spans="1:7" ht="15">
      <c r="A16" s="94" t="s">
        <v>745</v>
      </c>
      <c r="B16" s="94">
        <v>8</v>
      </c>
      <c r="C16" s="133">
        <v>0.00946855699344691</v>
      </c>
      <c r="D16" s="94" t="s">
        <v>936</v>
      </c>
      <c r="E16" s="94" t="b">
        <v>0</v>
      </c>
      <c r="F16" s="94" t="b">
        <v>0</v>
      </c>
      <c r="G16" s="94" t="b">
        <v>0</v>
      </c>
    </row>
    <row r="17" spans="1:7" ht="15">
      <c r="A17" s="94" t="s">
        <v>752</v>
      </c>
      <c r="B17" s="94">
        <v>7</v>
      </c>
      <c r="C17" s="133">
        <v>0.009121984542139874</v>
      </c>
      <c r="D17" s="94" t="s">
        <v>936</v>
      </c>
      <c r="E17" s="94" t="b">
        <v>1</v>
      </c>
      <c r="F17" s="94" t="b">
        <v>0</v>
      </c>
      <c r="G17" s="94" t="b">
        <v>0</v>
      </c>
    </row>
    <row r="18" spans="1:7" ht="15">
      <c r="A18" s="94" t="s">
        <v>743</v>
      </c>
      <c r="B18" s="94">
        <v>7</v>
      </c>
      <c r="C18" s="133">
        <v>0.009121984542139874</v>
      </c>
      <c r="D18" s="94" t="s">
        <v>936</v>
      </c>
      <c r="E18" s="94" t="b">
        <v>0</v>
      </c>
      <c r="F18" s="94" t="b">
        <v>0</v>
      </c>
      <c r="G18" s="94" t="b">
        <v>0</v>
      </c>
    </row>
    <row r="19" spans="1:7" ht="15">
      <c r="A19" s="94" t="s">
        <v>742</v>
      </c>
      <c r="B19" s="94">
        <v>6</v>
      </c>
      <c r="C19" s="133">
        <v>0.008647051600033222</v>
      </c>
      <c r="D19" s="94" t="s">
        <v>936</v>
      </c>
      <c r="E19" s="94" t="b">
        <v>0</v>
      </c>
      <c r="F19" s="94" t="b">
        <v>0</v>
      </c>
      <c r="G19" s="94" t="b">
        <v>0</v>
      </c>
    </row>
    <row r="20" spans="1:7" ht="15">
      <c r="A20" s="94" t="s">
        <v>751</v>
      </c>
      <c r="B20" s="94">
        <v>5</v>
      </c>
      <c r="C20" s="133">
        <v>0.008022177839006635</v>
      </c>
      <c r="D20" s="94" t="s">
        <v>936</v>
      </c>
      <c r="E20" s="94" t="b">
        <v>0</v>
      </c>
      <c r="F20" s="94" t="b">
        <v>0</v>
      </c>
      <c r="G20" s="94" t="b">
        <v>0</v>
      </c>
    </row>
    <row r="21" spans="1:7" ht="15">
      <c r="A21" s="94" t="s">
        <v>702</v>
      </c>
      <c r="B21" s="94">
        <v>5</v>
      </c>
      <c r="C21" s="133">
        <v>0.008022177839006635</v>
      </c>
      <c r="D21" s="94" t="s">
        <v>936</v>
      </c>
      <c r="E21" s="94" t="b">
        <v>0</v>
      </c>
      <c r="F21" s="94" t="b">
        <v>0</v>
      </c>
      <c r="G21" s="94" t="b">
        <v>0</v>
      </c>
    </row>
    <row r="22" spans="1:7" ht="15">
      <c r="A22" s="94" t="s">
        <v>737</v>
      </c>
      <c r="B22" s="94">
        <v>5</v>
      </c>
      <c r="C22" s="133">
        <v>0.008022177839006635</v>
      </c>
      <c r="D22" s="94" t="s">
        <v>936</v>
      </c>
      <c r="E22" s="94" t="b">
        <v>0</v>
      </c>
      <c r="F22" s="94" t="b">
        <v>0</v>
      </c>
      <c r="G22" s="94" t="b">
        <v>0</v>
      </c>
    </row>
    <row r="23" spans="1:7" ht="15">
      <c r="A23" s="94" t="s">
        <v>738</v>
      </c>
      <c r="B23" s="94">
        <v>5</v>
      </c>
      <c r="C23" s="133">
        <v>0.008022177839006635</v>
      </c>
      <c r="D23" s="94" t="s">
        <v>936</v>
      </c>
      <c r="E23" s="94" t="b">
        <v>0</v>
      </c>
      <c r="F23" s="94" t="b">
        <v>0</v>
      </c>
      <c r="G23" s="94" t="b">
        <v>0</v>
      </c>
    </row>
    <row r="24" spans="1:7" ht="15">
      <c r="A24" s="94" t="s">
        <v>256</v>
      </c>
      <c r="B24" s="94">
        <v>5</v>
      </c>
      <c r="C24" s="133">
        <v>0.008022177839006635</v>
      </c>
      <c r="D24" s="94" t="s">
        <v>936</v>
      </c>
      <c r="E24" s="94" t="b">
        <v>0</v>
      </c>
      <c r="F24" s="94" t="b">
        <v>0</v>
      </c>
      <c r="G24" s="94" t="b">
        <v>0</v>
      </c>
    </row>
    <row r="25" spans="1:7" ht="15">
      <c r="A25" s="94" t="s">
        <v>880</v>
      </c>
      <c r="B25" s="94">
        <v>5</v>
      </c>
      <c r="C25" s="133">
        <v>0.008022177839006635</v>
      </c>
      <c r="D25" s="94" t="s">
        <v>936</v>
      </c>
      <c r="E25" s="94" t="b">
        <v>0</v>
      </c>
      <c r="F25" s="94" t="b">
        <v>0</v>
      </c>
      <c r="G25" s="94" t="b">
        <v>0</v>
      </c>
    </row>
    <row r="26" spans="1:7" ht="15">
      <c r="A26" s="94" t="s">
        <v>881</v>
      </c>
      <c r="B26" s="94">
        <v>5</v>
      </c>
      <c r="C26" s="133">
        <v>0.008022177839006635</v>
      </c>
      <c r="D26" s="94" t="s">
        <v>936</v>
      </c>
      <c r="E26" s="94" t="b">
        <v>0</v>
      </c>
      <c r="F26" s="94" t="b">
        <v>0</v>
      </c>
      <c r="G26" s="94" t="b">
        <v>0</v>
      </c>
    </row>
    <row r="27" spans="1:7" ht="15">
      <c r="A27" s="94" t="s">
        <v>882</v>
      </c>
      <c r="B27" s="94">
        <v>5</v>
      </c>
      <c r="C27" s="133">
        <v>0.008022177839006635</v>
      </c>
      <c r="D27" s="94" t="s">
        <v>936</v>
      </c>
      <c r="E27" s="94" t="b">
        <v>1</v>
      </c>
      <c r="F27" s="94" t="b">
        <v>0</v>
      </c>
      <c r="G27" s="94" t="b">
        <v>0</v>
      </c>
    </row>
    <row r="28" spans="1:7" ht="15">
      <c r="A28" s="94" t="s">
        <v>883</v>
      </c>
      <c r="B28" s="94">
        <v>4</v>
      </c>
      <c r="C28" s="133">
        <v>0.007217000110447011</v>
      </c>
      <c r="D28" s="94" t="s">
        <v>936</v>
      </c>
      <c r="E28" s="94" t="b">
        <v>1</v>
      </c>
      <c r="F28" s="94" t="b">
        <v>0</v>
      </c>
      <c r="G28" s="94" t="b">
        <v>0</v>
      </c>
    </row>
    <row r="29" spans="1:7" ht="15">
      <c r="A29" s="94" t="s">
        <v>884</v>
      </c>
      <c r="B29" s="94">
        <v>4</v>
      </c>
      <c r="C29" s="133">
        <v>0.007217000110447011</v>
      </c>
      <c r="D29" s="94" t="s">
        <v>936</v>
      </c>
      <c r="E29" s="94" t="b">
        <v>1</v>
      </c>
      <c r="F29" s="94" t="b">
        <v>0</v>
      </c>
      <c r="G29" s="94" t="b">
        <v>0</v>
      </c>
    </row>
    <row r="30" spans="1:7" ht="15">
      <c r="A30" s="94" t="s">
        <v>736</v>
      </c>
      <c r="B30" s="94">
        <v>4</v>
      </c>
      <c r="C30" s="133">
        <v>0.007217000110447011</v>
      </c>
      <c r="D30" s="94" t="s">
        <v>936</v>
      </c>
      <c r="E30" s="94" t="b">
        <v>0</v>
      </c>
      <c r="F30" s="94" t="b">
        <v>0</v>
      </c>
      <c r="G30" s="94" t="b">
        <v>0</v>
      </c>
    </row>
    <row r="31" spans="1:7" ht="15">
      <c r="A31" s="94" t="s">
        <v>885</v>
      </c>
      <c r="B31" s="94">
        <v>4</v>
      </c>
      <c r="C31" s="133">
        <v>0.007217000110447011</v>
      </c>
      <c r="D31" s="94" t="s">
        <v>936</v>
      </c>
      <c r="E31" s="94" t="b">
        <v>0</v>
      </c>
      <c r="F31" s="94" t="b">
        <v>0</v>
      </c>
      <c r="G31" s="94" t="b">
        <v>0</v>
      </c>
    </row>
    <row r="32" spans="1:7" ht="15">
      <c r="A32" s="94" t="s">
        <v>886</v>
      </c>
      <c r="B32" s="94">
        <v>4</v>
      </c>
      <c r="C32" s="133">
        <v>0.007217000110447011</v>
      </c>
      <c r="D32" s="94" t="s">
        <v>936</v>
      </c>
      <c r="E32" s="94" t="b">
        <v>0</v>
      </c>
      <c r="F32" s="94" t="b">
        <v>0</v>
      </c>
      <c r="G32" s="94" t="b">
        <v>0</v>
      </c>
    </row>
    <row r="33" spans="1:7" ht="15">
      <c r="A33" s="94" t="s">
        <v>887</v>
      </c>
      <c r="B33" s="94">
        <v>4</v>
      </c>
      <c r="C33" s="133">
        <v>0.007217000110447011</v>
      </c>
      <c r="D33" s="94" t="s">
        <v>936</v>
      </c>
      <c r="E33" s="94" t="b">
        <v>1</v>
      </c>
      <c r="F33" s="94" t="b">
        <v>0</v>
      </c>
      <c r="G33" s="94" t="b">
        <v>0</v>
      </c>
    </row>
    <row r="34" spans="1:7" ht="15">
      <c r="A34" s="94" t="s">
        <v>747</v>
      </c>
      <c r="B34" s="94">
        <v>4</v>
      </c>
      <c r="C34" s="133">
        <v>0.007217000110447011</v>
      </c>
      <c r="D34" s="94" t="s">
        <v>936</v>
      </c>
      <c r="E34" s="94" t="b">
        <v>0</v>
      </c>
      <c r="F34" s="94" t="b">
        <v>0</v>
      </c>
      <c r="G34" s="94" t="b">
        <v>0</v>
      </c>
    </row>
    <row r="35" spans="1:7" ht="15">
      <c r="A35" s="94" t="s">
        <v>888</v>
      </c>
      <c r="B35" s="94">
        <v>4</v>
      </c>
      <c r="C35" s="133">
        <v>0.007217000110447011</v>
      </c>
      <c r="D35" s="94" t="s">
        <v>936</v>
      </c>
      <c r="E35" s="94" t="b">
        <v>0</v>
      </c>
      <c r="F35" s="94" t="b">
        <v>0</v>
      </c>
      <c r="G35" s="94" t="b">
        <v>0</v>
      </c>
    </row>
    <row r="36" spans="1:7" ht="15">
      <c r="A36" s="94" t="s">
        <v>889</v>
      </c>
      <c r="B36" s="94">
        <v>3</v>
      </c>
      <c r="C36" s="133">
        <v>0.006185567010309278</v>
      </c>
      <c r="D36" s="94" t="s">
        <v>936</v>
      </c>
      <c r="E36" s="94" t="b">
        <v>1</v>
      </c>
      <c r="F36" s="94" t="b">
        <v>0</v>
      </c>
      <c r="G36" s="94" t="b">
        <v>0</v>
      </c>
    </row>
    <row r="37" spans="1:7" ht="15">
      <c r="A37" s="94" t="s">
        <v>890</v>
      </c>
      <c r="B37" s="94">
        <v>3</v>
      </c>
      <c r="C37" s="133">
        <v>0.006185567010309278</v>
      </c>
      <c r="D37" s="94" t="s">
        <v>936</v>
      </c>
      <c r="E37" s="94" t="b">
        <v>0</v>
      </c>
      <c r="F37" s="94" t="b">
        <v>0</v>
      </c>
      <c r="G37" s="94" t="b">
        <v>0</v>
      </c>
    </row>
    <row r="38" spans="1:7" ht="15">
      <c r="A38" s="94" t="s">
        <v>891</v>
      </c>
      <c r="B38" s="94">
        <v>3</v>
      </c>
      <c r="C38" s="133">
        <v>0.006185567010309278</v>
      </c>
      <c r="D38" s="94" t="s">
        <v>936</v>
      </c>
      <c r="E38" s="94" t="b">
        <v>0</v>
      </c>
      <c r="F38" s="94" t="b">
        <v>0</v>
      </c>
      <c r="G38" s="94" t="b">
        <v>0</v>
      </c>
    </row>
    <row r="39" spans="1:7" ht="15">
      <c r="A39" s="94" t="s">
        <v>892</v>
      </c>
      <c r="B39" s="94">
        <v>3</v>
      </c>
      <c r="C39" s="133">
        <v>0.006185567010309278</v>
      </c>
      <c r="D39" s="94" t="s">
        <v>936</v>
      </c>
      <c r="E39" s="94" t="b">
        <v>0</v>
      </c>
      <c r="F39" s="94" t="b">
        <v>0</v>
      </c>
      <c r="G39" s="94" t="b">
        <v>0</v>
      </c>
    </row>
    <row r="40" spans="1:7" ht="15">
      <c r="A40" s="94" t="s">
        <v>893</v>
      </c>
      <c r="B40" s="94">
        <v>3</v>
      </c>
      <c r="C40" s="133">
        <v>0.006185567010309278</v>
      </c>
      <c r="D40" s="94" t="s">
        <v>936</v>
      </c>
      <c r="E40" s="94" t="b">
        <v>0</v>
      </c>
      <c r="F40" s="94" t="b">
        <v>0</v>
      </c>
      <c r="G40" s="94" t="b">
        <v>0</v>
      </c>
    </row>
    <row r="41" spans="1:7" ht="15">
      <c r="A41" s="94" t="s">
        <v>894</v>
      </c>
      <c r="B41" s="94">
        <v>3</v>
      </c>
      <c r="C41" s="133">
        <v>0.006185567010309278</v>
      </c>
      <c r="D41" s="94" t="s">
        <v>936</v>
      </c>
      <c r="E41" s="94" t="b">
        <v>0</v>
      </c>
      <c r="F41" s="94" t="b">
        <v>0</v>
      </c>
      <c r="G41" s="94" t="b">
        <v>0</v>
      </c>
    </row>
    <row r="42" spans="1:7" ht="15">
      <c r="A42" s="94" t="s">
        <v>895</v>
      </c>
      <c r="B42" s="94">
        <v>3</v>
      </c>
      <c r="C42" s="133">
        <v>0.006185567010309278</v>
      </c>
      <c r="D42" s="94" t="s">
        <v>936</v>
      </c>
      <c r="E42" s="94" t="b">
        <v>0</v>
      </c>
      <c r="F42" s="94" t="b">
        <v>0</v>
      </c>
      <c r="G42" s="94" t="b">
        <v>0</v>
      </c>
    </row>
    <row r="43" spans="1:7" ht="15">
      <c r="A43" s="94" t="s">
        <v>896</v>
      </c>
      <c r="B43" s="94">
        <v>3</v>
      </c>
      <c r="C43" s="133">
        <v>0.006185567010309278</v>
      </c>
      <c r="D43" s="94" t="s">
        <v>936</v>
      </c>
      <c r="E43" s="94" t="b">
        <v>0</v>
      </c>
      <c r="F43" s="94" t="b">
        <v>0</v>
      </c>
      <c r="G43" s="94" t="b">
        <v>0</v>
      </c>
    </row>
    <row r="44" spans="1:7" ht="15">
      <c r="A44" s="94" t="s">
        <v>897</v>
      </c>
      <c r="B44" s="94">
        <v>3</v>
      </c>
      <c r="C44" s="133">
        <v>0.006185567010309278</v>
      </c>
      <c r="D44" s="94" t="s">
        <v>936</v>
      </c>
      <c r="E44" s="94" t="b">
        <v>0</v>
      </c>
      <c r="F44" s="94" t="b">
        <v>0</v>
      </c>
      <c r="G44" s="94" t="b">
        <v>0</v>
      </c>
    </row>
    <row r="45" spans="1:7" ht="15">
      <c r="A45" s="94" t="s">
        <v>898</v>
      </c>
      <c r="B45" s="94">
        <v>3</v>
      </c>
      <c r="C45" s="133">
        <v>0.006185567010309278</v>
      </c>
      <c r="D45" s="94" t="s">
        <v>936</v>
      </c>
      <c r="E45" s="94" t="b">
        <v>0</v>
      </c>
      <c r="F45" s="94" t="b">
        <v>0</v>
      </c>
      <c r="G45" s="94" t="b">
        <v>0</v>
      </c>
    </row>
    <row r="46" spans="1:7" ht="15">
      <c r="A46" s="94" t="s">
        <v>899</v>
      </c>
      <c r="B46" s="94">
        <v>3</v>
      </c>
      <c r="C46" s="133">
        <v>0.006185567010309278</v>
      </c>
      <c r="D46" s="94" t="s">
        <v>936</v>
      </c>
      <c r="E46" s="94" t="b">
        <v>0</v>
      </c>
      <c r="F46" s="94" t="b">
        <v>0</v>
      </c>
      <c r="G46" s="94" t="b">
        <v>0</v>
      </c>
    </row>
    <row r="47" spans="1:7" ht="15">
      <c r="A47" s="94" t="s">
        <v>900</v>
      </c>
      <c r="B47" s="94">
        <v>3</v>
      </c>
      <c r="C47" s="133">
        <v>0.006185567010309278</v>
      </c>
      <c r="D47" s="94" t="s">
        <v>936</v>
      </c>
      <c r="E47" s="94" t="b">
        <v>0</v>
      </c>
      <c r="F47" s="94" t="b">
        <v>0</v>
      </c>
      <c r="G47" s="94" t="b">
        <v>0</v>
      </c>
    </row>
    <row r="48" spans="1:7" ht="15">
      <c r="A48" s="94" t="s">
        <v>901</v>
      </c>
      <c r="B48" s="94">
        <v>3</v>
      </c>
      <c r="C48" s="133">
        <v>0.006185567010309278</v>
      </c>
      <c r="D48" s="94" t="s">
        <v>936</v>
      </c>
      <c r="E48" s="94" t="b">
        <v>0</v>
      </c>
      <c r="F48" s="94" t="b">
        <v>0</v>
      </c>
      <c r="G48" s="94" t="b">
        <v>0</v>
      </c>
    </row>
    <row r="49" spans="1:7" ht="15">
      <c r="A49" s="94" t="s">
        <v>902</v>
      </c>
      <c r="B49" s="94">
        <v>3</v>
      </c>
      <c r="C49" s="133">
        <v>0.006185567010309278</v>
      </c>
      <c r="D49" s="94" t="s">
        <v>936</v>
      </c>
      <c r="E49" s="94" t="b">
        <v>0</v>
      </c>
      <c r="F49" s="94" t="b">
        <v>0</v>
      </c>
      <c r="G49" s="94" t="b">
        <v>0</v>
      </c>
    </row>
    <row r="50" spans="1:7" ht="15">
      <c r="A50" s="94" t="s">
        <v>903</v>
      </c>
      <c r="B50" s="94">
        <v>3</v>
      </c>
      <c r="C50" s="133">
        <v>0.006185567010309278</v>
      </c>
      <c r="D50" s="94" t="s">
        <v>936</v>
      </c>
      <c r="E50" s="94" t="b">
        <v>0</v>
      </c>
      <c r="F50" s="94" t="b">
        <v>1</v>
      </c>
      <c r="G50" s="94" t="b">
        <v>0</v>
      </c>
    </row>
    <row r="51" spans="1:7" ht="15">
      <c r="A51" s="94" t="s">
        <v>904</v>
      </c>
      <c r="B51" s="94">
        <v>3</v>
      </c>
      <c r="C51" s="133">
        <v>0.006185567010309278</v>
      </c>
      <c r="D51" s="94" t="s">
        <v>936</v>
      </c>
      <c r="E51" s="94" t="b">
        <v>0</v>
      </c>
      <c r="F51" s="94" t="b">
        <v>0</v>
      </c>
      <c r="G51" s="94" t="b">
        <v>0</v>
      </c>
    </row>
    <row r="52" spans="1:7" ht="15">
      <c r="A52" s="94" t="s">
        <v>905</v>
      </c>
      <c r="B52" s="94">
        <v>3</v>
      </c>
      <c r="C52" s="133">
        <v>0.006185567010309278</v>
      </c>
      <c r="D52" s="94" t="s">
        <v>936</v>
      </c>
      <c r="E52" s="94" t="b">
        <v>0</v>
      </c>
      <c r="F52" s="94" t="b">
        <v>0</v>
      </c>
      <c r="G52" s="94" t="b">
        <v>0</v>
      </c>
    </row>
    <row r="53" spans="1:7" ht="15">
      <c r="A53" s="94" t="s">
        <v>274</v>
      </c>
      <c r="B53" s="94">
        <v>3</v>
      </c>
      <c r="C53" s="133">
        <v>0.006185567010309278</v>
      </c>
      <c r="D53" s="94" t="s">
        <v>936</v>
      </c>
      <c r="E53" s="94" t="b">
        <v>0</v>
      </c>
      <c r="F53" s="94" t="b">
        <v>0</v>
      </c>
      <c r="G53" s="94" t="b">
        <v>0</v>
      </c>
    </row>
    <row r="54" spans="1:7" ht="15">
      <c r="A54" s="94" t="s">
        <v>906</v>
      </c>
      <c r="B54" s="94">
        <v>3</v>
      </c>
      <c r="C54" s="133">
        <v>0.006185567010309278</v>
      </c>
      <c r="D54" s="94" t="s">
        <v>936</v>
      </c>
      <c r="E54" s="94" t="b">
        <v>0</v>
      </c>
      <c r="F54" s="94" t="b">
        <v>0</v>
      </c>
      <c r="G54" s="94" t="b">
        <v>0</v>
      </c>
    </row>
    <row r="55" spans="1:7" ht="15">
      <c r="A55" s="94" t="s">
        <v>907</v>
      </c>
      <c r="B55" s="94">
        <v>3</v>
      </c>
      <c r="C55" s="133">
        <v>0.006185567010309278</v>
      </c>
      <c r="D55" s="94" t="s">
        <v>936</v>
      </c>
      <c r="E55" s="94" t="b">
        <v>0</v>
      </c>
      <c r="F55" s="94" t="b">
        <v>0</v>
      </c>
      <c r="G55" s="94" t="b">
        <v>0</v>
      </c>
    </row>
    <row r="56" spans="1:7" ht="15">
      <c r="A56" s="94" t="s">
        <v>908</v>
      </c>
      <c r="B56" s="94">
        <v>3</v>
      </c>
      <c r="C56" s="133">
        <v>0.006185567010309278</v>
      </c>
      <c r="D56" s="94" t="s">
        <v>936</v>
      </c>
      <c r="E56" s="94" t="b">
        <v>0</v>
      </c>
      <c r="F56" s="94" t="b">
        <v>0</v>
      </c>
      <c r="G56" s="94" t="b">
        <v>0</v>
      </c>
    </row>
    <row r="57" spans="1:7" ht="15">
      <c r="A57" s="94" t="s">
        <v>909</v>
      </c>
      <c r="B57" s="94">
        <v>3</v>
      </c>
      <c r="C57" s="133">
        <v>0.006185567010309278</v>
      </c>
      <c r="D57" s="94" t="s">
        <v>936</v>
      </c>
      <c r="E57" s="94" t="b">
        <v>1</v>
      </c>
      <c r="F57" s="94" t="b">
        <v>0</v>
      </c>
      <c r="G57" s="94" t="b">
        <v>0</v>
      </c>
    </row>
    <row r="58" spans="1:7" ht="15">
      <c r="A58" s="94" t="s">
        <v>709</v>
      </c>
      <c r="B58" s="94">
        <v>3</v>
      </c>
      <c r="C58" s="133">
        <v>0.007274791293127926</v>
      </c>
      <c r="D58" s="94" t="s">
        <v>936</v>
      </c>
      <c r="E58" s="94" t="b">
        <v>0</v>
      </c>
      <c r="F58" s="94" t="b">
        <v>0</v>
      </c>
      <c r="G58" s="94" t="b">
        <v>0</v>
      </c>
    </row>
    <row r="59" spans="1:7" ht="15">
      <c r="A59" s="94" t="s">
        <v>910</v>
      </c>
      <c r="B59" s="94">
        <v>3</v>
      </c>
      <c r="C59" s="133">
        <v>0.006185567010309278</v>
      </c>
      <c r="D59" s="94" t="s">
        <v>936</v>
      </c>
      <c r="E59" s="94" t="b">
        <v>0</v>
      </c>
      <c r="F59" s="94" t="b">
        <v>0</v>
      </c>
      <c r="G59" s="94" t="b">
        <v>0</v>
      </c>
    </row>
    <row r="60" spans="1:7" ht="15">
      <c r="A60" s="94" t="s">
        <v>260</v>
      </c>
      <c r="B60" s="94">
        <v>3</v>
      </c>
      <c r="C60" s="133">
        <v>0.006185567010309278</v>
      </c>
      <c r="D60" s="94" t="s">
        <v>936</v>
      </c>
      <c r="E60" s="94" t="b">
        <v>0</v>
      </c>
      <c r="F60" s="94" t="b">
        <v>0</v>
      </c>
      <c r="G60" s="94" t="b">
        <v>0</v>
      </c>
    </row>
    <row r="61" spans="1:7" ht="15">
      <c r="A61" s="94" t="s">
        <v>911</v>
      </c>
      <c r="B61" s="94">
        <v>3</v>
      </c>
      <c r="C61" s="133">
        <v>0.006185567010309278</v>
      </c>
      <c r="D61" s="94" t="s">
        <v>936</v>
      </c>
      <c r="E61" s="94" t="b">
        <v>0</v>
      </c>
      <c r="F61" s="94" t="b">
        <v>0</v>
      </c>
      <c r="G61" s="94" t="b">
        <v>0</v>
      </c>
    </row>
    <row r="62" spans="1:7" ht="15">
      <c r="A62" s="94" t="s">
        <v>739</v>
      </c>
      <c r="B62" s="94">
        <v>3</v>
      </c>
      <c r="C62" s="133">
        <v>0.006185567010309278</v>
      </c>
      <c r="D62" s="94" t="s">
        <v>936</v>
      </c>
      <c r="E62" s="94" t="b">
        <v>1</v>
      </c>
      <c r="F62" s="94" t="b">
        <v>0</v>
      </c>
      <c r="G62" s="94" t="b">
        <v>0</v>
      </c>
    </row>
    <row r="63" spans="1:7" ht="15">
      <c r="A63" s="94" t="s">
        <v>912</v>
      </c>
      <c r="B63" s="94">
        <v>3</v>
      </c>
      <c r="C63" s="133">
        <v>0.006185567010309278</v>
      </c>
      <c r="D63" s="94" t="s">
        <v>936</v>
      </c>
      <c r="E63" s="94" t="b">
        <v>0</v>
      </c>
      <c r="F63" s="94" t="b">
        <v>0</v>
      </c>
      <c r="G63" s="94" t="b">
        <v>0</v>
      </c>
    </row>
    <row r="64" spans="1:7" ht="15">
      <c r="A64" s="94" t="s">
        <v>913</v>
      </c>
      <c r="B64" s="94">
        <v>3</v>
      </c>
      <c r="C64" s="133">
        <v>0.006185567010309278</v>
      </c>
      <c r="D64" s="94" t="s">
        <v>936</v>
      </c>
      <c r="E64" s="94" t="b">
        <v>0</v>
      </c>
      <c r="F64" s="94" t="b">
        <v>0</v>
      </c>
      <c r="G64" s="94" t="b">
        <v>0</v>
      </c>
    </row>
    <row r="65" spans="1:7" ht="15">
      <c r="A65" s="94" t="s">
        <v>257</v>
      </c>
      <c r="B65" s="94">
        <v>3</v>
      </c>
      <c r="C65" s="133">
        <v>0.006185567010309278</v>
      </c>
      <c r="D65" s="94" t="s">
        <v>936</v>
      </c>
      <c r="E65" s="94" t="b">
        <v>0</v>
      </c>
      <c r="F65" s="94" t="b">
        <v>0</v>
      </c>
      <c r="G65" s="94" t="b">
        <v>0</v>
      </c>
    </row>
    <row r="66" spans="1:7" ht="15">
      <c r="A66" s="94" t="s">
        <v>914</v>
      </c>
      <c r="B66" s="94">
        <v>3</v>
      </c>
      <c r="C66" s="133">
        <v>0.006185567010309278</v>
      </c>
      <c r="D66" s="94" t="s">
        <v>936</v>
      </c>
      <c r="E66" s="94" t="b">
        <v>0</v>
      </c>
      <c r="F66" s="94" t="b">
        <v>0</v>
      </c>
      <c r="G66" s="94" t="b">
        <v>0</v>
      </c>
    </row>
    <row r="67" spans="1:7" ht="15">
      <c r="A67" s="94" t="s">
        <v>915</v>
      </c>
      <c r="B67" s="94">
        <v>3</v>
      </c>
      <c r="C67" s="133">
        <v>0.006185567010309278</v>
      </c>
      <c r="D67" s="94" t="s">
        <v>936</v>
      </c>
      <c r="E67" s="94" t="b">
        <v>0</v>
      </c>
      <c r="F67" s="94" t="b">
        <v>0</v>
      </c>
      <c r="G67" s="94" t="b">
        <v>0</v>
      </c>
    </row>
    <row r="68" spans="1:7" ht="15">
      <c r="A68" s="94" t="s">
        <v>916</v>
      </c>
      <c r="B68" s="94">
        <v>2</v>
      </c>
      <c r="C68" s="133">
        <v>0.006091221668947062</v>
      </c>
      <c r="D68" s="94" t="s">
        <v>936</v>
      </c>
      <c r="E68" s="94" t="b">
        <v>0</v>
      </c>
      <c r="F68" s="94" t="b">
        <v>0</v>
      </c>
      <c r="G68" s="94" t="b">
        <v>0</v>
      </c>
    </row>
    <row r="69" spans="1:7" ht="15">
      <c r="A69" s="94" t="s">
        <v>917</v>
      </c>
      <c r="B69" s="94">
        <v>2</v>
      </c>
      <c r="C69" s="133">
        <v>0.004849860862085284</v>
      </c>
      <c r="D69" s="94" t="s">
        <v>936</v>
      </c>
      <c r="E69" s="94" t="b">
        <v>0</v>
      </c>
      <c r="F69" s="94" t="b">
        <v>0</v>
      </c>
      <c r="G69" s="94" t="b">
        <v>0</v>
      </c>
    </row>
    <row r="70" spans="1:7" ht="15">
      <c r="A70" s="94" t="s">
        <v>547</v>
      </c>
      <c r="B70" s="94">
        <v>2</v>
      </c>
      <c r="C70" s="133">
        <v>0.004849860862085284</v>
      </c>
      <c r="D70" s="94" t="s">
        <v>936</v>
      </c>
      <c r="E70" s="94" t="b">
        <v>0</v>
      </c>
      <c r="F70" s="94" t="b">
        <v>0</v>
      </c>
      <c r="G70" s="94" t="b">
        <v>0</v>
      </c>
    </row>
    <row r="71" spans="1:7" ht="15">
      <c r="A71" s="94" t="s">
        <v>918</v>
      </c>
      <c r="B71" s="94">
        <v>2</v>
      </c>
      <c r="C71" s="133">
        <v>0.004849860862085284</v>
      </c>
      <c r="D71" s="94" t="s">
        <v>936</v>
      </c>
      <c r="E71" s="94" t="b">
        <v>0</v>
      </c>
      <c r="F71" s="94" t="b">
        <v>0</v>
      </c>
      <c r="G71" s="94" t="b">
        <v>0</v>
      </c>
    </row>
    <row r="72" spans="1:7" ht="15">
      <c r="A72" s="94" t="s">
        <v>919</v>
      </c>
      <c r="B72" s="94">
        <v>2</v>
      </c>
      <c r="C72" s="133">
        <v>0.004849860862085284</v>
      </c>
      <c r="D72" s="94" t="s">
        <v>936</v>
      </c>
      <c r="E72" s="94" t="b">
        <v>0</v>
      </c>
      <c r="F72" s="94" t="b">
        <v>0</v>
      </c>
      <c r="G72" s="94" t="b">
        <v>0</v>
      </c>
    </row>
    <row r="73" spans="1:7" ht="15">
      <c r="A73" s="94" t="s">
        <v>740</v>
      </c>
      <c r="B73" s="94">
        <v>2</v>
      </c>
      <c r="C73" s="133">
        <v>0.004849860862085284</v>
      </c>
      <c r="D73" s="94" t="s">
        <v>936</v>
      </c>
      <c r="E73" s="94" t="b">
        <v>0</v>
      </c>
      <c r="F73" s="94" t="b">
        <v>0</v>
      </c>
      <c r="G73" s="94" t="b">
        <v>0</v>
      </c>
    </row>
    <row r="74" spans="1:7" ht="15">
      <c r="A74" s="94" t="s">
        <v>920</v>
      </c>
      <c r="B74" s="94">
        <v>2</v>
      </c>
      <c r="C74" s="133">
        <v>0.004849860862085284</v>
      </c>
      <c r="D74" s="94" t="s">
        <v>936</v>
      </c>
      <c r="E74" s="94" t="b">
        <v>0</v>
      </c>
      <c r="F74" s="94" t="b">
        <v>0</v>
      </c>
      <c r="G74" s="94" t="b">
        <v>0</v>
      </c>
    </row>
    <row r="75" spans="1:7" ht="15">
      <c r="A75" s="94" t="s">
        <v>921</v>
      </c>
      <c r="B75" s="94">
        <v>2</v>
      </c>
      <c r="C75" s="133">
        <v>0.004849860862085284</v>
      </c>
      <c r="D75" s="94" t="s">
        <v>936</v>
      </c>
      <c r="E75" s="94" t="b">
        <v>0</v>
      </c>
      <c r="F75" s="94" t="b">
        <v>0</v>
      </c>
      <c r="G75" s="94" t="b">
        <v>0</v>
      </c>
    </row>
    <row r="76" spans="1:7" ht="15">
      <c r="A76" s="94" t="s">
        <v>922</v>
      </c>
      <c r="B76" s="94">
        <v>2</v>
      </c>
      <c r="C76" s="133">
        <v>0.004849860862085284</v>
      </c>
      <c r="D76" s="94" t="s">
        <v>936</v>
      </c>
      <c r="E76" s="94" t="b">
        <v>0</v>
      </c>
      <c r="F76" s="94" t="b">
        <v>0</v>
      </c>
      <c r="G76" s="94" t="b">
        <v>0</v>
      </c>
    </row>
    <row r="77" spans="1:7" ht="15">
      <c r="A77" s="94" t="s">
        <v>923</v>
      </c>
      <c r="B77" s="94">
        <v>2</v>
      </c>
      <c r="C77" s="133">
        <v>0.004849860862085284</v>
      </c>
      <c r="D77" s="94" t="s">
        <v>936</v>
      </c>
      <c r="E77" s="94" t="b">
        <v>1</v>
      </c>
      <c r="F77" s="94" t="b">
        <v>0</v>
      </c>
      <c r="G77" s="94" t="b">
        <v>0</v>
      </c>
    </row>
    <row r="78" spans="1:7" ht="15">
      <c r="A78" s="94" t="s">
        <v>924</v>
      </c>
      <c r="B78" s="94">
        <v>2</v>
      </c>
      <c r="C78" s="133">
        <v>0.004849860862085284</v>
      </c>
      <c r="D78" s="94" t="s">
        <v>936</v>
      </c>
      <c r="E78" s="94" t="b">
        <v>0</v>
      </c>
      <c r="F78" s="94" t="b">
        <v>0</v>
      </c>
      <c r="G78" s="94" t="b">
        <v>0</v>
      </c>
    </row>
    <row r="79" spans="1:7" ht="15">
      <c r="A79" s="94" t="s">
        <v>925</v>
      </c>
      <c r="B79" s="94">
        <v>2</v>
      </c>
      <c r="C79" s="133">
        <v>0.004849860862085284</v>
      </c>
      <c r="D79" s="94" t="s">
        <v>936</v>
      </c>
      <c r="E79" s="94" t="b">
        <v>0</v>
      </c>
      <c r="F79" s="94" t="b">
        <v>0</v>
      </c>
      <c r="G79" s="94" t="b">
        <v>0</v>
      </c>
    </row>
    <row r="80" spans="1:7" ht="15">
      <c r="A80" s="94" t="s">
        <v>926</v>
      </c>
      <c r="B80" s="94">
        <v>2</v>
      </c>
      <c r="C80" s="133">
        <v>0.004849860862085284</v>
      </c>
      <c r="D80" s="94" t="s">
        <v>936</v>
      </c>
      <c r="E80" s="94" t="b">
        <v>0</v>
      </c>
      <c r="F80" s="94" t="b">
        <v>0</v>
      </c>
      <c r="G80" s="94" t="b">
        <v>0</v>
      </c>
    </row>
    <row r="81" spans="1:7" ht="15">
      <c r="A81" s="94" t="s">
        <v>263</v>
      </c>
      <c r="B81" s="94">
        <v>2</v>
      </c>
      <c r="C81" s="133">
        <v>0.004849860862085284</v>
      </c>
      <c r="D81" s="94" t="s">
        <v>936</v>
      </c>
      <c r="E81" s="94" t="b">
        <v>0</v>
      </c>
      <c r="F81" s="94" t="b">
        <v>0</v>
      </c>
      <c r="G81" s="94" t="b">
        <v>0</v>
      </c>
    </row>
    <row r="82" spans="1:7" ht="15">
      <c r="A82" s="94" t="s">
        <v>927</v>
      </c>
      <c r="B82" s="94">
        <v>2</v>
      </c>
      <c r="C82" s="133">
        <v>0.004849860862085284</v>
      </c>
      <c r="D82" s="94" t="s">
        <v>936</v>
      </c>
      <c r="E82" s="94" t="b">
        <v>0</v>
      </c>
      <c r="F82" s="94" t="b">
        <v>0</v>
      </c>
      <c r="G82" s="94" t="b">
        <v>0</v>
      </c>
    </row>
    <row r="83" spans="1:7" ht="15">
      <c r="A83" s="94" t="s">
        <v>928</v>
      </c>
      <c r="B83" s="94">
        <v>2</v>
      </c>
      <c r="C83" s="133">
        <v>0.004849860862085284</v>
      </c>
      <c r="D83" s="94" t="s">
        <v>936</v>
      </c>
      <c r="E83" s="94" t="b">
        <v>0</v>
      </c>
      <c r="F83" s="94" t="b">
        <v>0</v>
      </c>
      <c r="G83" s="94" t="b">
        <v>0</v>
      </c>
    </row>
    <row r="84" spans="1:7" ht="15">
      <c r="A84" s="94" t="s">
        <v>929</v>
      </c>
      <c r="B84" s="94">
        <v>2</v>
      </c>
      <c r="C84" s="133">
        <v>0.004849860862085284</v>
      </c>
      <c r="D84" s="94" t="s">
        <v>936</v>
      </c>
      <c r="E84" s="94" t="b">
        <v>0</v>
      </c>
      <c r="F84" s="94" t="b">
        <v>0</v>
      </c>
      <c r="G84" s="94" t="b">
        <v>0</v>
      </c>
    </row>
    <row r="85" spans="1:7" ht="15">
      <c r="A85" s="94" t="s">
        <v>930</v>
      </c>
      <c r="B85" s="94">
        <v>2</v>
      </c>
      <c r="C85" s="133">
        <v>0.004849860862085284</v>
      </c>
      <c r="D85" s="94" t="s">
        <v>936</v>
      </c>
      <c r="E85" s="94" t="b">
        <v>1</v>
      </c>
      <c r="F85" s="94" t="b">
        <v>0</v>
      </c>
      <c r="G85" s="94" t="b">
        <v>0</v>
      </c>
    </row>
    <row r="86" spans="1:7" ht="15">
      <c r="A86" s="94" t="s">
        <v>931</v>
      </c>
      <c r="B86" s="94">
        <v>2</v>
      </c>
      <c r="C86" s="133">
        <v>0.004849860862085284</v>
      </c>
      <c r="D86" s="94" t="s">
        <v>936</v>
      </c>
      <c r="E86" s="94" t="b">
        <v>0</v>
      </c>
      <c r="F86" s="94" t="b">
        <v>0</v>
      </c>
      <c r="G86" s="94" t="b">
        <v>0</v>
      </c>
    </row>
    <row r="87" spans="1:7" ht="15">
      <c r="A87" s="94" t="s">
        <v>932</v>
      </c>
      <c r="B87" s="94">
        <v>2</v>
      </c>
      <c r="C87" s="133">
        <v>0.004849860862085284</v>
      </c>
      <c r="D87" s="94" t="s">
        <v>936</v>
      </c>
      <c r="E87" s="94" t="b">
        <v>0</v>
      </c>
      <c r="F87" s="94" t="b">
        <v>0</v>
      </c>
      <c r="G87" s="94" t="b">
        <v>0</v>
      </c>
    </row>
    <row r="88" spans="1:7" ht="15">
      <c r="A88" s="94" t="s">
        <v>933</v>
      </c>
      <c r="B88" s="94">
        <v>2</v>
      </c>
      <c r="C88" s="133">
        <v>0.004849860862085284</v>
      </c>
      <c r="D88" s="94" t="s">
        <v>936</v>
      </c>
      <c r="E88" s="94" t="b">
        <v>0</v>
      </c>
      <c r="F88" s="94" t="b">
        <v>0</v>
      </c>
      <c r="G88" s="94" t="b">
        <v>0</v>
      </c>
    </row>
    <row r="89" spans="1:7" ht="15">
      <c r="A89" s="94" t="s">
        <v>733</v>
      </c>
      <c r="B89" s="94">
        <v>6</v>
      </c>
      <c r="C89" s="133">
        <v>0</v>
      </c>
      <c r="D89" s="94" t="s">
        <v>660</v>
      </c>
      <c r="E89" s="94" t="b">
        <v>0</v>
      </c>
      <c r="F89" s="94" t="b">
        <v>0</v>
      </c>
      <c r="G89" s="94" t="b">
        <v>0</v>
      </c>
    </row>
    <row r="90" spans="1:7" ht="15">
      <c r="A90" s="94" t="s">
        <v>259</v>
      </c>
      <c r="B90" s="94">
        <v>5</v>
      </c>
      <c r="C90" s="133">
        <v>0.004167434002506569</v>
      </c>
      <c r="D90" s="94" t="s">
        <v>660</v>
      </c>
      <c r="E90" s="94" t="b">
        <v>0</v>
      </c>
      <c r="F90" s="94" t="b">
        <v>0</v>
      </c>
      <c r="G90" s="94" t="b">
        <v>0</v>
      </c>
    </row>
    <row r="91" spans="1:7" ht="15">
      <c r="A91" s="94" t="s">
        <v>254</v>
      </c>
      <c r="B91" s="94">
        <v>5</v>
      </c>
      <c r="C91" s="133">
        <v>0.004167434002506569</v>
      </c>
      <c r="D91" s="94" t="s">
        <v>660</v>
      </c>
      <c r="E91" s="94" t="b">
        <v>0</v>
      </c>
      <c r="F91" s="94" t="b">
        <v>0</v>
      </c>
      <c r="G91" s="94" t="b">
        <v>0</v>
      </c>
    </row>
    <row r="92" spans="1:7" ht="15">
      <c r="A92" s="94" t="s">
        <v>734</v>
      </c>
      <c r="B92" s="94">
        <v>4</v>
      </c>
      <c r="C92" s="133">
        <v>0.007414368802344473</v>
      </c>
      <c r="D92" s="94" t="s">
        <v>660</v>
      </c>
      <c r="E92" s="94" t="b">
        <v>0</v>
      </c>
      <c r="F92" s="94" t="b">
        <v>0</v>
      </c>
      <c r="G92" s="94" t="b">
        <v>0</v>
      </c>
    </row>
    <row r="93" spans="1:7" ht="15">
      <c r="A93" s="94" t="s">
        <v>258</v>
      </c>
      <c r="B93" s="94">
        <v>4</v>
      </c>
      <c r="C93" s="133">
        <v>0.007414368802344473</v>
      </c>
      <c r="D93" s="94" t="s">
        <v>660</v>
      </c>
      <c r="E93" s="94" t="b">
        <v>0</v>
      </c>
      <c r="F93" s="94" t="b">
        <v>0</v>
      </c>
      <c r="G93" s="94" t="b">
        <v>0</v>
      </c>
    </row>
    <row r="94" spans="1:7" ht="15">
      <c r="A94" s="94" t="s">
        <v>736</v>
      </c>
      <c r="B94" s="94">
        <v>3</v>
      </c>
      <c r="C94" s="133">
        <v>0.00950621038938888</v>
      </c>
      <c r="D94" s="94" t="s">
        <v>660</v>
      </c>
      <c r="E94" s="94" t="b">
        <v>0</v>
      </c>
      <c r="F94" s="94" t="b">
        <v>0</v>
      </c>
      <c r="G94" s="94" t="b">
        <v>0</v>
      </c>
    </row>
    <row r="95" spans="1:7" ht="15">
      <c r="A95" s="94" t="s">
        <v>737</v>
      </c>
      <c r="B95" s="94">
        <v>3</v>
      </c>
      <c r="C95" s="133">
        <v>0.00950621038938888</v>
      </c>
      <c r="D95" s="94" t="s">
        <v>660</v>
      </c>
      <c r="E95" s="94" t="b">
        <v>0</v>
      </c>
      <c r="F95" s="94" t="b">
        <v>0</v>
      </c>
      <c r="G95" s="94" t="b">
        <v>0</v>
      </c>
    </row>
    <row r="96" spans="1:7" ht="15">
      <c r="A96" s="94" t="s">
        <v>738</v>
      </c>
      <c r="B96" s="94">
        <v>3</v>
      </c>
      <c r="C96" s="133">
        <v>0.00950621038938888</v>
      </c>
      <c r="D96" s="94" t="s">
        <v>660</v>
      </c>
      <c r="E96" s="94" t="b">
        <v>0</v>
      </c>
      <c r="F96" s="94" t="b">
        <v>0</v>
      </c>
      <c r="G96" s="94" t="b">
        <v>0</v>
      </c>
    </row>
    <row r="97" spans="1:7" ht="15">
      <c r="A97" s="94" t="s">
        <v>739</v>
      </c>
      <c r="B97" s="94">
        <v>2</v>
      </c>
      <c r="C97" s="133">
        <v>0.010044657994098156</v>
      </c>
      <c r="D97" s="94" t="s">
        <v>660</v>
      </c>
      <c r="E97" s="94" t="b">
        <v>1</v>
      </c>
      <c r="F97" s="94" t="b">
        <v>0</v>
      </c>
      <c r="G97" s="94" t="b">
        <v>0</v>
      </c>
    </row>
    <row r="98" spans="1:7" ht="15">
      <c r="A98" s="94" t="s">
        <v>740</v>
      </c>
      <c r="B98" s="94">
        <v>2</v>
      </c>
      <c r="C98" s="133">
        <v>0.010044657994098156</v>
      </c>
      <c r="D98" s="94" t="s">
        <v>660</v>
      </c>
      <c r="E98" s="94" t="b">
        <v>0</v>
      </c>
      <c r="F98" s="94" t="b">
        <v>0</v>
      </c>
      <c r="G98" s="94" t="b">
        <v>0</v>
      </c>
    </row>
    <row r="99" spans="1:7" ht="15">
      <c r="A99" s="94" t="s">
        <v>733</v>
      </c>
      <c r="B99" s="94">
        <v>14</v>
      </c>
      <c r="C99" s="133">
        <v>0</v>
      </c>
      <c r="D99" s="94" t="s">
        <v>661</v>
      </c>
      <c r="E99" s="94" t="b">
        <v>0</v>
      </c>
      <c r="F99" s="94" t="b">
        <v>0</v>
      </c>
      <c r="G99" s="94" t="b">
        <v>0</v>
      </c>
    </row>
    <row r="100" spans="1:7" ht="15">
      <c r="A100" s="94" t="s">
        <v>734</v>
      </c>
      <c r="B100" s="94">
        <v>10</v>
      </c>
      <c r="C100" s="133">
        <v>0.006734010860748296</v>
      </c>
      <c r="D100" s="94" t="s">
        <v>661</v>
      </c>
      <c r="E100" s="94" t="b">
        <v>0</v>
      </c>
      <c r="F100" s="94" t="b">
        <v>0</v>
      </c>
      <c r="G100" s="94" t="b">
        <v>0</v>
      </c>
    </row>
    <row r="101" spans="1:7" ht="15">
      <c r="A101" s="94" t="s">
        <v>258</v>
      </c>
      <c r="B101" s="94">
        <v>9</v>
      </c>
      <c r="C101" s="133">
        <v>0.007958385880876584</v>
      </c>
      <c r="D101" s="94" t="s">
        <v>661</v>
      </c>
      <c r="E101" s="94" t="b">
        <v>0</v>
      </c>
      <c r="F101" s="94" t="b">
        <v>0</v>
      </c>
      <c r="G101" s="94" t="b">
        <v>0</v>
      </c>
    </row>
    <row r="102" spans="1:7" ht="15">
      <c r="A102" s="94" t="s">
        <v>259</v>
      </c>
      <c r="B102" s="94">
        <v>7</v>
      </c>
      <c r="C102" s="133">
        <v>0.009710645021418747</v>
      </c>
      <c r="D102" s="94" t="s">
        <v>661</v>
      </c>
      <c r="E102" s="94" t="b">
        <v>0</v>
      </c>
      <c r="F102" s="94" t="b">
        <v>0</v>
      </c>
      <c r="G102" s="94" t="b">
        <v>0</v>
      </c>
    </row>
    <row r="103" spans="1:7" ht="15">
      <c r="A103" s="94" t="s">
        <v>742</v>
      </c>
      <c r="B103" s="94">
        <v>6</v>
      </c>
      <c r="C103" s="133">
        <v>0.010174473326117818</v>
      </c>
      <c r="D103" s="94" t="s">
        <v>661</v>
      </c>
      <c r="E103" s="94" t="b">
        <v>0</v>
      </c>
      <c r="F103" s="94" t="b">
        <v>0</v>
      </c>
      <c r="G103" s="94" t="b">
        <v>0</v>
      </c>
    </row>
    <row r="104" spans="1:7" ht="15">
      <c r="A104" s="94" t="s">
        <v>743</v>
      </c>
      <c r="B104" s="94">
        <v>6</v>
      </c>
      <c r="C104" s="133">
        <v>0.010174473326117818</v>
      </c>
      <c r="D104" s="94" t="s">
        <v>661</v>
      </c>
      <c r="E104" s="94" t="b">
        <v>0</v>
      </c>
      <c r="F104" s="94" t="b">
        <v>0</v>
      </c>
      <c r="G104" s="94" t="b">
        <v>0</v>
      </c>
    </row>
    <row r="105" spans="1:7" ht="15">
      <c r="A105" s="94" t="s">
        <v>744</v>
      </c>
      <c r="B105" s="94">
        <v>6</v>
      </c>
      <c r="C105" s="133">
        <v>0.010174473326117818</v>
      </c>
      <c r="D105" s="94" t="s">
        <v>661</v>
      </c>
      <c r="E105" s="94" t="b">
        <v>0</v>
      </c>
      <c r="F105" s="94" t="b">
        <v>0</v>
      </c>
      <c r="G105" s="94" t="b">
        <v>0</v>
      </c>
    </row>
    <row r="106" spans="1:7" ht="15">
      <c r="A106" s="94" t="s">
        <v>745</v>
      </c>
      <c r="B106" s="94">
        <v>4</v>
      </c>
      <c r="C106" s="133">
        <v>0.010028904043323053</v>
      </c>
      <c r="D106" s="94" t="s">
        <v>661</v>
      </c>
      <c r="E106" s="94" t="b">
        <v>0</v>
      </c>
      <c r="F106" s="94" t="b">
        <v>0</v>
      </c>
      <c r="G106" s="94" t="b">
        <v>0</v>
      </c>
    </row>
    <row r="107" spans="1:7" ht="15">
      <c r="A107" s="94" t="s">
        <v>746</v>
      </c>
      <c r="B107" s="94">
        <v>4</v>
      </c>
      <c r="C107" s="133">
        <v>0.010028904043323053</v>
      </c>
      <c r="D107" s="94" t="s">
        <v>661</v>
      </c>
      <c r="E107" s="94" t="b">
        <v>0</v>
      </c>
      <c r="F107" s="94" t="b">
        <v>0</v>
      </c>
      <c r="G107" s="94" t="b">
        <v>0</v>
      </c>
    </row>
    <row r="108" spans="1:7" ht="15">
      <c r="A108" s="94" t="s">
        <v>747</v>
      </c>
      <c r="B108" s="94">
        <v>4</v>
      </c>
      <c r="C108" s="133">
        <v>0.010028904043323053</v>
      </c>
      <c r="D108" s="94" t="s">
        <v>661</v>
      </c>
      <c r="E108" s="94" t="b">
        <v>0</v>
      </c>
      <c r="F108" s="94" t="b">
        <v>0</v>
      </c>
      <c r="G108" s="94" t="b">
        <v>0</v>
      </c>
    </row>
    <row r="109" spans="1:7" ht="15">
      <c r="A109" s="94" t="s">
        <v>888</v>
      </c>
      <c r="B109" s="94">
        <v>4</v>
      </c>
      <c r="C109" s="133">
        <v>0.010028904043323053</v>
      </c>
      <c r="D109" s="94" t="s">
        <v>661</v>
      </c>
      <c r="E109" s="94" t="b">
        <v>0</v>
      </c>
      <c r="F109" s="94" t="b">
        <v>0</v>
      </c>
      <c r="G109" s="94" t="b">
        <v>0</v>
      </c>
    </row>
    <row r="110" spans="1:7" ht="15">
      <c r="A110" s="94" t="s">
        <v>254</v>
      </c>
      <c r="B110" s="94">
        <v>4</v>
      </c>
      <c r="C110" s="133">
        <v>0.010028904043323053</v>
      </c>
      <c r="D110" s="94" t="s">
        <v>661</v>
      </c>
      <c r="E110" s="94" t="b">
        <v>0</v>
      </c>
      <c r="F110" s="94" t="b">
        <v>0</v>
      </c>
      <c r="G110" s="94" t="b">
        <v>0</v>
      </c>
    </row>
    <row r="111" spans="1:7" ht="15">
      <c r="A111" s="94" t="s">
        <v>880</v>
      </c>
      <c r="B111" s="94">
        <v>4</v>
      </c>
      <c r="C111" s="133">
        <v>0.010028904043323053</v>
      </c>
      <c r="D111" s="94" t="s">
        <v>661</v>
      </c>
      <c r="E111" s="94" t="b">
        <v>0</v>
      </c>
      <c r="F111" s="94" t="b">
        <v>0</v>
      </c>
      <c r="G111" s="94" t="b">
        <v>0</v>
      </c>
    </row>
    <row r="112" spans="1:7" ht="15">
      <c r="A112" s="94" t="s">
        <v>256</v>
      </c>
      <c r="B112" s="94">
        <v>4</v>
      </c>
      <c r="C112" s="133">
        <v>0.010028904043323053</v>
      </c>
      <c r="D112" s="94" t="s">
        <v>661</v>
      </c>
      <c r="E112" s="94" t="b">
        <v>0</v>
      </c>
      <c r="F112" s="94" t="b">
        <v>0</v>
      </c>
      <c r="G112" s="94" t="b">
        <v>0</v>
      </c>
    </row>
    <row r="113" spans="1:7" ht="15">
      <c r="A113" s="94" t="s">
        <v>885</v>
      </c>
      <c r="B113" s="94">
        <v>3</v>
      </c>
      <c r="C113" s="133">
        <v>0.009248941672238373</v>
      </c>
      <c r="D113" s="94" t="s">
        <v>661</v>
      </c>
      <c r="E113" s="94" t="b">
        <v>0</v>
      </c>
      <c r="F113" s="94" t="b">
        <v>0</v>
      </c>
      <c r="G113" s="94" t="b">
        <v>0</v>
      </c>
    </row>
    <row r="114" spans="1:7" ht="15">
      <c r="A114" s="94" t="s">
        <v>882</v>
      </c>
      <c r="B114" s="94">
        <v>3</v>
      </c>
      <c r="C114" s="133">
        <v>0.009248941672238373</v>
      </c>
      <c r="D114" s="94" t="s">
        <v>661</v>
      </c>
      <c r="E114" s="94" t="b">
        <v>1</v>
      </c>
      <c r="F114" s="94" t="b">
        <v>0</v>
      </c>
      <c r="G114" s="94" t="b">
        <v>0</v>
      </c>
    </row>
    <row r="115" spans="1:7" ht="15">
      <c r="A115" s="94" t="s">
        <v>881</v>
      </c>
      <c r="B115" s="94">
        <v>3</v>
      </c>
      <c r="C115" s="133">
        <v>0.009248941672238373</v>
      </c>
      <c r="D115" s="94" t="s">
        <v>661</v>
      </c>
      <c r="E115" s="94" t="b">
        <v>0</v>
      </c>
      <c r="F115" s="94" t="b">
        <v>0</v>
      </c>
      <c r="G115" s="94" t="b">
        <v>0</v>
      </c>
    </row>
    <row r="116" spans="1:7" ht="15">
      <c r="A116" s="94" t="s">
        <v>257</v>
      </c>
      <c r="B116" s="94">
        <v>3</v>
      </c>
      <c r="C116" s="133">
        <v>0.009248941672238373</v>
      </c>
      <c r="D116" s="94" t="s">
        <v>661</v>
      </c>
      <c r="E116" s="94" t="b">
        <v>0</v>
      </c>
      <c r="F116" s="94" t="b">
        <v>0</v>
      </c>
      <c r="G116" s="94" t="b">
        <v>0</v>
      </c>
    </row>
    <row r="117" spans="1:7" ht="15">
      <c r="A117" s="94" t="s">
        <v>914</v>
      </c>
      <c r="B117" s="94">
        <v>3</v>
      </c>
      <c r="C117" s="133">
        <v>0.009248941672238373</v>
      </c>
      <c r="D117" s="94" t="s">
        <v>661</v>
      </c>
      <c r="E117" s="94" t="b">
        <v>0</v>
      </c>
      <c r="F117" s="94" t="b">
        <v>0</v>
      </c>
      <c r="G117" s="94" t="b">
        <v>0</v>
      </c>
    </row>
    <row r="118" spans="1:7" ht="15">
      <c r="A118" s="94" t="s">
        <v>887</v>
      </c>
      <c r="B118" s="94">
        <v>3</v>
      </c>
      <c r="C118" s="133">
        <v>0.009248941672238373</v>
      </c>
      <c r="D118" s="94" t="s">
        <v>661</v>
      </c>
      <c r="E118" s="94" t="b">
        <v>1</v>
      </c>
      <c r="F118" s="94" t="b">
        <v>0</v>
      </c>
      <c r="G118" s="94" t="b">
        <v>0</v>
      </c>
    </row>
    <row r="119" spans="1:7" ht="15">
      <c r="A119" s="94" t="s">
        <v>915</v>
      </c>
      <c r="B119" s="94">
        <v>3</v>
      </c>
      <c r="C119" s="133">
        <v>0.009248941672238373</v>
      </c>
      <c r="D119" s="94" t="s">
        <v>661</v>
      </c>
      <c r="E119" s="94" t="b">
        <v>0</v>
      </c>
      <c r="F119" s="94" t="b">
        <v>0</v>
      </c>
      <c r="G119" s="94" t="b">
        <v>0</v>
      </c>
    </row>
    <row r="120" spans="1:7" ht="15">
      <c r="A120" s="94" t="s">
        <v>883</v>
      </c>
      <c r="B120" s="94">
        <v>3</v>
      </c>
      <c r="C120" s="133">
        <v>0.009248941672238373</v>
      </c>
      <c r="D120" s="94" t="s">
        <v>661</v>
      </c>
      <c r="E120" s="94" t="b">
        <v>1</v>
      </c>
      <c r="F120" s="94" t="b">
        <v>0</v>
      </c>
      <c r="G120" s="94" t="b">
        <v>0</v>
      </c>
    </row>
    <row r="121" spans="1:7" ht="15">
      <c r="A121" s="94" t="s">
        <v>702</v>
      </c>
      <c r="B121" s="94">
        <v>2</v>
      </c>
      <c r="C121" s="133">
        <v>0.007788922027781169</v>
      </c>
      <c r="D121" s="94" t="s">
        <v>661</v>
      </c>
      <c r="E121" s="94" t="b">
        <v>0</v>
      </c>
      <c r="F121" s="94" t="b">
        <v>0</v>
      </c>
      <c r="G121" s="94" t="b">
        <v>0</v>
      </c>
    </row>
    <row r="122" spans="1:7" ht="15">
      <c r="A122" s="94" t="s">
        <v>749</v>
      </c>
      <c r="B122" s="94">
        <v>2</v>
      </c>
      <c r="C122" s="133">
        <v>0.007788922027781169</v>
      </c>
      <c r="D122" s="94" t="s">
        <v>661</v>
      </c>
      <c r="E122" s="94" t="b">
        <v>0</v>
      </c>
      <c r="F122" s="94" t="b">
        <v>0</v>
      </c>
      <c r="G122" s="94" t="b">
        <v>0</v>
      </c>
    </row>
    <row r="123" spans="1:7" ht="15">
      <c r="A123" s="94" t="s">
        <v>891</v>
      </c>
      <c r="B123" s="94">
        <v>2</v>
      </c>
      <c r="C123" s="133">
        <v>0.007788922027781169</v>
      </c>
      <c r="D123" s="94" t="s">
        <v>661</v>
      </c>
      <c r="E123" s="94" t="b">
        <v>0</v>
      </c>
      <c r="F123" s="94" t="b">
        <v>0</v>
      </c>
      <c r="G123" s="94" t="b">
        <v>0</v>
      </c>
    </row>
    <row r="124" spans="1:7" ht="15">
      <c r="A124" s="94" t="s">
        <v>892</v>
      </c>
      <c r="B124" s="94">
        <v>2</v>
      </c>
      <c r="C124" s="133">
        <v>0.007788922027781169</v>
      </c>
      <c r="D124" s="94" t="s">
        <v>661</v>
      </c>
      <c r="E124" s="94" t="b">
        <v>0</v>
      </c>
      <c r="F124" s="94" t="b">
        <v>0</v>
      </c>
      <c r="G124" s="94" t="b">
        <v>0</v>
      </c>
    </row>
    <row r="125" spans="1:7" ht="15">
      <c r="A125" s="94" t="s">
        <v>894</v>
      </c>
      <c r="B125" s="94">
        <v>2</v>
      </c>
      <c r="C125" s="133">
        <v>0.007788922027781169</v>
      </c>
      <c r="D125" s="94" t="s">
        <v>661</v>
      </c>
      <c r="E125" s="94" t="b">
        <v>0</v>
      </c>
      <c r="F125" s="94" t="b">
        <v>0</v>
      </c>
      <c r="G125" s="94" t="b">
        <v>0</v>
      </c>
    </row>
    <row r="126" spans="1:7" ht="15">
      <c r="A126" s="94" t="s">
        <v>893</v>
      </c>
      <c r="B126" s="94">
        <v>2</v>
      </c>
      <c r="C126" s="133">
        <v>0.007788922027781169</v>
      </c>
      <c r="D126" s="94" t="s">
        <v>661</v>
      </c>
      <c r="E126" s="94" t="b">
        <v>0</v>
      </c>
      <c r="F126" s="94" t="b">
        <v>0</v>
      </c>
      <c r="G126" s="94" t="b">
        <v>0</v>
      </c>
    </row>
    <row r="127" spans="1:7" ht="15">
      <c r="A127" s="94" t="s">
        <v>925</v>
      </c>
      <c r="B127" s="94">
        <v>2</v>
      </c>
      <c r="C127" s="133">
        <v>0.007788922027781169</v>
      </c>
      <c r="D127" s="94" t="s">
        <v>661</v>
      </c>
      <c r="E127" s="94" t="b">
        <v>0</v>
      </c>
      <c r="F127" s="94" t="b">
        <v>0</v>
      </c>
      <c r="G127" s="94" t="b">
        <v>0</v>
      </c>
    </row>
    <row r="128" spans="1:7" ht="15">
      <c r="A128" s="94" t="s">
        <v>926</v>
      </c>
      <c r="B128" s="94">
        <v>2</v>
      </c>
      <c r="C128" s="133">
        <v>0.007788922027781169</v>
      </c>
      <c r="D128" s="94" t="s">
        <v>661</v>
      </c>
      <c r="E128" s="94" t="b">
        <v>0</v>
      </c>
      <c r="F128" s="94" t="b">
        <v>0</v>
      </c>
      <c r="G128" s="94" t="b">
        <v>0</v>
      </c>
    </row>
    <row r="129" spans="1:7" ht="15">
      <c r="A129" s="94" t="s">
        <v>886</v>
      </c>
      <c r="B129" s="94">
        <v>2</v>
      </c>
      <c r="C129" s="133">
        <v>0.007788922027781169</v>
      </c>
      <c r="D129" s="94" t="s">
        <v>661</v>
      </c>
      <c r="E129" s="94" t="b">
        <v>0</v>
      </c>
      <c r="F129" s="94" t="b">
        <v>0</v>
      </c>
      <c r="G129" s="94" t="b">
        <v>0</v>
      </c>
    </row>
    <row r="130" spans="1:7" ht="15">
      <c r="A130" s="94" t="s">
        <v>752</v>
      </c>
      <c r="B130" s="94">
        <v>2</v>
      </c>
      <c r="C130" s="133">
        <v>0.007788922027781169</v>
      </c>
      <c r="D130" s="94" t="s">
        <v>661</v>
      </c>
      <c r="E130" s="94" t="b">
        <v>1</v>
      </c>
      <c r="F130" s="94" t="b">
        <v>0</v>
      </c>
      <c r="G130" s="94" t="b">
        <v>0</v>
      </c>
    </row>
    <row r="131" spans="1:7" ht="15">
      <c r="A131" s="94" t="s">
        <v>260</v>
      </c>
      <c r="B131" s="94">
        <v>2</v>
      </c>
      <c r="C131" s="133">
        <v>0.007788922027781169</v>
      </c>
      <c r="D131" s="94" t="s">
        <v>661</v>
      </c>
      <c r="E131" s="94" t="b">
        <v>0</v>
      </c>
      <c r="F131" s="94" t="b">
        <v>0</v>
      </c>
      <c r="G131" s="94" t="b">
        <v>0</v>
      </c>
    </row>
    <row r="132" spans="1:7" ht="15">
      <c r="A132" s="94" t="s">
        <v>910</v>
      </c>
      <c r="B132" s="94">
        <v>2</v>
      </c>
      <c r="C132" s="133">
        <v>0.007788922027781169</v>
      </c>
      <c r="D132" s="94" t="s">
        <v>661</v>
      </c>
      <c r="E132" s="94" t="b">
        <v>0</v>
      </c>
      <c r="F132" s="94" t="b">
        <v>0</v>
      </c>
      <c r="G132" s="94" t="b">
        <v>0</v>
      </c>
    </row>
    <row r="133" spans="1:7" ht="15">
      <c r="A133" s="94" t="s">
        <v>889</v>
      </c>
      <c r="B133" s="94">
        <v>2</v>
      </c>
      <c r="C133" s="133">
        <v>0.007788922027781169</v>
      </c>
      <c r="D133" s="94" t="s">
        <v>661</v>
      </c>
      <c r="E133" s="94" t="b">
        <v>1</v>
      </c>
      <c r="F133" s="94" t="b">
        <v>0</v>
      </c>
      <c r="G133" s="94" t="b">
        <v>0</v>
      </c>
    </row>
    <row r="134" spans="1:7" ht="15">
      <c r="A134" s="94" t="s">
        <v>750</v>
      </c>
      <c r="B134" s="94">
        <v>2</v>
      </c>
      <c r="C134" s="133">
        <v>0.007788922027781169</v>
      </c>
      <c r="D134" s="94" t="s">
        <v>661</v>
      </c>
      <c r="E134" s="94" t="b">
        <v>0</v>
      </c>
      <c r="F134" s="94" t="b">
        <v>0</v>
      </c>
      <c r="G134" s="94" t="b">
        <v>0</v>
      </c>
    </row>
    <row r="135" spans="1:7" ht="15">
      <c r="A135" s="94" t="s">
        <v>932</v>
      </c>
      <c r="B135" s="94">
        <v>2</v>
      </c>
      <c r="C135" s="133">
        <v>0.007788922027781169</v>
      </c>
      <c r="D135" s="94" t="s">
        <v>661</v>
      </c>
      <c r="E135" s="94" t="b">
        <v>0</v>
      </c>
      <c r="F135" s="94" t="b">
        <v>0</v>
      </c>
      <c r="G135" s="94" t="b">
        <v>0</v>
      </c>
    </row>
    <row r="136" spans="1:7" ht="15">
      <c r="A136" s="94" t="s">
        <v>933</v>
      </c>
      <c r="B136" s="94">
        <v>2</v>
      </c>
      <c r="C136" s="133">
        <v>0.007788922027781169</v>
      </c>
      <c r="D136" s="94" t="s">
        <v>661</v>
      </c>
      <c r="E136" s="94" t="b">
        <v>0</v>
      </c>
      <c r="F136" s="94" t="b">
        <v>0</v>
      </c>
      <c r="G136" s="94" t="b">
        <v>0</v>
      </c>
    </row>
    <row r="137" spans="1:7" ht="15">
      <c r="A137" s="94" t="s">
        <v>929</v>
      </c>
      <c r="B137" s="94">
        <v>2</v>
      </c>
      <c r="C137" s="133">
        <v>0.007788922027781169</v>
      </c>
      <c r="D137" s="94" t="s">
        <v>661</v>
      </c>
      <c r="E137" s="94" t="b">
        <v>0</v>
      </c>
      <c r="F137" s="94" t="b">
        <v>0</v>
      </c>
      <c r="G137" s="94" t="b">
        <v>0</v>
      </c>
    </row>
    <row r="138" spans="1:7" ht="15">
      <c r="A138" s="94" t="s">
        <v>928</v>
      </c>
      <c r="B138" s="94">
        <v>2</v>
      </c>
      <c r="C138" s="133">
        <v>0.007788922027781169</v>
      </c>
      <c r="D138" s="94" t="s">
        <v>661</v>
      </c>
      <c r="E138" s="94" t="b">
        <v>0</v>
      </c>
      <c r="F138" s="94" t="b">
        <v>0</v>
      </c>
      <c r="G138" s="94" t="b">
        <v>0</v>
      </c>
    </row>
    <row r="139" spans="1:7" ht="15">
      <c r="A139" s="94" t="s">
        <v>911</v>
      </c>
      <c r="B139" s="94">
        <v>2</v>
      </c>
      <c r="C139" s="133">
        <v>0.007788922027781169</v>
      </c>
      <c r="D139" s="94" t="s">
        <v>661</v>
      </c>
      <c r="E139" s="94" t="b">
        <v>0</v>
      </c>
      <c r="F139" s="94" t="b">
        <v>0</v>
      </c>
      <c r="G139" s="94" t="b">
        <v>0</v>
      </c>
    </row>
    <row r="140" spans="1:7" ht="15">
      <c r="A140" s="94" t="s">
        <v>263</v>
      </c>
      <c r="B140" s="94">
        <v>2</v>
      </c>
      <c r="C140" s="133">
        <v>0.007788922027781169</v>
      </c>
      <c r="D140" s="94" t="s">
        <v>661</v>
      </c>
      <c r="E140" s="94" t="b">
        <v>0</v>
      </c>
      <c r="F140" s="94" t="b">
        <v>0</v>
      </c>
      <c r="G140" s="94" t="b">
        <v>0</v>
      </c>
    </row>
    <row r="141" spans="1:7" ht="15">
      <c r="A141" s="94" t="s">
        <v>927</v>
      </c>
      <c r="B141" s="94">
        <v>2</v>
      </c>
      <c r="C141" s="133">
        <v>0.007788922027781169</v>
      </c>
      <c r="D141" s="94" t="s">
        <v>661</v>
      </c>
      <c r="E141" s="94" t="b">
        <v>0</v>
      </c>
      <c r="F141" s="94" t="b">
        <v>0</v>
      </c>
      <c r="G141" s="94" t="b">
        <v>0</v>
      </c>
    </row>
    <row r="142" spans="1:7" ht="15">
      <c r="A142" s="94" t="s">
        <v>749</v>
      </c>
      <c r="B142" s="94">
        <v>10</v>
      </c>
      <c r="C142" s="133">
        <v>0</v>
      </c>
      <c r="D142" s="94" t="s">
        <v>662</v>
      </c>
      <c r="E142" s="94" t="b">
        <v>0</v>
      </c>
      <c r="F142" s="94" t="b">
        <v>0</v>
      </c>
      <c r="G142" s="94" t="b">
        <v>0</v>
      </c>
    </row>
    <row r="143" spans="1:7" ht="15">
      <c r="A143" s="94" t="s">
        <v>746</v>
      </c>
      <c r="B143" s="94">
        <v>6</v>
      </c>
      <c r="C143" s="133">
        <v>0</v>
      </c>
      <c r="D143" s="94" t="s">
        <v>662</v>
      </c>
      <c r="E143" s="94" t="b">
        <v>0</v>
      </c>
      <c r="F143" s="94" t="b">
        <v>0</v>
      </c>
      <c r="G143" s="94" t="b">
        <v>0</v>
      </c>
    </row>
    <row r="144" spans="1:7" ht="15">
      <c r="A144" s="94" t="s">
        <v>750</v>
      </c>
      <c r="B144" s="94">
        <v>6</v>
      </c>
      <c r="C144" s="133">
        <v>0</v>
      </c>
      <c r="D144" s="94" t="s">
        <v>662</v>
      </c>
      <c r="E144" s="94" t="b">
        <v>0</v>
      </c>
      <c r="F144" s="94" t="b">
        <v>0</v>
      </c>
      <c r="G144" s="94" t="b">
        <v>0</v>
      </c>
    </row>
    <row r="145" spans="1:7" ht="15">
      <c r="A145" s="94" t="s">
        <v>733</v>
      </c>
      <c r="B145" s="94">
        <v>6</v>
      </c>
      <c r="C145" s="133">
        <v>0</v>
      </c>
      <c r="D145" s="94" t="s">
        <v>662</v>
      </c>
      <c r="E145" s="94" t="b">
        <v>0</v>
      </c>
      <c r="F145" s="94" t="b">
        <v>0</v>
      </c>
      <c r="G145" s="94" t="b">
        <v>0</v>
      </c>
    </row>
    <row r="146" spans="1:7" ht="15">
      <c r="A146" s="94" t="s">
        <v>259</v>
      </c>
      <c r="B146" s="94">
        <v>5</v>
      </c>
      <c r="C146" s="133">
        <v>0.002976738573218978</v>
      </c>
      <c r="D146" s="94" t="s">
        <v>662</v>
      </c>
      <c r="E146" s="94" t="b">
        <v>0</v>
      </c>
      <c r="F146" s="94" t="b">
        <v>0</v>
      </c>
      <c r="G146" s="94" t="b">
        <v>0</v>
      </c>
    </row>
    <row r="147" spans="1:7" ht="15">
      <c r="A147" s="94" t="s">
        <v>254</v>
      </c>
      <c r="B147" s="94">
        <v>5</v>
      </c>
      <c r="C147" s="133">
        <v>0.002976738573218978</v>
      </c>
      <c r="D147" s="94" t="s">
        <v>662</v>
      </c>
      <c r="E147" s="94" t="b">
        <v>0</v>
      </c>
      <c r="F147" s="94" t="b">
        <v>0</v>
      </c>
      <c r="G147" s="94" t="b">
        <v>0</v>
      </c>
    </row>
    <row r="148" spans="1:7" ht="15">
      <c r="A148" s="94" t="s">
        <v>751</v>
      </c>
      <c r="B148" s="94">
        <v>4</v>
      </c>
      <c r="C148" s="133">
        <v>0.005295977715960337</v>
      </c>
      <c r="D148" s="94" t="s">
        <v>662</v>
      </c>
      <c r="E148" s="94" t="b">
        <v>0</v>
      </c>
      <c r="F148" s="94" t="b">
        <v>0</v>
      </c>
      <c r="G148" s="94" t="b">
        <v>0</v>
      </c>
    </row>
    <row r="149" spans="1:7" ht="15">
      <c r="A149" s="94" t="s">
        <v>752</v>
      </c>
      <c r="B149" s="94">
        <v>4</v>
      </c>
      <c r="C149" s="133">
        <v>0.005295977715960337</v>
      </c>
      <c r="D149" s="94" t="s">
        <v>662</v>
      </c>
      <c r="E149" s="94" t="b">
        <v>1</v>
      </c>
      <c r="F149" s="94" t="b">
        <v>0</v>
      </c>
      <c r="G149" s="94" t="b">
        <v>0</v>
      </c>
    </row>
    <row r="150" spans="1:7" ht="15">
      <c r="A150" s="94" t="s">
        <v>702</v>
      </c>
      <c r="B150" s="94">
        <v>3</v>
      </c>
      <c r="C150" s="133">
        <v>0.0067901502781349135</v>
      </c>
      <c r="D150" s="94" t="s">
        <v>662</v>
      </c>
      <c r="E150" s="94" t="b">
        <v>0</v>
      </c>
      <c r="F150" s="94" t="b">
        <v>0</v>
      </c>
      <c r="G150" s="94" t="b">
        <v>0</v>
      </c>
    </row>
    <row r="151" spans="1:7" ht="15">
      <c r="A151" s="94" t="s">
        <v>745</v>
      </c>
      <c r="B151" s="94">
        <v>3</v>
      </c>
      <c r="C151" s="133">
        <v>0.0067901502781349135</v>
      </c>
      <c r="D151" s="94" t="s">
        <v>662</v>
      </c>
      <c r="E151" s="94" t="b">
        <v>0</v>
      </c>
      <c r="F151" s="94" t="b">
        <v>0</v>
      </c>
      <c r="G151" s="94" t="b">
        <v>0</v>
      </c>
    </row>
    <row r="152" spans="1:7" ht="15">
      <c r="A152" s="94" t="s">
        <v>895</v>
      </c>
      <c r="B152" s="94">
        <v>3</v>
      </c>
      <c r="C152" s="133">
        <v>0.0067901502781349135</v>
      </c>
      <c r="D152" s="94" t="s">
        <v>662</v>
      </c>
      <c r="E152" s="94" t="b">
        <v>0</v>
      </c>
      <c r="F152" s="94" t="b">
        <v>0</v>
      </c>
      <c r="G152" s="94" t="b">
        <v>0</v>
      </c>
    </row>
    <row r="153" spans="1:7" ht="15">
      <c r="A153" s="94" t="s">
        <v>896</v>
      </c>
      <c r="B153" s="94">
        <v>3</v>
      </c>
      <c r="C153" s="133">
        <v>0.0067901502781349135</v>
      </c>
      <c r="D153" s="94" t="s">
        <v>662</v>
      </c>
      <c r="E153" s="94" t="b">
        <v>0</v>
      </c>
      <c r="F153" s="94" t="b">
        <v>0</v>
      </c>
      <c r="G153" s="94" t="b">
        <v>0</v>
      </c>
    </row>
    <row r="154" spans="1:7" ht="15">
      <c r="A154" s="94" t="s">
        <v>897</v>
      </c>
      <c r="B154" s="94">
        <v>3</v>
      </c>
      <c r="C154" s="133">
        <v>0.0067901502781349135</v>
      </c>
      <c r="D154" s="94" t="s">
        <v>662</v>
      </c>
      <c r="E154" s="94" t="b">
        <v>0</v>
      </c>
      <c r="F154" s="94" t="b">
        <v>0</v>
      </c>
      <c r="G154" s="94" t="b">
        <v>0</v>
      </c>
    </row>
    <row r="155" spans="1:7" ht="15">
      <c r="A155" s="94" t="s">
        <v>898</v>
      </c>
      <c r="B155" s="94">
        <v>3</v>
      </c>
      <c r="C155" s="133">
        <v>0.0067901502781349135</v>
      </c>
      <c r="D155" s="94" t="s">
        <v>662</v>
      </c>
      <c r="E155" s="94" t="b">
        <v>0</v>
      </c>
      <c r="F155" s="94" t="b">
        <v>0</v>
      </c>
      <c r="G155" s="94" t="b">
        <v>0</v>
      </c>
    </row>
    <row r="156" spans="1:7" ht="15">
      <c r="A156" s="94" t="s">
        <v>899</v>
      </c>
      <c r="B156" s="94">
        <v>3</v>
      </c>
      <c r="C156" s="133">
        <v>0.0067901502781349135</v>
      </c>
      <c r="D156" s="94" t="s">
        <v>662</v>
      </c>
      <c r="E156" s="94" t="b">
        <v>0</v>
      </c>
      <c r="F156" s="94" t="b">
        <v>0</v>
      </c>
      <c r="G156" s="94" t="b">
        <v>0</v>
      </c>
    </row>
    <row r="157" spans="1:7" ht="15">
      <c r="A157" s="94" t="s">
        <v>900</v>
      </c>
      <c r="B157" s="94">
        <v>3</v>
      </c>
      <c r="C157" s="133">
        <v>0.0067901502781349135</v>
      </c>
      <c r="D157" s="94" t="s">
        <v>662</v>
      </c>
      <c r="E157" s="94" t="b">
        <v>0</v>
      </c>
      <c r="F157" s="94" t="b">
        <v>0</v>
      </c>
      <c r="G157" s="94" t="b">
        <v>0</v>
      </c>
    </row>
    <row r="158" spans="1:7" ht="15">
      <c r="A158" s="94" t="s">
        <v>901</v>
      </c>
      <c r="B158" s="94">
        <v>3</v>
      </c>
      <c r="C158" s="133">
        <v>0.0067901502781349135</v>
      </c>
      <c r="D158" s="94" t="s">
        <v>662</v>
      </c>
      <c r="E158" s="94" t="b">
        <v>0</v>
      </c>
      <c r="F158" s="94" t="b">
        <v>0</v>
      </c>
      <c r="G158" s="94" t="b">
        <v>0</v>
      </c>
    </row>
    <row r="159" spans="1:7" ht="15">
      <c r="A159" s="94" t="s">
        <v>902</v>
      </c>
      <c r="B159" s="94">
        <v>3</v>
      </c>
      <c r="C159" s="133">
        <v>0.0067901502781349135</v>
      </c>
      <c r="D159" s="94" t="s">
        <v>662</v>
      </c>
      <c r="E159" s="94" t="b">
        <v>0</v>
      </c>
      <c r="F159" s="94" t="b">
        <v>0</v>
      </c>
      <c r="G159" s="94" t="b">
        <v>0</v>
      </c>
    </row>
    <row r="160" spans="1:7" ht="15">
      <c r="A160" s="94" t="s">
        <v>903</v>
      </c>
      <c r="B160" s="94">
        <v>3</v>
      </c>
      <c r="C160" s="133">
        <v>0.0067901502781349135</v>
      </c>
      <c r="D160" s="94" t="s">
        <v>662</v>
      </c>
      <c r="E160" s="94" t="b">
        <v>0</v>
      </c>
      <c r="F160" s="94" t="b">
        <v>1</v>
      </c>
      <c r="G160" s="94" t="b">
        <v>0</v>
      </c>
    </row>
    <row r="161" spans="1:7" ht="15">
      <c r="A161" s="94" t="s">
        <v>884</v>
      </c>
      <c r="B161" s="94">
        <v>3</v>
      </c>
      <c r="C161" s="133">
        <v>0.0067901502781349135</v>
      </c>
      <c r="D161" s="94" t="s">
        <v>662</v>
      </c>
      <c r="E161" s="94" t="b">
        <v>1</v>
      </c>
      <c r="F161" s="94" t="b">
        <v>0</v>
      </c>
      <c r="G161" s="94" t="b">
        <v>0</v>
      </c>
    </row>
    <row r="162" spans="1:7" ht="15">
      <c r="A162" s="94" t="s">
        <v>905</v>
      </c>
      <c r="B162" s="94">
        <v>3</v>
      </c>
      <c r="C162" s="133">
        <v>0.0067901502781349135</v>
      </c>
      <c r="D162" s="94" t="s">
        <v>662</v>
      </c>
      <c r="E162" s="94" t="b">
        <v>0</v>
      </c>
      <c r="F162" s="94" t="b">
        <v>0</v>
      </c>
      <c r="G162" s="94" t="b">
        <v>0</v>
      </c>
    </row>
    <row r="163" spans="1:7" ht="15">
      <c r="A163" s="94" t="s">
        <v>744</v>
      </c>
      <c r="B163" s="94">
        <v>3</v>
      </c>
      <c r="C163" s="133">
        <v>0.0067901502781349135</v>
      </c>
      <c r="D163" s="94" t="s">
        <v>662</v>
      </c>
      <c r="E163" s="94" t="b">
        <v>0</v>
      </c>
      <c r="F163" s="94" t="b">
        <v>0</v>
      </c>
      <c r="G163" s="94" t="b">
        <v>0</v>
      </c>
    </row>
    <row r="164" spans="1:7" ht="15">
      <c r="A164" s="94" t="s">
        <v>274</v>
      </c>
      <c r="B164" s="94">
        <v>3</v>
      </c>
      <c r="C164" s="133">
        <v>0.0067901502781349135</v>
      </c>
      <c r="D164" s="94" t="s">
        <v>662</v>
      </c>
      <c r="E164" s="94" t="b">
        <v>0</v>
      </c>
      <c r="F164" s="94" t="b">
        <v>0</v>
      </c>
      <c r="G164" s="94" t="b">
        <v>0</v>
      </c>
    </row>
    <row r="165" spans="1:7" ht="15">
      <c r="A165" s="94" t="s">
        <v>906</v>
      </c>
      <c r="B165" s="94">
        <v>3</v>
      </c>
      <c r="C165" s="133">
        <v>0.0067901502781349135</v>
      </c>
      <c r="D165" s="94" t="s">
        <v>662</v>
      </c>
      <c r="E165" s="94" t="b">
        <v>0</v>
      </c>
      <c r="F165" s="94" t="b">
        <v>0</v>
      </c>
      <c r="G165" s="94" t="b">
        <v>0</v>
      </c>
    </row>
    <row r="166" spans="1:7" ht="15">
      <c r="A166" s="94" t="s">
        <v>907</v>
      </c>
      <c r="B166" s="94">
        <v>3</v>
      </c>
      <c r="C166" s="133">
        <v>0.0067901502781349135</v>
      </c>
      <c r="D166" s="94" t="s">
        <v>662</v>
      </c>
      <c r="E166" s="94" t="b">
        <v>0</v>
      </c>
      <c r="F166" s="94" t="b">
        <v>0</v>
      </c>
      <c r="G166" s="94" t="b">
        <v>0</v>
      </c>
    </row>
    <row r="167" spans="1:7" ht="15">
      <c r="A167" s="94" t="s">
        <v>908</v>
      </c>
      <c r="B167" s="94">
        <v>3</v>
      </c>
      <c r="C167" s="133">
        <v>0.0067901502781349135</v>
      </c>
      <c r="D167" s="94" t="s">
        <v>662</v>
      </c>
      <c r="E167" s="94" t="b">
        <v>0</v>
      </c>
      <c r="F167" s="94" t="b">
        <v>0</v>
      </c>
      <c r="G167" s="94" t="b">
        <v>0</v>
      </c>
    </row>
    <row r="168" spans="1:7" ht="15">
      <c r="A168" s="94" t="s">
        <v>916</v>
      </c>
      <c r="B168" s="94">
        <v>2</v>
      </c>
      <c r="C168" s="133">
        <v>0.011701522562160054</v>
      </c>
      <c r="D168" s="94" t="s">
        <v>662</v>
      </c>
      <c r="E168" s="94" t="b">
        <v>0</v>
      </c>
      <c r="F168" s="94" t="b">
        <v>0</v>
      </c>
      <c r="G168" s="94" t="b">
        <v>0</v>
      </c>
    </row>
    <row r="169" spans="1:7" ht="15">
      <c r="A169" s="94" t="s">
        <v>917</v>
      </c>
      <c r="B169" s="94">
        <v>2</v>
      </c>
      <c r="C169" s="133">
        <v>0.007174755710070112</v>
      </c>
      <c r="D169" s="94" t="s">
        <v>662</v>
      </c>
      <c r="E169" s="94" t="b">
        <v>0</v>
      </c>
      <c r="F169" s="94" t="b">
        <v>0</v>
      </c>
      <c r="G169" s="94" t="b">
        <v>0</v>
      </c>
    </row>
    <row r="170" spans="1:7" ht="15">
      <c r="A170" s="94" t="s">
        <v>733</v>
      </c>
      <c r="B170" s="94">
        <v>3</v>
      </c>
      <c r="C170" s="133">
        <v>0</v>
      </c>
      <c r="D170" s="94" t="s">
        <v>663</v>
      </c>
      <c r="E170" s="94" t="b">
        <v>0</v>
      </c>
      <c r="F170" s="94" t="b">
        <v>0</v>
      </c>
      <c r="G170" s="94" t="b">
        <v>0</v>
      </c>
    </row>
    <row r="171" spans="1:7" ht="15">
      <c r="A171" s="94" t="s">
        <v>709</v>
      </c>
      <c r="B171" s="94">
        <v>2</v>
      </c>
      <c r="C171" s="133">
        <v>0.03408008962283303</v>
      </c>
      <c r="D171" s="94" t="s">
        <v>663</v>
      </c>
      <c r="E171" s="94" t="b">
        <v>0</v>
      </c>
      <c r="F171" s="94" t="b">
        <v>0</v>
      </c>
      <c r="G17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C8B51FC-EE99-411D-B98D-BBD7360D1F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2019-12-13T10:38:35Z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