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3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Twitter Search Ntwrk Top Items" sheetId="9" r:id="rId9"/>
    <sheet name="Words" sheetId="10" r:id="rId10"/>
    <sheet name="Word Pairs" sheetId="11" r:id="rId11"/>
    <sheet name="Group Edge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<sst xmlns="http://schemas.openxmlformats.org/spreadsheetml/2006/main" count="3111" uniqueCount="851">
  <si>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</si>
  <si>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</si>
  <si>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</si>
  <si>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</si>
  <si>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</si>
  <si>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</si>
  <si>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</si>
  <si>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</si>
  <si>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</si>
  <si>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</si>
  <si>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</si>
  <si>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</si>
  <si>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</si>
  <si>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</si>
  <si>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</si>
  <si>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</si>
  <si>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</si>
  <si>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</si>
  <si>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</si>
  <si>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</si>
  <si>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</si>
  <si>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</si>
  <si>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</si>
  <si>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</si>
  <si>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</si>
  <si>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</si>
  <si>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</si>
  <si>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</si>
  <si>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</si>
  <si>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</si>
  <si>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</si>
  <si>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</si>
  <si>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</si>
  <si>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</si>
  <si>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</si>
  <si>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</si>
  <si>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</si>
  <si>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</si>
  <si>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</si>
  <si>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</si>
  <si>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</si>
  <si>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</si>
  <si>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</si>
  <si>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</si>
  <si>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</si>
  <si>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</si>
  <si>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</si>
  <si>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</si>
  <si>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</si>
  <si>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</si>
  <si>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</si>
  <si>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</si>
  <si>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</si>
  <si>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</si>
  <si>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</si>
  <si>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</si>
  <si>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</si>
  <si>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</si>
  <si>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</si>
  <si>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</si>
  <si>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</si>
  <si>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</si>
  <si>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</si>
  <si>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</si>
  <si>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</si>
  <si>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</si>
  <si>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</si>
  <si>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</si>
  <si>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</si>
  <si>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</si>
  <si>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</si>
  <si>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</si>
  <si>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</si>
  <si>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</si>
  <si>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</si>
  <si>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</si>
  <si>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</si>
  <si>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</si>
  <si>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</si>
  <si>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</si>
  <si>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</si>
  <si>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</si>
  <si>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</si>
  <si>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</si>
  <si>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</si>
  <si>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</si>
  <si>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</si>
  <si>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</si>
  <si>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</si>
  <si>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</si>
  <si>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</si>
  <si>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</si>
  <si>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</si>
  <si>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</si>
  <si>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</si>
  <si>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</si>
  <si>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</si>
  <si>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</si>
  <si>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</si>
  <si>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</si>
  <si>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</si>
  <si>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</si>
  <si>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</si>
  <si>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</si>
  <si>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</si>
  <si>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</si>
  <si>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</si>
  <si>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</si>
  <si>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</si>
  <si>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</si>
  <si>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</si>
  <si>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</si>
  <si>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</si>
  <si>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</si>
  <si>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</si>
  <si>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</si>
  <si>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</si>
  <si>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</si>
  <si>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</si>
  <si>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</si>
  <si>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</si>
  <si>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</si>
  <si>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</si>
  <si>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</si>
  <si>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</si>
  <si>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</si>
  <si>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</si>
  <si>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</si>
  <si>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</si>
  <si>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</si>
  <si>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</si>
  <si>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</si>
  <si>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</si>
  <si>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</si>
  <si>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</si>
  <si>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</si>
  <si>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</si>
  <si>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</si>
  <si>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</si>
  <si>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</si>
  <si>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</si>
  <si>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</si>
  <si>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</si>
  <si>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</si>
  <si>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</si>
  <si>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</si>
  <si>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</si>
  <si>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</si>
  <si>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</si>
  <si>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</si>
  <si>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</si>
  <si>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</si>
  <si>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</si>
  <si>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</si>
  <si>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</si>
  <si>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</si>
  <si>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</si>
  <si>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</si>
  <si>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</si>
  <si>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</si>
  <si>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</si>
  <si>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</si>
  <si>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</si>
  <si>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</si>
  <si>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</si>
  <si>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</si>
  <si>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</si>
  <si>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</si>
  <si>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</si>
  <si>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</si>
  <si>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</si>
  <si>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</si>
  <si>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</si>
  <si>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</si>
  <si>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Edge Weight</t>
  </si>
  <si>
    <t>Vertex Group</t>
  </si>
  <si>
    <t>Vertex 1 Group</t>
  </si>
  <si>
    <t>Vertex 2 Group</t>
  </si>
  <si>
    <t>Graph History</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</si>
  <si>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</si>
  <si>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</si>
  <si>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</si>
  <si>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</si>
  <si>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</si>
  <si>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</si>
  <si>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</si>
  <si>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</si>
  <si>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</si>
  <si>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</si>
  <si>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</si>
  <si>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</si>
  <si>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</si>
  <si>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</si>
  <si>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</si>
  <si>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</si>
  <si>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</si>
  <si>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</si>
  <si>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</si>
  <si>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</si>
  <si>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</si>
  <si>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</si>
  <si>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</si>
  <si>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</si>
  <si>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Autofill Workbook Results</t>
  </si>
  <si>
    <t>Workbook Settings 2</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</si>
  <si>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</si>
  <si>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</si>
  <si>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</si>
  <si>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</si>
  <si>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</si>
  <si>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</si>
  <si>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</si>
  <si>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</si>
  <si>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</si>
  <si>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</si>
  <si>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</si>
  <si>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</si>
  <si>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</si>
  <si>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</si>
  <si>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</si>
  <si>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</si>
  <si>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</si>
  <si>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</si>
  <si>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</si>
  <si>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</si>
  <si>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</si>
  <si>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</si>
  <si>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</si>
  <si>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</si>
  <si>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</si>
  <si>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</si>
  <si>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</si>
  <si>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</si>
  <si>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</si>
  <si>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</si>
  <si>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</si>
  <si>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</si>
  <si>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</si>
  <si>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</si>
  <si>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</si>
  <si>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</si>
  <si>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</si>
  <si>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</si>
  <si>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</si>
  <si>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</si>
  <si>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kstatefb</t>
  </si>
  <si>
    <t>okcatbacker</t>
  </si>
  <si>
    <t>marissa_curl</t>
  </si>
  <si>
    <t>garret1garrett</t>
  </si>
  <si>
    <t>learfield</t>
  </si>
  <si>
    <t>albergseth</t>
  </si>
  <si>
    <t>midland_ext</t>
  </si>
  <si>
    <t>sethjoyce84</t>
  </si>
  <si>
    <t>corbinmcguire1</t>
  </si>
  <si>
    <t>cassieroo22</t>
  </si>
  <si>
    <t>grantflanders</t>
  </si>
  <si>
    <t>azolibertybowl</t>
  </si>
  <si>
    <t>wildcatheil</t>
  </si>
  <si>
    <t>ksuwildcat311</t>
  </si>
  <si>
    <t>dacox17</t>
  </si>
  <si>
    <t>wildcatsgraffix</t>
  </si>
  <si>
    <t>rumagedd</t>
  </si>
  <si>
    <t>real_derek_rich</t>
  </si>
  <si>
    <t>cecilia_george</t>
  </si>
  <si>
    <t>kstatealumni</t>
  </si>
  <si>
    <t>thekstatefamily</t>
  </si>
  <si>
    <t>ashleyyyp5</t>
  </si>
  <si>
    <t>sherranae</t>
  </si>
  <si>
    <t>wildkatphoto</t>
  </si>
  <si>
    <t>tannerhoops</t>
  </si>
  <si>
    <t>trpeep24</t>
  </si>
  <si>
    <t>jadenner</t>
  </si>
  <si>
    <t>williamloe8</t>
  </si>
  <si>
    <t>kstatesports</t>
  </si>
  <si>
    <t>cjskilian</t>
  </si>
  <si>
    <t>Retweet</t>
  </si>
  <si>
    <t>Mentions</t>
  </si>
  <si>
    <t>MentionsInRetweet</t>
  </si>
  <si>
    <t>"We poured our heart and soul into those kids and they responded." #KStateFB 
https://t.co/UcAYTbZVAr</t>
  </si>
  <si>
    <t>Talk about fan experience! We appreciate our @kstatesports corporate partner @Midland_Ext supporting the Wildcats! #KStateFB https://t.co/7kC4nA0jwa</t>
  </si>
  <si>
    <t>"It's the senior leadership." #KStateFB 
https://t.co/iHUUvPLUMM</t>
  </si>
  <si>
    <t>The students are ready ... line for the opening of the ticket office this morning and Liberty Bowl student ticket pick-up. _xD83D__xDE3A__xD83C__xDFC8__xD83D__xDE8C_ #KStateFB 
_xD83C__xDF9F_ https://t.co/aCBxMCu7BP https://t.co/CKXQPCN0Ci</t>
  </si>
  <si>
    <t>https://www.kstatesports.com/news/2019/12/5/se-unbelievable-ride-for-k-state-football-sets-groundwork-for-even-more.aspx</t>
  </si>
  <si>
    <t>https://www.learfield.com/2019/12/final-home-game-for-k-state-football-resulted-in-10000-for-wildcat-fan-michele-hawk-of-salina/</t>
  </si>
  <si>
    <t>https://www.kstatesports.com/news/2019/12/9/football-se-k-state-navy-bring-familiarity-to-first-ever-matchup-in-autozone-liberty-bowl.aspx</t>
  </si>
  <si>
    <t>https://www.kstatesports.com/bowlinfo</t>
  </si>
  <si>
    <t>kstatesports.com</t>
  </si>
  <si>
    <t>learfield.com</t>
  </si>
  <si>
    <t>https://pbs.twimg.com/media/ELhDvwDWwAAq_aJ.jpg</t>
  </si>
  <si>
    <t>http://pbs.twimg.com/profile_images/1195902330652299265/vkZT38p1_normal.jpg</t>
  </si>
  <si>
    <t>http://pbs.twimg.com/profile_images/483817514955075584/o9EGX3HY_normal.jpeg</t>
  </si>
  <si>
    <t>http://pbs.twimg.com/profile_images/798003247353040896/CraHCZSa_normal.jpg</t>
  </si>
  <si>
    <t>http://pbs.twimg.com/profile_images/1146023085000335360/xKgItg71_normal.jpg</t>
  </si>
  <si>
    <t>http://pbs.twimg.com/profile_images/699227604956553217/FksE_nzd_normal.jpg</t>
  </si>
  <si>
    <t>http://pbs.twimg.com/profile_images/504746209794203648/LhJ_kOt6_normal.jpeg</t>
  </si>
  <si>
    <t>http://pbs.twimg.com/profile_images/710938963351969793/n1RBqwMJ_normal.jpg</t>
  </si>
  <si>
    <t>http://pbs.twimg.com/profile_images/923261464584032256/5fMsP2Q4_normal.jpg</t>
  </si>
  <si>
    <t>http://pbs.twimg.com/profile_images/796840348660203521/Lu6a6fSQ_normal.jpg</t>
  </si>
  <si>
    <t>http://pbs.twimg.com/profile_images/521097880581320704/hfRsPFC3_normal.jpeg</t>
  </si>
  <si>
    <t>http://pbs.twimg.com/profile_images/1174213151589654534/6GyTOHqs_normal.jpg</t>
  </si>
  <si>
    <t>http://pbs.twimg.com/profile_images/1085254897195466753/yTnkK8ti_normal.jpg</t>
  </si>
  <si>
    <t>http://pbs.twimg.com/profile_images/1140447660547219461/06nTnNeu_normal.jpg</t>
  </si>
  <si>
    <t>http://pbs.twimg.com/profile_images/1194634337418801154/_u-6twY9_normal.jpg</t>
  </si>
  <si>
    <t>http://pbs.twimg.com/profile_images/811778947369340929/zrJhHPQA_normal.jpg</t>
  </si>
  <si>
    <t>http://pbs.twimg.com/profile_images/953853608415584257/8Iz8G6zW_normal.jpg</t>
  </si>
  <si>
    <t>http://pbs.twimg.com/profile_images/1190991570/35641_459514688367_769833367_6091558_131764_n_normal.jpg</t>
  </si>
  <si>
    <t>http://pbs.twimg.com/profile_images/1039852184278626305/qwX7iv2__normal.jpg</t>
  </si>
  <si>
    <t>http://pbs.twimg.com/profile_images/1109844236495716353/MQ1DAiDg_normal.jpg</t>
  </si>
  <si>
    <t>http://pbs.twimg.com/profile_images/1086376567515869184/p5SSJYd8_normal.jpg</t>
  </si>
  <si>
    <t>http://pbs.twimg.com/profile_images/1179051201230462976/v6RQXH2Q_normal.jpg</t>
  </si>
  <si>
    <t>http://pbs.twimg.com/profile_images/1199063678487875589/4KgAjEHl_normal.jpg</t>
  </si>
  <si>
    <t>http://pbs.twimg.com/profile_images/946601495088304128/R70SDmiv_normal.jpg</t>
  </si>
  <si>
    <t>http://pbs.twimg.com/profile_images/713746789/just_logo_normal.jpg</t>
  </si>
  <si>
    <t>http://pbs.twimg.com/profile_images/1321740462/Family_Dec_2006_normal.jpg</t>
  </si>
  <si>
    <t>http://pbs.twimg.com/profile_images/378800000437225705/6c863fc5d608d79246042a2bbc12144d_normal.jpeg</t>
  </si>
  <si>
    <t>http://pbs.twimg.com/profile_images/427637371211743232/DXdVtKPK_normal.jpeg</t>
  </si>
  <si>
    <t>http://pbs.twimg.com/profile_images/1193711731945676800/CX0chCfv_normal.jpg</t>
  </si>
  <si>
    <t>http://pbs.twimg.com/profile_images/1026512919435993089/PHNpO6F1_normal.jpg</t>
  </si>
  <si>
    <t>http://abs.twimg.com/sticky/default_profile_images/default_profile_normal.png</t>
  </si>
  <si>
    <t>16:19:33</t>
  </si>
  <si>
    <t>17:14:14</t>
  </si>
  <si>
    <t>18:29:58</t>
  </si>
  <si>
    <t>19:02:10</t>
  </si>
  <si>
    <t>19:21:09</t>
  </si>
  <si>
    <t>19:23:34</t>
  </si>
  <si>
    <t>19:33:52</t>
  </si>
  <si>
    <t>02:52:01</t>
  </si>
  <si>
    <t>14:43:40</t>
  </si>
  <si>
    <t>14:29:20</t>
  </si>
  <si>
    <t>14:36:14</t>
  </si>
  <si>
    <t>19:49:26</t>
  </si>
  <si>
    <t>15:38:35</t>
  </si>
  <si>
    <t>15:43:02</t>
  </si>
  <si>
    <t>15:44:30</t>
  </si>
  <si>
    <t>15:45:45</t>
  </si>
  <si>
    <t>16:19:55</t>
  </si>
  <si>
    <t>15:47:25</t>
  </si>
  <si>
    <t>16:11:08</t>
  </si>
  <si>
    <t>16:22:39</t>
  </si>
  <si>
    <t>16:30:26</t>
  </si>
  <si>
    <t>16:41:17</t>
  </si>
  <si>
    <t>01:20:18</t>
  </si>
  <si>
    <t>15:09:30</t>
  </si>
  <si>
    <t>16:42:26</t>
  </si>
  <si>
    <t>16:49:50</t>
  </si>
  <si>
    <t>17:03:12</t>
  </si>
  <si>
    <t>19:55:01</t>
  </si>
  <si>
    <t>18:41:05</t>
  </si>
  <si>
    <t>18:51:53</t>
  </si>
  <si>
    <t>23:31:30</t>
  </si>
  <si>
    <t>00:38:51</t>
  </si>
  <si>
    <t>02:17:34</t>
  </si>
  <si>
    <t>14:25:53</t>
  </si>
  <si>
    <t>14:09:18</t>
  </si>
  <si>
    <t>15:37:54</t>
  </si>
  <si>
    <t>12:44:44</t>
  </si>
  <si>
    <t>https://twitter.com/kstatefb/status/1202623552110903297</t>
  </si>
  <si>
    <t>https://twitter.com/okcatbacker/status/1202637314012450819</t>
  </si>
  <si>
    <t>https://twitter.com/marissa_curl/status/1202656372044812289</t>
  </si>
  <si>
    <t>https://twitter.com/garret1garrett/status/1202664476111228932</t>
  </si>
  <si>
    <t>https://twitter.com/learfield/status/1202669256619499520</t>
  </si>
  <si>
    <t>https://twitter.com/albergseth/status/1202669860997742592</t>
  </si>
  <si>
    <t>https://twitter.com/midland_ext/status/1202672454071726080</t>
  </si>
  <si>
    <t>https://twitter.com/sethjoyce84/status/1202782720218345472</t>
  </si>
  <si>
    <t>https://twitter.com/corbinmcguire1/status/1202961809684205568</t>
  </si>
  <si>
    <t>https://twitter.com/corbinmcguire1/status/1204045367387545601</t>
  </si>
  <si>
    <t>https://twitter.com/cassieroo22/status/1204047103942639616</t>
  </si>
  <si>
    <t>https://twitter.com/grantflanders/status/1204125921998974976</t>
  </si>
  <si>
    <t>https://twitter.com/azolibertybowl/status/1204787571823456256</t>
  </si>
  <si>
    <t>https://twitter.com/wildcatheil/status/1204788692956655623</t>
  </si>
  <si>
    <t>https://twitter.com/ksuwildcat311/status/1204789061640171520</t>
  </si>
  <si>
    <t>https://twitter.com/dacox17/status/1204789373524414464</t>
  </si>
  <si>
    <t>https://twitter.com/wildcatsgraffix/status/1202623643940982784</t>
  </si>
  <si>
    <t>https://twitter.com/wildcatsgraffix/status/1204789793252618243</t>
  </si>
  <si>
    <t>https://twitter.com/rumagedd/status/1204795764138029057</t>
  </si>
  <si>
    <t>https://twitter.com/real_derek_rich/status/1204798659092762624</t>
  </si>
  <si>
    <t>https://twitter.com/cecilia_george/status/1204800618898046976</t>
  </si>
  <si>
    <t>https://twitter.com/kstatealumni/status/1204803351357087746</t>
  </si>
  <si>
    <t>https://twitter.com/thekstatefamily/status/1202759637260521482</t>
  </si>
  <si>
    <t>https://twitter.com/thekstatefamily/status/1204055474397728771</t>
  </si>
  <si>
    <t>https://twitter.com/thekstatefamily/status/1204803637610008576</t>
  </si>
  <si>
    <t>https://twitter.com/ashleyyyp5/status/1204805503320240131</t>
  </si>
  <si>
    <t>https://twitter.com/sherranae/status/1204808865927303169</t>
  </si>
  <si>
    <t>https://twitter.com/wildkatphoto/status/1204127328986681345</t>
  </si>
  <si>
    <t>https://twitter.com/wildkatphoto/status/1204833500165287937</t>
  </si>
  <si>
    <t>https://twitter.com/tannerhoops/status/1204836214970470400</t>
  </si>
  <si>
    <t>https://twitter.com/trpeep24/status/1204906583945289729</t>
  </si>
  <si>
    <t>https://twitter.com/jadenner/status/1204923535464058880</t>
  </si>
  <si>
    <t>https://twitter.com/williamloe8/status/1204948376388804608</t>
  </si>
  <si>
    <t>https://twitter.com/kstatesports/status/1204044501280575488</t>
  </si>
  <si>
    <t>https://twitter.com/kstatesports/status/1202590774816387073</t>
  </si>
  <si>
    <t>https://twitter.com/kstatesports/status/1204787399034843137</t>
  </si>
  <si>
    <t>https://twitter.com/cjskilian/status/1205106206668447744</t>
  </si>
  <si>
    <t>1202623552110903297</t>
  </si>
  <si>
    <t>1202637314012450819</t>
  </si>
  <si>
    <t>1202656372044812289</t>
  </si>
  <si>
    <t>1202664476111228932</t>
  </si>
  <si>
    <t>1202669256619499520</t>
  </si>
  <si>
    <t>1202669860997742592</t>
  </si>
  <si>
    <t>1202672454071726080</t>
  </si>
  <si>
    <t>1202782720218345472</t>
  </si>
  <si>
    <t>1202961809684205568</t>
  </si>
  <si>
    <t>1204045367387545601</t>
  </si>
  <si>
    <t>1204047103942639616</t>
  </si>
  <si>
    <t>1204125921998974976</t>
  </si>
  <si>
    <t>1204787571823456256</t>
  </si>
  <si>
    <t>1204788692956655623</t>
  </si>
  <si>
    <t>1204789061640171520</t>
  </si>
  <si>
    <t>1204789373524414464</t>
  </si>
  <si>
    <t>1202623643940982784</t>
  </si>
  <si>
    <t>1204789793252618243</t>
  </si>
  <si>
    <t>1204795764138029057</t>
  </si>
  <si>
    <t>1204798659092762624</t>
  </si>
  <si>
    <t>1204800618898046976</t>
  </si>
  <si>
    <t>1204803351357087746</t>
  </si>
  <si>
    <t>1202759637260521482</t>
  </si>
  <si>
    <t>1204055474397728771</t>
  </si>
  <si>
    <t>1204803637610008576</t>
  </si>
  <si>
    <t>1204805503320240131</t>
  </si>
  <si>
    <t>1204808865927303169</t>
  </si>
  <si>
    <t>1204127328986681345</t>
  </si>
  <si>
    <t>1204833500165287937</t>
  </si>
  <si>
    <t>1204836214970470400</t>
  </si>
  <si>
    <t>1204906583945289729</t>
  </si>
  <si>
    <t>1204923535464058880</t>
  </si>
  <si>
    <t>1204948376388804608</t>
  </si>
  <si>
    <t>1204044501280575488</t>
  </si>
  <si>
    <t>1202590774816387073</t>
  </si>
  <si>
    <t>1204787399034843137</t>
  </si>
  <si>
    <t>1205106206668447744</t>
  </si>
  <si>
    <t/>
  </si>
  <si>
    <t>en</t>
  </si>
  <si>
    <t>Twitter for iPhone</t>
  </si>
  <si>
    <t>Twitter for Android</t>
  </si>
  <si>
    <t>Twitter Web App</t>
  </si>
  <si>
    <t>TweetDeck</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</si>
  <si>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</si>
  <si>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</si>
  <si>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</si>
  <si>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</si>
  <si>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</si>
  <si>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</si>
  <si>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</si>
  <si>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</si>
  <si>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</si>
  <si>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</si>
  <si>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</si>
  <si>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</si>
  <si>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</si>
  <si>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</si>
  <si>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</si>
  <si>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</si>
  <si>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</si>
  <si>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</si>
  <si>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</si>
  <si>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</si>
  <si>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</si>
  <si>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</si>
  <si>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K-State Football</t>
  </si>
  <si>
    <t>K-State Athletics</t>
  </si>
  <si>
    <t>Damon Williams</t>
  </si>
  <si>
    <t>Marissa Curl</t>
  </si>
  <si>
    <t>Garrett Mitchell</t>
  </si>
  <si>
    <t>Learfield IMG College</t>
  </si>
  <si>
    <t>Midland Exteriors</t>
  </si>
  <si>
    <t>Seth Alberg</t>
  </si>
  <si>
    <t>Seth Joyce</t>
  </si>
  <si>
    <t>Corbin McGuire</t>
  </si>
  <si>
    <t>Cassie Miles</t>
  </si>
  <si>
    <t>_xD835__xDD72__xD835__xDD97__xD835__xDD86__xD835__xDD93__xD835__xDD99_ _xD835__xDD71__xD835__xDD91__xD835__xDD86__xD835__xDD93__xD835__xDD89__xD835__xDD8A__xD835__xDD97__xD835__xDD98_</t>
  </si>
  <si>
    <t>AutoZone Liberty Bowl</t>
  </si>
  <si>
    <t>Rob Heil</t>
  </si>
  <si>
    <t>Win the Dang Day</t>
  </si>
  <si>
    <t>_xD83C__xDF41__xD83C__xDF60_Derek Cox _xD83E__xDD83__xD83C__xDF42_</t>
  </si>
  <si>
    <t>KSH</t>
  </si>
  <si>
    <t>Don</t>
  </si>
  <si>
    <t>Derek Richardson</t>
  </si>
  <si>
    <t>Cecilia George</t>
  </si>
  <si>
    <t>K-State Alumni Assoc</t>
  </si>
  <si>
    <t>_xD83C__xDF84_☃️The K-State Family_xD83E__xDD36__xD83C__xDFFB__xD83C__xDF84_</t>
  </si>
  <si>
    <t>Ashley Pieper</t>
  </si>
  <si>
    <t>sherry miller</t>
  </si>
  <si>
    <t>Wildkat Photography</t>
  </si>
  <si>
    <t>Jeff A. Tanner</t>
  </si>
  <si>
    <t>Tracy Pieper</t>
  </si>
  <si>
    <t>Jessica Denner</t>
  </si>
  <si>
    <t>William Loe</t>
  </si>
  <si>
    <t>JoAnn Kilian</t>
  </si>
  <si>
    <t>The official Twitter account for K-State Football #KStateFB ⚒ IG: https://t.co/TVrX2RmtAl</t>
  </si>
  <si>
    <t>Official twitter account for K-State Athletics. America's #1 College Town.</t>
  </si>
  <si>
    <t>true Kstate fan... I bleed purple EMAW!!!</t>
  </si>
  <si>
    <t>Unlocking the value of college sports for brands &amp; fans through an omnichannel platform. Proud advocate for college athletics &amp; the student-athlete experience</t>
  </si>
  <si>
    <t>Increase your curb appeal with exterior home renovation- raising the bar on siding, guttering, windows, and doors in Kansas. _xD83C__xDFE1_#lovethehomeyoulivein</t>
  </si>
  <si>
    <t>Sr. Account Executive @ Learfield Sports</t>
  </si>
  <si>
    <t>My dog Zeus and the beard! Kansas State Wildcats Football _xD83C__xDFC8_!!! Go Cats! 2A, ex-con, NRA member, Support our troops, Vets, and Leo’s _xD83D__xDC4D__xD83C__xDDFA__xD83C__xDDF8__xD83C__xDDFA__xD83C__xDDF8__xD83C__xDDFA__xD83C__xDDF8__xD83C__xDDFA__xD83C__xDDF8_</t>
  </si>
  <si>
    <t>Kansas State graduate back with the Wildcats. Creative Writing Specialist for @kstatesports. Formerly with The Emporia Gazette, Topeka Capital Journal.</t>
  </si>
  <si>
    <t>Conservative gun totin' daughter of USAF vets.Loves God/country/hubby/dogs.Sweet w/dash of Jalapeno.Bites hard if provoked.</t>
  </si>
  <si>
    <t>@KState alum|@RivalsKSO (https://t.co/V6qT2oOkvU) producer and basketball recruiting analyst|@Rivals (https://t.co/XAPn5gJ9eo)</t>
  </si>
  <si>
    <t>@AutoZone Liberty Bowl | December 31, 2019 - 2:45 PM CST on @ESPN I Memphis, TN</t>
  </si>
  <si>
    <t>Lainey, Everly &amp; Beckett’s Dad, Beth's Husband, Christ follower, Assistant Athletics Director for Development @kstatesports. #kstatefamily #EMAW</t>
  </si>
  <si>
    <t>2X BIG12CHAMPS EMAW KSTATE FAMILY  49ers &amp; Lakers fan 4 life!!</t>
  </si>
  <si>
    <t>Everything K-State Sports. Not affiliated with the Kansas State Athletic Department or University - 01/04/2013</t>
  </si>
  <si>
    <t>| KSU | | FlyEaglesFly |</t>
  </si>
  <si>
    <t>Assistant Director of Sales for K-State Athletics</t>
  </si>
  <si>
    <t>_xD83D__xDC9C_ #KStateAlumni
_xD83D__xDC9C_ We can’t be us without YOU!
_xD83D__xDE3C_ Go ‘Cats!</t>
  </si>
  <si>
    <t>Your home for everything Kansas State University Wildcats!! We are a fan and informational page for the KSU Family all over America! WELCOME TO THE FAMILY!</t>
  </si>
  <si>
    <t>| KSU ‘21 | Life is short, live it</t>
  </si>
  <si>
    <t>A sports fan! Especially college football. Also a fan of having a good time with friends and family!</t>
  </si>
  <si>
    <t>Principal @ Freshman Success Academy/Junction City High School</t>
  </si>
  <si>
    <t>God never performs his greatest feats in our yesterdays. #dream big</t>
  </si>
  <si>
    <t>Living life the best I can!</t>
  </si>
  <si>
    <t>Manhattan, KS</t>
  </si>
  <si>
    <t>0ktaha, Oklahoma</t>
  </si>
  <si>
    <t>Plano, Texas</t>
  </si>
  <si>
    <t>Kansas, USA</t>
  </si>
  <si>
    <t>Kansas</t>
  </si>
  <si>
    <t>Memphis, TN</t>
  </si>
  <si>
    <t>Durham, NC</t>
  </si>
  <si>
    <t xml:space="preserve">Horton Kansas </t>
  </si>
  <si>
    <t>Lincoln, NE | Manhattan, KS</t>
  </si>
  <si>
    <t>Manhattan, Kan.</t>
  </si>
  <si>
    <t xml:space="preserve">Houston </t>
  </si>
  <si>
    <t>Manassas VA</t>
  </si>
  <si>
    <t>Manhattan, Kansas</t>
  </si>
  <si>
    <t>https://t.co/DXFsNBsAkb</t>
  </si>
  <si>
    <t>https://t.co/DXFsNBaYVB</t>
  </si>
  <si>
    <t>https://t.co/kofMdZQsjw</t>
  </si>
  <si>
    <t>https://t.co/Ll4PHcmkqU</t>
  </si>
  <si>
    <t>http://t.co/pDyh8lhOH1</t>
  </si>
  <si>
    <t>https://t.co/vRUvFTwiKE</t>
  </si>
  <si>
    <t>https://t.co/79aRrm8WxO</t>
  </si>
  <si>
    <t>https://t.co/HgE8pRouAA</t>
  </si>
  <si>
    <t>https://t.co/jUFIizNnF9</t>
  </si>
  <si>
    <t>http://t.co/7ACh9h26TW</t>
  </si>
  <si>
    <t>https://pbs.twimg.com/profile_banners/115192654/1575180344</t>
  </si>
  <si>
    <t>https://pbs.twimg.com/profile_banners/45595835/1575845815</t>
  </si>
  <si>
    <t>https://pbs.twimg.com/profile_banners/52990499/1404186058</t>
  </si>
  <si>
    <t>https://pbs.twimg.com/profile_banners/1669139960/1409836264</t>
  </si>
  <si>
    <t>https://pbs.twimg.com/profile_banners/1542427052/1562068119</t>
  </si>
  <si>
    <t>https://pbs.twimg.com/profile_banners/16545797/1551446345</t>
  </si>
  <si>
    <t>https://pbs.twimg.com/profile_banners/2293192490/1461960380</t>
  </si>
  <si>
    <t>https://pbs.twimg.com/profile_banners/274660131/1409175779</t>
  </si>
  <si>
    <t>https://pbs.twimg.com/profile_banners/923255231101640704/1508957848</t>
  </si>
  <si>
    <t>https://pbs.twimg.com/profile_banners/294167399/1482889635</t>
  </si>
  <si>
    <t>https://pbs.twimg.com/profile_banners/542202996/1413074737</t>
  </si>
  <si>
    <t>https://pbs.twimg.com/profile_banners/2777504690/1411400454</t>
  </si>
  <si>
    <t>https://pbs.twimg.com/profile_banners/63219442/1575829741</t>
  </si>
  <si>
    <t>https://pbs.twimg.com/profile_banners/787260860565598208/1575346189</t>
  </si>
  <si>
    <t>https://pbs.twimg.com/profile_banners/30008477/1407293798</t>
  </si>
  <si>
    <t>https://pbs.twimg.com/profile_banners/82680503/1573863485</t>
  </si>
  <si>
    <t>https://pbs.twimg.com/profile_banners/1197955436/1568495285</t>
  </si>
  <si>
    <t>https://pbs.twimg.com/profile_banners/827490716/1529427071</t>
  </si>
  <si>
    <t>https://pbs.twimg.com/profile_banners/385705264/1475430304</t>
  </si>
  <si>
    <t>https://pbs.twimg.com/profile_banners/40271353/1564078226</t>
  </si>
  <si>
    <t>https://pbs.twimg.com/profile_banners/742050514972483586/1576086715</t>
  </si>
  <si>
    <t>https://pbs.twimg.com/profile_banners/2790563698/1572365234</t>
  </si>
  <si>
    <t>https://pbs.twimg.com/profile_banners/1055835768/1514522691</t>
  </si>
  <si>
    <t>https://pbs.twimg.com/profile_banners/116765517/1441726405</t>
  </si>
  <si>
    <t>https://pbs.twimg.com/profile_banners/1850259342/1378788427</t>
  </si>
  <si>
    <t>http://abs.twimg.com/images/themes/theme14/bg.gif</t>
  </si>
  <si>
    <t>http://abs.twimg.com/images/themes/theme10/bg.gif</t>
  </si>
  <si>
    <t>http://abs.twimg.com/images/themes/theme1/bg.png</t>
  </si>
  <si>
    <t>http://abs.twimg.com/images/themes/theme9/bg.gif</t>
  </si>
  <si>
    <t>http://abs.twimg.com/images/themes/theme18/bg.gif</t>
  </si>
  <si>
    <t>Open Twitter Page for This Person</t>
  </si>
  <si>
    <t>https://twitter.com/kstatefb</t>
  </si>
  <si>
    <t>https://twitter.com/kstatesports</t>
  </si>
  <si>
    <t>https://twitter.com/okcatbacker</t>
  </si>
  <si>
    <t>https://twitter.com/marissa_curl</t>
  </si>
  <si>
    <t>https://twitter.com/garret1garrett</t>
  </si>
  <si>
    <t>https://twitter.com/learfield</t>
  </si>
  <si>
    <t>https://twitter.com/midland_ext</t>
  </si>
  <si>
    <t>https://twitter.com/albergseth</t>
  </si>
  <si>
    <t>https://twitter.com/sethjoyce84</t>
  </si>
  <si>
    <t>https://twitter.com/corbinmcguire1</t>
  </si>
  <si>
    <t>https://twitter.com/cassieroo22</t>
  </si>
  <si>
    <t>https://twitter.com/grantflanders</t>
  </si>
  <si>
    <t>https://twitter.com/azolibertybowl</t>
  </si>
  <si>
    <t>https://twitter.com/wildcatheil</t>
  </si>
  <si>
    <t>https://twitter.com/ksuwildcat311</t>
  </si>
  <si>
    <t>https://twitter.com/dacox17</t>
  </si>
  <si>
    <t>https://twitter.com/wildcatsgraffix</t>
  </si>
  <si>
    <t>https://twitter.com/rumagedd</t>
  </si>
  <si>
    <t>https://twitter.com/real_derek_rich</t>
  </si>
  <si>
    <t>https://twitter.com/cecilia_george</t>
  </si>
  <si>
    <t>https://twitter.com/kstatealumni</t>
  </si>
  <si>
    <t>https://twitter.com/thekstatefamily</t>
  </si>
  <si>
    <t>https://twitter.com/ashleyyyp5</t>
  </si>
  <si>
    <t>https://twitter.com/sherranae</t>
  </si>
  <si>
    <t>https://twitter.com/wildkatphoto</t>
  </si>
  <si>
    <t>https://twitter.com/tannerhoops</t>
  </si>
  <si>
    <t>https://twitter.com/trpeep24</t>
  </si>
  <si>
    <t>https://twitter.com/jadenner</t>
  </si>
  <si>
    <t>https://twitter.com/williamloe8</t>
  </si>
  <si>
    <t>https://twitter.com/cjskilian</t>
  </si>
  <si>
    <t>kstatefb
"We poured our heart and soul into
those kids and they responded."
#KStateFB https://t.co/UcAYTbZVAr</t>
  </si>
  <si>
    <t>kstatesports
The students are ready ... line
for the opening of the ticket office
this morning and Liberty Bowl student
ticket pick-up. _xD83D__xDE3A__xD83C__xDFC8__xD83D__xDE8C_ #KStateFB
_xD83C__xDF9F_ https://t.co/aCBxMCu7BP https://t.co/CKXQPCN0Ci</t>
  </si>
  <si>
    <t>okcatbacker
"We poured our heart and soul into
those kids and they responded."
#KStateFB https://t.co/UcAYTbZVAr</t>
  </si>
  <si>
    <t>marissa_curl
"We poured our heart and soul into
those kids and they responded."
#KStateFB https://t.co/UcAYTbZVAr</t>
  </si>
  <si>
    <t>garret1garrett
"We poured our heart and soul into
those kids and they responded."
#KStateFB https://t.co/UcAYTbZVAr</t>
  </si>
  <si>
    <t>learfield
Talk about fan experience! We appreciate
our @kstatesports corporate partner
@Midland_Ext supporting the Wildcats!
#KStateFB https://t.co/7kC4nA0jwa</t>
  </si>
  <si>
    <t>midland_ext
Talk about fan experience! We appreciate
our @kstatesports corporate partner
@Midland_Ext supporting the Wildcats!
#KStateFB https://t.co/7kC4nA0jwa</t>
  </si>
  <si>
    <t>albergseth
Talk about fan experience! We appreciate
our @kstatesports corporate partner
@Midland_Ext supporting the Wildcats!
#KStateFB https://t.co/7kC4nA0jwa</t>
  </si>
  <si>
    <t>sethjoyce84
"We poured our heart and soul into
those kids and they responded."
#KStateFB https://t.co/UcAYTbZVAr</t>
  </si>
  <si>
    <t>corbinmcguire1
"It's the senior leadership." #KStateFB
https://t.co/iHUUvPLUMM</t>
  </si>
  <si>
    <t>cassieroo22
"It's the senior leadership." #KStateFB
https://t.co/iHUUvPLUMM</t>
  </si>
  <si>
    <t>grantflanders
"We poured our heart and soul into
those kids and they responded."
#KStateFB https://t.co/UcAYTbZVAr</t>
  </si>
  <si>
    <t>azolibertybowl
The students are ready ... line
for the opening of the ticket office
this morning and Liberty Bowl student
ticket pick-up. _xD83D__xDE3A__xD83C__xDFC8__xD83D__xDE8C_ #KStateFB
_xD83C__xDF9F_ https://t.co/aCBxMCu7BP https://t.co/CKXQPCN0Ci</t>
  </si>
  <si>
    <t>wildcatheil
The students are ready ... line
for the opening of the ticket office
this morning and Liberty Bowl student
ticket pick-up. _xD83D__xDE3A__xD83C__xDFC8__xD83D__xDE8C_ #KStateFB
_xD83C__xDF9F_ https://t.co/aCBxMCu7BP https://t.co/CKXQPCN0Ci</t>
  </si>
  <si>
    <t>ksuwildcat311
The students are ready ... line
for the opening of the ticket office
this morning and Liberty Bowl student
ticket pick-up. _xD83D__xDE3A__xD83C__xDFC8__xD83D__xDE8C_ #KStateFB
_xD83C__xDF9F_ https://t.co/aCBxMCu7BP https://t.co/CKXQPCN0Ci</t>
  </si>
  <si>
    <t>dacox17
The students are ready ... line
for the opening of the ticket office
this morning and Liberty Bowl student
ticket pick-up. _xD83D__xDE3A__xD83C__xDFC8__xD83D__xDE8C_ #KStateFB
_xD83C__xDF9F_ https://t.co/aCBxMCu7BP https://t.co/CKXQPCN0Ci</t>
  </si>
  <si>
    <t>wildcatsgraffix
The students are ready ... line
for the opening of the ticket office
this morning and Liberty Bowl student
ticket pick-up. _xD83D__xDE3A__xD83C__xDFC8__xD83D__xDE8C_ #KStateFB
_xD83C__xDF9F_ https://t.co/aCBxMCu7BP https://t.co/CKXQPCN0Ci</t>
  </si>
  <si>
    <t>rumagedd
The students are ready ... line
for the opening of the ticket office
this morning and Liberty Bowl student
ticket pick-up. _xD83D__xDE3A__xD83C__xDFC8__xD83D__xDE8C_ #KStateFB
_xD83C__xDF9F_ https://t.co/aCBxMCu7BP https://t.co/CKXQPCN0Ci</t>
  </si>
  <si>
    <t>real_derek_rich
The students are ready ... line
for the opening of the ticket office
this morning and Liberty Bowl student
ticket pick-up. _xD83D__xDE3A__xD83C__xDFC8__xD83D__xDE8C_ #KStateFB
_xD83C__xDF9F_ https://t.co/aCBxMCu7BP https://t.co/CKXQPCN0Ci</t>
  </si>
  <si>
    <t>cecilia_george
The students are ready ... line
for the opening of the ticket office
this morning and Liberty Bowl student
ticket pick-up. _xD83D__xDE3A__xD83C__xDFC8__xD83D__xDE8C_ #KStateFB
_xD83C__xDF9F_ https://t.co/aCBxMCu7BP https://t.co/CKXQPCN0Ci</t>
  </si>
  <si>
    <t>kstatealumni
The students are ready ... line
for the opening of the ticket office
this morning and Liberty Bowl student
ticket pick-up. _xD83D__xDE3A__xD83C__xDFC8__xD83D__xDE8C_ #KStateFB
_xD83C__xDF9F_ https://t.co/aCBxMCu7BP https://t.co/CKXQPCN0Ci</t>
  </si>
  <si>
    <t>thekstatefamily
The students are ready ... line
for the opening of the ticket office
this morning and Liberty Bowl student
ticket pick-up. _xD83D__xDE3A__xD83C__xDFC8__xD83D__xDE8C_ #KStateFB
_xD83C__xDF9F_ https://t.co/aCBxMCu7BP https://t.co/CKXQPCN0Ci</t>
  </si>
  <si>
    <t>ashleyyyp5
The students are ready ... line
for the opening of the ticket office
this morning and Liberty Bowl student
ticket pick-up. _xD83D__xDE3A__xD83C__xDFC8__xD83D__xDE8C_ #KStateFB
_xD83C__xDF9F_ https://t.co/aCBxMCu7BP https://t.co/CKXQPCN0Ci</t>
  </si>
  <si>
    <t>sherranae
The students are ready ... line
for the opening of the ticket office
this morning and Liberty Bowl student
ticket pick-up. _xD83D__xDE3A__xD83C__xDFC8__xD83D__xDE8C_ #KStateFB
_xD83C__xDF9F_ https://t.co/aCBxMCu7BP https://t.co/CKXQPCN0Ci</t>
  </si>
  <si>
    <t>wildkatphoto
The students are ready ... line
for the opening of the ticket office
this morning and Liberty Bowl student
ticket pick-up. _xD83D__xDE3A__xD83C__xDFC8__xD83D__xDE8C_ #KStateFB
_xD83C__xDF9F_ https://t.co/aCBxMCu7BP https://t.co/CKXQPCN0Ci</t>
  </si>
  <si>
    <t>tannerhoops
The students are ready ... line
for the opening of the ticket office
this morning and Liberty Bowl student
ticket pick-up. _xD83D__xDE3A__xD83C__xDFC8__xD83D__xDE8C_ #KStateFB
_xD83C__xDF9F_ https://t.co/aCBxMCu7BP https://t.co/CKXQPCN0Ci</t>
  </si>
  <si>
    <t>trpeep24
The students are ready ... line
for the opening of the ticket office
this morning and Liberty Bowl student
ticket pick-up. _xD83D__xDE3A__xD83C__xDFC8__xD83D__xDE8C_ #KStateFB
_xD83C__xDF9F_ https://t.co/aCBxMCu7BP https://t.co/CKXQPCN0Ci</t>
  </si>
  <si>
    <t>jadenner
The students are ready ... line
for the opening of the ticket office
this morning and Liberty Bowl student
ticket pick-up. _xD83D__xDE3A__xD83C__xDFC8__xD83D__xDE8C_ #KStateFB
_xD83C__xDF9F_ https://t.co/aCBxMCu7BP https://t.co/CKXQPCN0Ci</t>
  </si>
  <si>
    <t>williamloe8
The students are ready ... line
for the opening of the ticket office
this morning and Liberty Bowl student
ticket pick-up. _xD83D__xDE3A__xD83C__xDFC8__xD83D__xDE8C_ #KStateFB
_xD83C__xDF9F_ https://t.co/aCBxMCu7BP https://t.co/CKXQPCN0Ci</t>
  </si>
  <si>
    <t>cjskilian
The students are ready ... line
for the opening of the ticket office
this morning and Liberty Bowl student
ticket pick-up. _xD83D__xDE3A__xD83C__xDFC8__xD83D__xDE8C_ #KStateFB
_xD83C__xDF9F_ https://t.co/aCBxMCu7BP https://t.co/CKXQPCN0Ci</t>
  </si>
  <si>
    <t>Directed</t>
  </si>
  <si>
    <t>G1</t>
  </si>
  <si>
    <t>G2</t>
  </si>
  <si>
    <t>0, 12, 96</t>
  </si>
  <si>
    <t>0, 136, 227</t>
  </si>
  <si>
    <t>Subgraph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</si>
  <si>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</si>
  <si>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</si>
  <si>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</si>
  <si>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</si>
  <si>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</si>
  <si>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</si>
  <si>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</si>
  <si>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</si>
  <si>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</si>
  <si>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</si>
  <si>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</si>
  <si>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</si>
  <si>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</si>
  <si>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</si>
  <si>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</si>
  <si>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</si>
  <si>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</si>
  <si>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</si>
  <si>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</si>
  <si>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</si>
  <si>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</si>
  <si>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</si>
  <si>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</si>
  <si>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</si>
  <si>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</si>
  <si>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</si>
  <si>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</si>
  <si>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</si>
  <si>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</si>
  <si>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Workbook Settings 17</t>
  </si>
  <si>
    <t>Workbook Settings 18</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</si>
  <si>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ExportToPowerPoint&lt;/value&gt;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
  </si>
  <si>
    <t>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t>
  </si>
  <si>
    <t>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</si>
  <si>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Top URLs in Tweet in Entire Graph</t>
  </si>
  <si>
    <t>Entire Graph Count</t>
  </si>
  <si>
    <t>Top URLs in Tweet in G1</t>
  </si>
  <si>
    <t>Top URLs in Tweet in G2</t>
  </si>
  <si>
    <t>G1 Count</t>
  </si>
  <si>
    <t>G2 Count</t>
  </si>
  <si>
    <t>Top URLs in Tweet</t>
  </si>
  <si>
    <t>https://www.kstatesports.com/news/2019/12/5/se-unbelievable-ride-for-k-state-football-sets-groundwork-for-even-more.aspx https://www.kstatesports.com/news/2019/12/9/football-se-k-state-navy-bring-familiarity-to-first-ever-matchup-in-autozone-liberty-bowl.aspx https://www.kstatesports.com/bowlinfo</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</si>
  <si>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</si>
  <si>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</si>
  <si>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</si>
  <si>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</si>
  <si>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</si>
  <si>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</si>
  <si>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</si>
  <si>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</si>
  <si>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</si>
  <si>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</si>
  <si>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</si>
  <si>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</si>
  <si>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</si>
  <si>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</si>
  <si>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ticket</t>
  </si>
  <si>
    <t>#kstatefb</t>
  </si>
  <si>
    <t>students</t>
  </si>
  <si>
    <t>ready</t>
  </si>
  <si>
    <t>line</t>
  </si>
  <si>
    <t>Top Words in Tweet in G1</t>
  </si>
  <si>
    <t>opening</t>
  </si>
  <si>
    <t>office</t>
  </si>
  <si>
    <t>morning</t>
  </si>
  <si>
    <t>liberty</t>
  </si>
  <si>
    <t>bowl</t>
  </si>
  <si>
    <t>Top Words in Tweet in G2</t>
  </si>
  <si>
    <t>talk</t>
  </si>
  <si>
    <t>fan</t>
  </si>
  <si>
    <t>experience</t>
  </si>
  <si>
    <t>appreciate</t>
  </si>
  <si>
    <t>corporate</t>
  </si>
  <si>
    <t>partner</t>
  </si>
  <si>
    <t>supporting</t>
  </si>
  <si>
    <t>wildcats</t>
  </si>
  <si>
    <t>Top Words in Tweet</t>
  </si>
  <si>
    <t>ticket #kstatefb students ready line opening office morning liberty bowl</t>
  </si>
  <si>
    <t>talk fan experience appreciate kstatesports corporate partner midland_ext supporting wildcats</t>
  </si>
  <si>
    <t>Top Word Pairs in Tweet in Entire Graph</t>
  </si>
  <si>
    <t>students,ready</t>
  </si>
  <si>
    <t>ready,line</t>
  </si>
  <si>
    <t>line,opening</t>
  </si>
  <si>
    <t>opening,ticket</t>
  </si>
  <si>
    <t>ticket,office</t>
  </si>
  <si>
    <t>office,morning</t>
  </si>
  <si>
    <t>morning,liberty</t>
  </si>
  <si>
    <t>liberty,bowl</t>
  </si>
  <si>
    <t>bowl,student</t>
  </si>
  <si>
    <t>student,ticket</t>
  </si>
  <si>
    <t>Top Word Pairs in Tweet in G1</t>
  </si>
  <si>
    <t>Top Word Pairs in Tweet in G2</t>
  </si>
  <si>
    <t>talk,fan</t>
  </si>
  <si>
    <t>fan,experience</t>
  </si>
  <si>
    <t>experience,appreciate</t>
  </si>
  <si>
    <t>appreciate,kstatesports</t>
  </si>
  <si>
    <t>kstatesports,corporate</t>
  </si>
  <si>
    <t>corporate,partner</t>
  </si>
  <si>
    <t>partner,midland_ext</t>
  </si>
  <si>
    <t>midland_ext,supporting</t>
  </si>
  <si>
    <t>supporting,wildcats</t>
  </si>
  <si>
    <t>wildcats,#kstatefb</t>
  </si>
  <si>
    <t>Top Word Pairs in Tweet</t>
  </si>
  <si>
    <t>students,ready  ready,line  line,opening  opening,ticket  ticket,office  office,morning  morning,liberty  liberty,bowl  bowl,student  student,ticket</t>
  </si>
  <si>
    <t>talk,fan  fan,experience  experience,appreciate  appreciate,kstatesports  kstatesports,corporate  corporate,partner  partner,midland_ext  midland_ext,supporting  supporting,wildcats  wildcats,#kstatefb</t>
  </si>
  <si>
    <t>Top Replied-To in Entire Graph</t>
  </si>
  <si>
    <t>Top Mentioned in Entire Graph</t>
  </si>
  <si>
    <t>Top Replied-To in G1</t>
  </si>
  <si>
    <t>Top Replied-To in G2</t>
  </si>
  <si>
    <t>Top Mentioned in G1</t>
  </si>
  <si>
    <t>Top Mentioned in G2</t>
  </si>
  <si>
    <t>Top Replied-To in Tweet</t>
  </si>
  <si>
    <t>Top Mentioned in Tweet</t>
  </si>
  <si>
    <t>kstatesports midland_ext</t>
  </si>
  <si>
    <t>Top Tweeters in Entire Graph</t>
  </si>
  <si>
    <t>Top Tweeters in G1</t>
  </si>
  <si>
    <t>Top Tweeters in G2</t>
  </si>
  <si>
    <t>Top Tweeters</t>
  </si>
  <si>
    <t>wildkatphoto sethjoyce84 thekstatefamily ksuwildcat311 kstatesports dacox17 corbinmcguire1 garret1garrett kstatealumni sherranae</t>
  </si>
  <si>
    <t>learfield midland_ext albergseth</t>
  </si>
  <si>
    <t>Top URLs in Tweet by Count</t>
  </si>
  <si>
    <t>https://www.kstatesports.com/bowlinfo https://www.kstatesports.com/news/2019/12/5/se-unbelievable-ride-for-k-state-football-sets-groundwork-for-even-more.aspx https://www.kstatesports.com/news/2019/12/9/football-se-k-state-navy-bring-familiarity-to-first-ever-matchup-in-autozone-liberty-bowl.aspx</t>
  </si>
  <si>
    <t>https://www.kstatesports.com/news/2019/12/9/football-se-k-state-navy-bring-familiarity-to-first-ever-matchup-in-autozone-liberty-bowl.aspx https://www.kstatesports.com/news/2019/12/5/se-unbelievable-ride-for-k-state-football-sets-groundwork-for-even-more.aspx</t>
  </si>
  <si>
    <t>Top URLs in Tweet by Salience</t>
  </si>
  <si>
    <t>Top Domains in Tweet by Count</t>
  </si>
  <si>
    <t>Top Domains in Tweet by Salience</t>
  </si>
  <si>
    <t>Top Hashtags in Tweet by Count</t>
  </si>
  <si>
    <t>Top Hashtags in Tweet by Salience</t>
  </si>
  <si>
    <t>Top Words in Tweet by Count</t>
  </si>
  <si>
    <t>poured heart soul those kids responded</t>
  </si>
  <si>
    <t>ticket students ready line opening office morning liberty bowl student</t>
  </si>
  <si>
    <t>senior leadership poured heart soul those kids responded</t>
  </si>
  <si>
    <t>senior leadership</t>
  </si>
  <si>
    <t>Top Words in Tweet by Salience</t>
  </si>
  <si>
    <t>Top Word Pairs in Tweet by Count</t>
  </si>
  <si>
    <t>poured,heart  heart,soul  soul,those  those,kids  kids,responded  responded,#kstatefb</t>
  </si>
  <si>
    <t>senior,leadership  leadership,#kstatefb  poured,heart  heart,soul  soul,those  those,kids  kids,responded  responded,#kstatefb</t>
  </si>
  <si>
    <t>senior,leadership  leadership,#kstatefb</t>
  </si>
  <si>
    <t>Top Word Pairs in Tweet by Salience</t>
  </si>
  <si>
    <t>Word</t>
  </si>
  <si>
    <t>student</t>
  </si>
  <si>
    <t>pick</t>
  </si>
  <si>
    <t>up</t>
  </si>
  <si>
    <t>poured</t>
  </si>
  <si>
    <t>heart</t>
  </si>
  <si>
    <t>soul</t>
  </si>
  <si>
    <t>those</t>
  </si>
  <si>
    <t>kids</t>
  </si>
  <si>
    <t>responded</t>
  </si>
  <si>
    <t>senior</t>
  </si>
  <si>
    <t>leadership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</si>
  <si>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</si>
  <si>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</si>
  <si>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</si>
  <si>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</si>
  <si>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</si>
  <si>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</si>
  <si>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</si>
  <si>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</si>
  <si>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</si>
  <si>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</si>
  <si>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</si>
  <si>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</si>
  <si>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</si>
  <si>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</si>
  <si>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</si>
  <si>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</si>
  <si>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</si>
  <si>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</si>
  <si>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</si>
  <si>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</si>
  <si>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</si>
  <si>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</si>
  <si>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</si>
  <si>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</si>
  <si>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</si>
  <si>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</si>
  <si>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</si>
  <si>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</si>
  <si>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</si>
  <si>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Number of Edge Types</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</si>
  <si>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</si>
  <si>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</si>
  <si>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</si>
  <si>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</si>
  <si>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</si>
  <si>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</si>
  <si>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</si>
  <si>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</si>
  <si>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</si>
  <si>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</si>
  <si>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Dec</t>
  </si>
  <si>
    <t>5-Dec</t>
  </si>
  <si>
    <t>2 PM</t>
  </si>
  <si>
    <t>4 PM</t>
  </si>
  <si>
    <t>5 PM</t>
  </si>
  <si>
    <t>6 PM</t>
  </si>
  <si>
    <t>7 PM</t>
  </si>
  <si>
    <t>6-Dec</t>
  </si>
  <si>
    <t>1 AM</t>
  </si>
  <si>
    <t>2 AM</t>
  </si>
  <si>
    <t>9-Dec</t>
  </si>
  <si>
    <t>3 PM</t>
  </si>
  <si>
    <t>11-Dec</t>
  </si>
  <si>
    <t>11 PM</t>
  </si>
  <si>
    <t>12-Dec</t>
  </si>
  <si>
    <t>12 AM</t>
  </si>
  <si>
    <t>12 PM</t>
  </si>
  <si>
    <t>Green</t>
  </si>
  <si>
    <t>98, 79, 0</t>
  </si>
  <si>
    <t>Red</t>
  </si>
  <si>
    <t>G1: ticket #kstatefb students ready line opening office morning liberty bowl</t>
  </si>
  <si>
    <t>G2: talk fan experience appreciate kstatesports corporate partner midland_ext supporting wildcats</t>
  </si>
  <si>
    <t>Edge Weight▓1▓9▓0▓True▓Green▓Red▓▓Edge Weight▓1▓4▓0▓3▓10▓False▓Edge Weight▓1▓9▓0▓32▓6▓False▓▓0▓0▓0▓True▓Black▓Black▓▓Followers▓12▓14151▓0▓162▓1000▓False▓▓0▓0▓0▓0▓0▓False▓▓0▓0▓0▓0▓0▓False▓▓0▓0▓0▓0▓0▓False</t>
  </si>
  <si>
    <t>GraphSource░TwitterSearch▓GraphTerm░@kstatesports #kstateFB▓ImportDescription░The graph represents a network of 30 Twitter users whose recent tweets contained "@kstatesports #kstateFB", or who were replied to or mentioned in those tweets, taken from a data set limited to a maximum of 18,000 tweets.  The network was obtained from Twitter on Thursday, 12 December 2019 at 17:43 UTC.
The tweets in the network were tweeted over the 0-minute period from Thursday, 05 December 2019 at 19:21 UTC to Thursday, 05 December 2019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"mentions".▓ImportSuggestedTitle░@kstatesports #kstateFB Twitter NodeXL SNA Map and Report for Thursday, 12 December 2019 at 17:43 UTC▓ImportSuggestedFileNameNoExtension░2019-12-12 17-43-09 NodeXL Twitter Search @kstatesports #kstateFB▓GroupingDescription░The graph's vertices were grouped by cluster using the Clauset-Newman-Moore cluster algorithm.▓LayoutAlgorithm░The graph was laid out using the Harel-Koren Fast Multiscale layout algorithm.▓GraphDirectedness░The graph is directed.</t>
  </si>
  <si>
    <t>TwitterSearch</t>
  </si>
  <si>
    <t>@kstatesports #kstateFB</t>
  </si>
  <si>
    <t>The graph represents a network of 30 Twitter users whose recent tweets contained "@kstatesports #kstateFB", or who were replied to or mentioned in those tweets, taken from a data set limited to a maximum of 18,000 tweets.  The network was obtained from Twitter on Thursday, 12 December 2019 at 17:43 UTC.
The tweets in the network were tweeted over the 0-minute period from Thursday, 05 December 2019 at 19:21 UTC to Thursday, 05 December 2019 at 19:21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</si>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</sst>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0" borderId="0" xfId="0" applyFill="1"/>
    <xf numFmtId="0" fontId="0" fillId="3" borderId="1" xfId="27" applyNumberFormat="1" applyAlignment="1">
      <alignment/>
    </xf>
    <xf numFmtId="0" fontId="0" fillId="0" borderId="0" xfId="0" applyFill="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xf numFmtId="0" fontId="0" fillId="0" borderId="0" xfId="0" applyFill="1" applyBorder="1" applyAlignment="1">
      <alignment/>
    </xf>
    <xf numFmtId="49" fontId="0" fillId="0" borderId="0" xfId="22" applyNumberFormat="1" applyFont="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7" xfId="22" applyNumberFormat="1" applyFont="1" applyBorder="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5"/>
      <tableStyleElement type="headerRow" dxfId="374"/>
    </tableStyle>
    <tableStyle name="NodeXL Table" pivot="0" count="1">
      <tableStyleElement type="headerRow" dxfId="37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690945"/>
        <c:axId val="39674186"/>
      </c:barChart>
      <c:catAx>
        <c:axId val="416909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74186"/>
        <c:crosses val="autoZero"/>
        <c:auto val="1"/>
        <c:lblOffset val="100"/>
        <c:noMultiLvlLbl val="0"/>
      </c:catAx>
      <c:valAx>
        <c:axId val="3967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@kstatesports #kstateFB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9"/>
                <c:pt idx="0">
                  <c:v>2 PM
5-Dec
Dec
2019</c:v>
                </c:pt>
                <c:pt idx="1">
                  <c:v>4 PM</c:v>
                </c:pt>
                <c:pt idx="2">
                  <c:v>5 PM</c:v>
                </c:pt>
                <c:pt idx="3">
                  <c:v>6 PM</c:v>
                </c:pt>
                <c:pt idx="4">
                  <c:v>7 PM</c:v>
                </c:pt>
                <c:pt idx="5">
                  <c:v>1 AM
6-Dec</c:v>
                </c:pt>
                <c:pt idx="6">
                  <c:v>2 AM</c:v>
                </c:pt>
                <c:pt idx="7">
                  <c:v>2 PM</c:v>
                </c:pt>
                <c:pt idx="8">
                  <c:v>2 PM
9-Dec</c:v>
                </c:pt>
                <c:pt idx="9">
                  <c:v>3 PM</c:v>
                </c:pt>
                <c:pt idx="10">
                  <c:v>7 PM</c:v>
                </c:pt>
                <c:pt idx="11">
                  <c:v>3 PM
11-Dec</c:v>
                </c:pt>
                <c:pt idx="12">
                  <c:v>4 PM</c:v>
                </c:pt>
                <c:pt idx="13">
                  <c:v>5 PM</c:v>
                </c:pt>
                <c:pt idx="14">
                  <c:v>6 PM</c:v>
                </c:pt>
                <c:pt idx="15">
                  <c:v>11 PM</c:v>
                </c:pt>
                <c:pt idx="16">
                  <c:v>12 AM
12-Dec</c:v>
                </c:pt>
                <c:pt idx="17">
                  <c:v>2 AM</c:v>
                </c:pt>
                <c:pt idx="18">
                  <c:v>12 PM</c:v>
                </c:pt>
              </c:strCache>
            </c:strRef>
          </c:cat>
          <c:val>
            <c:numRef>
              <c:f>'Time Series'!$B$26:$B$52</c:f>
              <c:numCache>
                <c:formatCode>General</c:formatCode>
                <c:ptCount val="19"/>
                <c:pt idx="0">
                  <c:v>1</c:v>
                </c:pt>
                <c:pt idx="1">
                  <c:v>2</c:v>
                </c:pt>
                <c:pt idx="2">
                  <c:v>1</c:v>
                </c:pt>
                <c:pt idx="3">
                  <c:v>1</c:v>
                </c:pt>
                <c:pt idx="4">
                  <c:v>4</c:v>
                </c:pt>
                <c:pt idx="5">
                  <c:v>1</c:v>
                </c:pt>
                <c:pt idx="6">
                  <c:v>1</c:v>
                </c:pt>
                <c:pt idx="7">
                  <c:v>1</c:v>
                </c:pt>
                <c:pt idx="8">
                  <c:v>3</c:v>
                </c:pt>
                <c:pt idx="9">
                  <c:v>1</c:v>
                </c:pt>
                <c:pt idx="10">
                  <c:v>2</c:v>
                </c:pt>
                <c:pt idx="11">
                  <c:v>6</c:v>
                </c:pt>
                <c:pt idx="12">
                  <c:v>6</c:v>
                </c:pt>
                <c:pt idx="13">
                  <c:v>1</c:v>
                </c:pt>
                <c:pt idx="14">
                  <c:v>2</c:v>
                </c:pt>
                <c:pt idx="15">
                  <c:v>1</c:v>
                </c:pt>
                <c:pt idx="16">
                  <c:v>1</c:v>
                </c:pt>
                <c:pt idx="17">
                  <c:v>1</c:v>
                </c:pt>
                <c:pt idx="18">
                  <c:v>1</c:v>
                </c:pt>
              </c:numCache>
            </c:numRef>
          </c:val>
        </c:ser>
        <c:axId val="33262315"/>
        <c:axId val="30925380"/>
      </c:barChart>
      <c:catAx>
        <c:axId val="33262315"/>
        <c:scaling>
          <c:orientation val="minMax"/>
        </c:scaling>
        <c:axPos val="b"/>
        <c:delete val="0"/>
        <c:numFmt formatCode="General" sourceLinked="1"/>
        <c:majorTickMark val="out"/>
        <c:minorTickMark val="none"/>
        <c:tickLblPos val="nextTo"/>
        <c:crossAx val="30925380"/>
        <c:crosses val="autoZero"/>
        <c:auto val="1"/>
        <c:lblOffset val="100"/>
        <c:noMultiLvlLbl val="0"/>
      </c:catAx>
      <c:valAx>
        <c:axId val="30925380"/>
        <c:scaling>
          <c:orientation val="minMax"/>
        </c:scaling>
        <c:axPos val="l"/>
        <c:majorGridlines/>
        <c:delete val="0"/>
        <c:numFmt formatCode="General" sourceLinked="1"/>
        <c:majorTickMark val="out"/>
        <c:minorTickMark val="none"/>
        <c:tickLblPos val="nextTo"/>
        <c:crossAx val="33262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523355"/>
        <c:axId val="59492468"/>
      </c:barChart>
      <c:catAx>
        <c:axId val="21523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92468"/>
        <c:crosses val="autoZero"/>
        <c:auto val="1"/>
        <c:lblOffset val="100"/>
        <c:noMultiLvlLbl val="0"/>
      </c:catAx>
      <c:valAx>
        <c:axId val="59492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2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670165"/>
        <c:axId val="54160574"/>
      </c:barChart>
      <c:catAx>
        <c:axId val="65670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60574"/>
        <c:crosses val="autoZero"/>
        <c:auto val="1"/>
        <c:lblOffset val="100"/>
        <c:noMultiLvlLbl val="0"/>
      </c:catAx>
      <c:valAx>
        <c:axId val="5416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683119"/>
        <c:axId val="24930344"/>
      </c:barChart>
      <c:catAx>
        <c:axId val="17683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30344"/>
        <c:crosses val="autoZero"/>
        <c:auto val="1"/>
        <c:lblOffset val="100"/>
        <c:noMultiLvlLbl val="0"/>
      </c:catAx>
      <c:valAx>
        <c:axId val="249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046505"/>
        <c:axId val="6091954"/>
      </c:barChart>
      <c:catAx>
        <c:axId val="230465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1954"/>
        <c:crosses val="autoZero"/>
        <c:auto val="1"/>
        <c:lblOffset val="100"/>
        <c:noMultiLvlLbl val="0"/>
      </c:catAx>
      <c:valAx>
        <c:axId val="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827587"/>
        <c:axId val="23686236"/>
      </c:barChart>
      <c:catAx>
        <c:axId val="54827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86236"/>
        <c:crosses val="autoZero"/>
        <c:auto val="1"/>
        <c:lblOffset val="100"/>
        <c:noMultiLvlLbl val="0"/>
      </c:catAx>
      <c:valAx>
        <c:axId val="2368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7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849533"/>
        <c:axId val="39536934"/>
      </c:barChart>
      <c:catAx>
        <c:axId val="11849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36934"/>
        <c:crosses val="autoZero"/>
        <c:auto val="1"/>
        <c:lblOffset val="100"/>
        <c:noMultiLvlLbl val="0"/>
      </c:catAx>
      <c:valAx>
        <c:axId val="3953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4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288087"/>
        <c:axId val="48375056"/>
      </c:barChart>
      <c:catAx>
        <c:axId val="20288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75056"/>
        <c:crosses val="autoZero"/>
        <c:auto val="1"/>
        <c:lblOffset val="100"/>
        <c:noMultiLvlLbl val="0"/>
      </c:catAx>
      <c:valAx>
        <c:axId val="48375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722321"/>
        <c:axId val="26065434"/>
      </c:barChart>
      <c:catAx>
        <c:axId val="32722321"/>
        <c:scaling>
          <c:orientation val="minMax"/>
        </c:scaling>
        <c:axPos val="b"/>
        <c:delete val="1"/>
        <c:majorTickMark val="out"/>
        <c:minorTickMark val="none"/>
        <c:tickLblPos val="none"/>
        <c:crossAx val="26065434"/>
        <c:crosses val="autoZero"/>
        <c:auto val="1"/>
        <c:lblOffset val="100"/>
        <c:noMultiLvlLbl val="0"/>
      </c:catAx>
      <c:valAx>
        <c:axId val="26065434"/>
        <c:scaling>
          <c:orientation val="minMax"/>
        </c:scaling>
        <c:axPos val="l"/>
        <c:delete val="1"/>
        <c:majorTickMark val="out"/>
        <c:minorTickMark val="none"/>
        <c:tickLblPos val="none"/>
        <c:crossAx val="32722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2" name="Subgraph-kstatef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33" name="Subgraph-kstate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34" name="Subgraph-okcatback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5" name="Subgraph-marissa_cur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6" name="Subgraph-garret1garret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learfiel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38" name="Subgraph-midland_ex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39" name="Subgraph-albergse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40" name="Subgraph-sethjoyce8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41" name="Subgraph-corbinmcguire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42" name="Subgraph-cassieroo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43" name="Subgraph-grantflander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44" name="Subgraph-azolibertybow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45" name="Subgraph-wildcathei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46" name="Subgraph-ksuwildcat31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47" name="Subgraph-dacox1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48" name="Subgraph-wildcatsgraffi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49" name="Subgraph-rumaged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50" name="Subgraph-real_derek_ri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51" name="Subgraph-cecilia_georg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52" name="Subgraph-kstatealum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53" name="Subgraph-thekstatefamil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54" name="Subgraph-ashleyyyp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55" name="Subgraph-sherrana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6" name="Subgraph-wildkatphot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7" name="Subgraph-tannerhoo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8" name="Subgraph-trpeep2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9" name="Subgraph-jadenn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60" name="Subgraph-williamloe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cjskil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LabUser" refreshedVersion="6">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Relationship">
      <sharedItems containsMixedTypes="0" count="4">
        <s v="Retweet"/>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kstatefb"/>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19-12-05T16:19:33.000"/>
        <d v="2019-12-05T17:14:14.000"/>
        <d v="2019-12-05T18:29:58.000"/>
        <d v="2019-12-05T19:02:10.000"/>
        <d v="2019-12-05T19:21:09.000"/>
        <d v="2019-12-05T19:23:34.000"/>
        <d v="2019-12-05T19:33:52.000"/>
        <d v="2019-12-06T02:52:01.000"/>
        <d v="2019-12-06T14:43:40.000"/>
        <d v="2019-12-09T14:29:20.000"/>
        <d v="2019-12-09T14:36:14.000"/>
        <d v="2019-12-09T19:49:26.000"/>
        <d v="2019-12-11T15:38:35.000"/>
        <d v="2019-12-11T15:43:02.000"/>
        <d v="2019-12-11T15:44:30.000"/>
        <d v="2019-12-11T15:45:45.000"/>
        <d v="2019-12-05T16:19:55.000"/>
        <d v="2019-12-11T15:47:25.000"/>
        <d v="2019-12-11T16:11:08.000"/>
        <d v="2019-12-11T16:22:39.000"/>
        <d v="2019-12-11T16:30:26.000"/>
        <d v="2019-12-11T16:41:17.000"/>
        <d v="2019-12-06T01:20:18.000"/>
        <d v="2019-12-09T15:09:30.000"/>
        <d v="2019-12-11T16:42:26.000"/>
        <d v="2019-12-11T16:49:50.000"/>
        <d v="2019-12-11T17:03:12.000"/>
        <d v="2019-12-09T19:55:01.000"/>
        <d v="2019-12-11T18:41:05.000"/>
        <d v="2019-12-11T18:51:53.000"/>
        <d v="2019-12-11T23:31:30.000"/>
        <d v="2019-12-12T00:38:51.000"/>
        <d v="2019-12-12T02:17:34.000"/>
        <d v="2019-12-09T14:25:53.000"/>
        <d v="2019-12-05T14:09:18.000"/>
        <d v="2019-12-11T15:37:54.000"/>
        <d v="2019-12-12T12:44:44.000"/>
      </sharedItems>
      <fieldGroup par="68" base="25">
        <rangePr groupBy="hours" autoEnd="1" autoStart="1" startDate="2019-12-05T14:09:18.000" endDate="2019-12-12T12:44:44.000"/>
        <groupItems count="26">
          <s v="&lt;12/5/2019"/>
          <s v="12 AM"/>
          <s v="1 AM"/>
          <s v="2 AM"/>
          <s v="3 AM"/>
          <s v="4 AM"/>
          <s v="5 AM"/>
          <s v="6 AM"/>
          <s v="7 AM"/>
          <s v="8 AM"/>
          <s v="9 AM"/>
          <s v="10 AM"/>
          <s v="11 AM"/>
          <s v="12 PM"/>
          <s v="1 PM"/>
          <s v="2 PM"/>
          <s v="3 PM"/>
          <s v="4 PM"/>
          <s v="5 PM"/>
          <s v="6 PM"/>
          <s v="7 PM"/>
          <s v="8 PM"/>
          <s v="9 PM"/>
          <s v="10 PM"/>
          <s v="11 PM"/>
          <s v="&gt;12/12/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5">
        <rangePr groupBy="days" autoEnd="1" autoStart="1" startDate="2019-12-05T14:09:18.000" endDate="2019-12-12T12:44:44.000"/>
        <groupItems count="368">
          <s v="&lt;1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19"/>
        </groupItems>
      </fieldGroup>
    </cacheField>
    <cacheField name="Months" databaseField="0">
      <sharedItems containsMixedTypes="0" count="0"/>
      <fieldGroup base="25">
        <rangePr groupBy="months" autoEnd="1" autoStart="1" startDate="2019-12-05T14:09:18.000" endDate="2019-12-12T12:44:44.000"/>
        <groupItems count="14">
          <s v="&lt;12/5/2019"/>
          <s v="Jan"/>
          <s v="Feb"/>
          <s v="Mar"/>
          <s v="Apr"/>
          <s v="May"/>
          <s v="Jun"/>
          <s v="Jul"/>
          <s v="Aug"/>
          <s v="Sep"/>
          <s v="Oct"/>
          <s v="Nov"/>
          <s v="Dec"/>
          <s v="&gt;12/12/2019"/>
        </groupItems>
      </fieldGroup>
    </cacheField>
    <cacheField name="Years" databaseField="0">
      <sharedItems containsMixedTypes="0" count="0"/>
      <fieldGroup base="25">
        <rangePr groupBy="years" autoEnd="1" autoStart="1" startDate="2019-12-05T14:09:18.000" endDate="2019-12-12T12:44:44.000"/>
        <groupItems count="3">
          <s v="&lt;12/5/2019"/>
          <s v="2019"/>
          <s v="&gt;12/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kstatefb"/>
    <s v="kstatesports"/>
    <m/>
    <m/>
    <m/>
    <m/>
    <m/>
    <m/>
    <m/>
    <m/>
    <s v="No"/>
    <n v="3"/>
    <m/>
    <m/>
    <n v="1"/>
    <s v="1"/>
    <s v="1"/>
    <x v="0"/>
    <d v="2019-12-05T16:19:33.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1195902330652299265/vkZT38p1_normal.jpg"/>
    <x v="0"/>
    <d v="2019-12-05T00:00:00.000"/>
    <s v="16:19:33"/>
    <s v="https://twitter.com/kstatefb/status/1202623552110903297"/>
    <m/>
    <m/>
    <s v="1202623552110903297"/>
    <m/>
    <b v="0"/>
    <n v="0"/>
    <s v=""/>
    <b v="0"/>
    <s v="en"/>
    <m/>
    <s v=""/>
    <b v="0"/>
    <n v="11"/>
    <s v="1202590774816387073"/>
    <s v="Twitter for iPhone"/>
    <b v="0"/>
    <s v="1202590774816387073"/>
    <s v="Tweet"/>
    <n v="0"/>
    <n v="0"/>
    <m/>
    <m/>
    <m/>
    <m/>
    <m/>
    <m/>
    <m/>
    <m/>
    <n v="0"/>
    <n v="0"/>
    <n v="0"/>
    <n v="0"/>
    <n v="0"/>
    <n v="0"/>
    <n v="13"/>
    <n v="100"/>
    <n v="13"/>
  </r>
  <r>
    <s v="okcatbacker"/>
    <s v="kstatesports"/>
    <m/>
    <m/>
    <m/>
    <m/>
    <m/>
    <m/>
    <m/>
    <m/>
    <s v="No"/>
    <n v="4"/>
    <m/>
    <m/>
    <n v="1"/>
    <s v="1"/>
    <s v="1"/>
    <x v="0"/>
    <d v="2019-12-05T17:14:14.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483817514955075584/o9EGX3HY_normal.jpeg"/>
    <x v="1"/>
    <d v="2019-12-05T00:00:00.000"/>
    <s v="17:14:14"/>
    <s v="https://twitter.com/okcatbacker/status/1202637314012450819"/>
    <m/>
    <m/>
    <s v="1202637314012450819"/>
    <m/>
    <b v="0"/>
    <n v="0"/>
    <s v=""/>
    <b v="0"/>
    <s v="en"/>
    <m/>
    <s v=""/>
    <b v="0"/>
    <n v="11"/>
    <s v="1202590774816387073"/>
    <s v="Twitter for Android"/>
    <b v="0"/>
    <s v="1202590774816387073"/>
    <s v="Tweet"/>
    <n v="0"/>
    <n v="0"/>
    <m/>
    <m/>
    <m/>
    <m/>
    <m/>
    <m/>
    <m/>
    <m/>
    <n v="0"/>
    <n v="0"/>
    <n v="0"/>
    <n v="0"/>
    <n v="0"/>
    <n v="0"/>
    <n v="13"/>
    <n v="100"/>
    <n v="13"/>
  </r>
  <r>
    <s v="marissa_curl"/>
    <s v="kstatesports"/>
    <m/>
    <m/>
    <m/>
    <m/>
    <m/>
    <m/>
    <m/>
    <m/>
    <s v="No"/>
    <n v="5"/>
    <m/>
    <m/>
    <n v="1"/>
    <s v="1"/>
    <s v="1"/>
    <x v="0"/>
    <d v="2019-12-05T18:29:58.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798003247353040896/CraHCZSa_normal.jpg"/>
    <x v="2"/>
    <d v="2019-12-05T00:00:00.000"/>
    <s v="18:29:58"/>
    <s v="https://twitter.com/marissa_curl/status/1202656372044812289"/>
    <m/>
    <m/>
    <s v="1202656372044812289"/>
    <m/>
    <b v="0"/>
    <n v="0"/>
    <s v=""/>
    <b v="0"/>
    <s v="en"/>
    <m/>
    <s v=""/>
    <b v="0"/>
    <n v="11"/>
    <s v="1202590774816387073"/>
    <s v="Twitter for iPhone"/>
    <b v="0"/>
    <s v="1202590774816387073"/>
    <s v="Tweet"/>
    <n v="0"/>
    <n v="0"/>
    <m/>
    <m/>
    <m/>
    <m/>
    <m/>
    <m/>
    <m/>
    <m/>
    <n v="0"/>
    <n v="0"/>
    <n v="0"/>
    <n v="0"/>
    <n v="0"/>
    <n v="0"/>
    <n v="13"/>
    <n v="100"/>
    <n v="13"/>
  </r>
  <r>
    <s v="garret1garrett"/>
    <s v="kstatesports"/>
    <m/>
    <m/>
    <m/>
    <m/>
    <m/>
    <m/>
    <m/>
    <m/>
    <s v="No"/>
    <n v="6"/>
    <m/>
    <m/>
    <n v="1"/>
    <s v="1"/>
    <s v="1"/>
    <x v="0"/>
    <d v="2019-12-05T19:02:10.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1146023085000335360/xKgItg71_normal.jpg"/>
    <x v="3"/>
    <d v="2019-12-05T00:00:00.000"/>
    <s v="19:02:10"/>
    <s v="https://twitter.com/garret1garrett/status/1202664476111228932"/>
    <m/>
    <m/>
    <s v="1202664476111228932"/>
    <m/>
    <b v="0"/>
    <n v="0"/>
    <s v=""/>
    <b v="0"/>
    <s v="en"/>
    <m/>
    <s v=""/>
    <b v="0"/>
    <n v="11"/>
    <s v="1202590774816387073"/>
    <s v="Twitter for iPhone"/>
    <b v="0"/>
    <s v="1202590774816387073"/>
    <s v="Tweet"/>
    <n v="0"/>
    <n v="0"/>
    <m/>
    <m/>
    <m/>
    <m/>
    <m/>
    <m/>
    <m/>
    <m/>
    <n v="0"/>
    <n v="0"/>
    <n v="0"/>
    <n v="0"/>
    <n v="0"/>
    <n v="0"/>
    <n v="13"/>
    <n v="100"/>
    <n v="13"/>
  </r>
  <r>
    <s v="learfield"/>
    <s v="midland_ext"/>
    <m/>
    <m/>
    <m/>
    <m/>
    <m/>
    <m/>
    <m/>
    <m/>
    <s v="No"/>
    <n v="7"/>
    <m/>
    <m/>
    <n v="1"/>
    <s v="2"/>
    <s v="2"/>
    <x v="1"/>
    <d v="2019-12-05T19:21:09.000"/>
    <s v="Talk about fan experience! We appreciate our @kstatesports corporate partner @Midland_Ext supporting the Wildcats! #KStateFB https://t.co/7kC4nA0jwa"/>
    <s v="https://www.learfield.com/2019/12/final-home-game-for-k-state-football-resulted-in-10000-for-wildcat-fan-michele-hawk-of-salina/"/>
    <s v="learfield.com"/>
    <x v="0"/>
    <m/>
    <s v="http://pbs.twimg.com/profile_images/699227604956553217/FksE_nzd_normal.jpg"/>
    <x v="4"/>
    <d v="2019-12-05T00:00:00.000"/>
    <s v="19:21:09"/>
    <s v="https://twitter.com/learfield/status/1202669256619499520"/>
    <m/>
    <m/>
    <s v="1202669256619499520"/>
    <m/>
    <b v="0"/>
    <n v="4"/>
    <s v=""/>
    <b v="0"/>
    <s v="en"/>
    <m/>
    <s v=""/>
    <b v="0"/>
    <n v="2"/>
    <s v=""/>
    <s v="Twitter Web App"/>
    <b v="0"/>
    <s v="1202669256619499520"/>
    <s v="Tweet"/>
    <n v="0"/>
    <n v="0"/>
    <m/>
    <m/>
    <m/>
    <m/>
    <m/>
    <m/>
    <m/>
    <m/>
    <n v="2"/>
    <n v="13.333333333333334"/>
    <n v="0"/>
    <n v="0"/>
    <n v="0"/>
    <n v="0"/>
    <n v="13"/>
    <n v="86.66666666666667"/>
    <n v="15"/>
  </r>
  <r>
    <s v="albergseth"/>
    <s v="midland_ext"/>
    <m/>
    <m/>
    <m/>
    <m/>
    <m/>
    <m/>
    <m/>
    <m/>
    <s v="No"/>
    <n v="9"/>
    <m/>
    <m/>
    <n v="1"/>
    <s v="2"/>
    <s v="2"/>
    <x v="2"/>
    <d v="2019-12-05T19:23:34.000"/>
    <s v="Talk about fan experience! We appreciate our @kstatesports corporate partner @Midland_Ext supporting the Wildcats! #KStateFB https://t.co/7kC4nA0jwa"/>
    <m/>
    <m/>
    <x v="0"/>
    <m/>
    <s v="http://pbs.twimg.com/profile_images/504746209794203648/LhJ_kOt6_normal.jpeg"/>
    <x v="5"/>
    <d v="2019-12-05T00:00:00.000"/>
    <s v="19:23:34"/>
    <s v="https://twitter.com/albergseth/status/1202669860997742592"/>
    <m/>
    <m/>
    <s v="1202669860997742592"/>
    <m/>
    <b v="0"/>
    <n v="0"/>
    <s v=""/>
    <b v="0"/>
    <s v="en"/>
    <m/>
    <s v=""/>
    <b v="0"/>
    <n v="2"/>
    <s v="1202669256619499520"/>
    <s v="Twitter for iPhone"/>
    <b v="0"/>
    <s v="1202669256619499520"/>
    <s v="Tweet"/>
    <n v="0"/>
    <n v="0"/>
    <m/>
    <m/>
    <m/>
    <m/>
    <m/>
    <m/>
    <m/>
    <m/>
    <m/>
    <m/>
    <m/>
    <m/>
    <m/>
    <m/>
    <m/>
    <m/>
    <m/>
  </r>
  <r>
    <s v="midland_ext"/>
    <s v="kstatesports"/>
    <m/>
    <m/>
    <m/>
    <m/>
    <m/>
    <m/>
    <m/>
    <m/>
    <s v="No"/>
    <n v="11"/>
    <m/>
    <m/>
    <n v="1"/>
    <s v="2"/>
    <s v="1"/>
    <x v="2"/>
    <d v="2019-12-05T19:33:52.000"/>
    <s v="Talk about fan experience! We appreciate our @kstatesports corporate partner @Midland_Ext supporting the Wildcats! #KStateFB https://t.co/7kC4nA0jwa"/>
    <m/>
    <m/>
    <x v="0"/>
    <m/>
    <s v="http://pbs.twimg.com/profile_images/710938963351969793/n1RBqwMJ_normal.jpg"/>
    <x v="6"/>
    <d v="2019-12-05T00:00:00.000"/>
    <s v="19:33:52"/>
    <s v="https://twitter.com/midland_ext/status/1202672454071726080"/>
    <m/>
    <m/>
    <s v="1202672454071726080"/>
    <m/>
    <b v="0"/>
    <n v="0"/>
    <s v=""/>
    <b v="0"/>
    <s v="en"/>
    <m/>
    <s v=""/>
    <b v="0"/>
    <n v="2"/>
    <s v="1202669256619499520"/>
    <s v="Twitter for iPhone"/>
    <b v="0"/>
    <s v="1202669256619499520"/>
    <s v="Tweet"/>
    <n v="0"/>
    <n v="0"/>
    <m/>
    <m/>
    <m/>
    <m/>
    <m/>
    <m/>
    <m/>
    <m/>
    <n v="2"/>
    <n v="13.333333333333334"/>
    <n v="0"/>
    <n v="0"/>
    <n v="0"/>
    <n v="0"/>
    <n v="13"/>
    <n v="86.66666666666667"/>
    <n v="15"/>
  </r>
  <r>
    <s v="sethjoyce84"/>
    <s v="kstatesports"/>
    <m/>
    <m/>
    <m/>
    <m/>
    <m/>
    <m/>
    <m/>
    <m/>
    <s v="No"/>
    <n v="12"/>
    <m/>
    <m/>
    <n v="1"/>
    <s v="1"/>
    <s v="1"/>
    <x v="0"/>
    <d v="2019-12-06T02:52:01.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923261464584032256/5fMsP2Q4_normal.jpg"/>
    <x v="7"/>
    <d v="2019-12-06T00:00:00.000"/>
    <s v="02:52:01"/>
    <s v="https://twitter.com/sethjoyce84/status/1202782720218345472"/>
    <m/>
    <m/>
    <s v="1202782720218345472"/>
    <m/>
    <b v="0"/>
    <n v="0"/>
    <s v=""/>
    <b v="0"/>
    <s v="en"/>
    <m/>
    <s v=""/>
    <b v="0"/>
    <n v="11"/>
    <s v="1202590774816387073"/>
    <s v="Twitter for iPhone"/>
    <b v="0"/>
    <s v="1202590774816387073"/>
    <s v="Tweet"/>
    <n v="0"/>
    <n v="0"/>
    <m/>
    <m/>
    <m/>
    <m/>
    <m/>
    <m/>
    <m/>
    <m/>
    <n v="0"/>
    <n v="0"/>
    <n v="0"/>
    <n v="0"/>
    <n v="0"/>
    <n v="0"/>
    <n v="13"/>
    <n v="100"/>
    <n v="13"/>
  </r>
  <r>
    <s v="corbinmcguire1"/>
    <s v="kstatesports"/>
    <m/>
    <m/>
    <m/>
    <m/>
    <m/>
    <m/>
    <m/>
    <m/>
    <s v="No"/>
    <n v="13"/>
    <m/>
    <m/>
    <n v="4"/>
    <s v="1"/>
    <s v="1"/>
    <x v="0"/>
    <d v="2019-12-06T14:43:40.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796840348660203521/Lu6a6fSQ_normal.jpg"/>
    <x v="8"/>
    <d v="2019-12-06T00:00:00.000"/>
    <s v="14:43:40"/>
    <s v="https://twitter.com/corbinmcguire1/status/1202961809684205568"/>
    <m/>
    <m/>
    <s v="1202961809684205568"/>
    <m/>
    <b v="0"/>
    <n v="0"/>
    <s v=""/>
    <b v="0"/>
    <s v="en"/>
    <m/>
    <s v=""/>
    <b v="0"/>
    <n v="11"/>
    <s v="1202590774816387073"/>
    <s v="TweetDeck"/>
    <b v="0"/>
    <s v="1202590774816387073"/>
    <s v="Tweet"/>
    <n v="0"/>
    <n v="0"/>
    <m/>
    <m/>
    <m/>
    <m/>
    <m/>
    <m/>
    <m/>
    <m/>
    <n v="0"/>
    <n v="0"/>
    <n v="0"/>
    <n v="0"/>
    <n v="0"/>
    <n v="0"/>
    <n v="13"/>
    <n v="100"/>
    <n v="13"/>
  </r>
  <r>
    <s v="corbinmcguire1"/>
    <s v="kstatesports"/>
    <m/>
    <m/>
    <m/>
    <m/>
    <m/>
    <m/>
    <m/>
    <m/>
    <s v="No"/>
    <n v="14"/>
    <m/>
    <m/>
    <n v="4"/>
    <s v="1"/>
    <s v="1"/>
    <x v="0"/>
    <d v="2019-12-09T14:29:20.000"/>
    <s v="&quot;It's the senior leadership.&quot; #KStateFB _x000a__x000a_https://t.co/iHUUvPLUMM"/>
    <s v="https://www.kstatesports.com/news/2019/12/9/football-se-k-state-navy-bring-familiarity-to-first-ever-matchup-in-autozone-liberty-bowl.aspx"/>
    <s v="kstatesports.com"/>
    <x v="0"/>
    <m/>
    <s v="http://pbs.twimg.com/profile_images/796840348660203521/Lu6a6fSQ_normal.jpg"/>
    <x v="9"/>
    <d v="2019-12-09T00:00:00.000"/>
    <s v="14:29:20"/>
    <s v="https://twitter.com/corbinmcguire1/status/1204045367387545601"/>
    <m/>
    <m/>
    <s v="1204045367387545601"/>
    <m/>
    <b v="0"/>
    <n v="0"/>
    <s v=""/>
    <b v="0"/>
    <s v="en"/>
    <m/>
    <s v=""/>
    <b v="0"/>
    <n v="5"/>
    <s v="1204044501280575488"/>
    <s v="TweetDeck"/>
    <b v="0"/>
    <s v="1204044501280575488"/>
    <s v="Tweet"/>
    <n v="0"/>
    <n v="0"/>
    <m/>
    <m/>
    <m/>
    <m/>
    <m/>
    <m/>
    <m/>
    <m/>
    <n v="0"/>
    <n v="0"/>
    <n v="0"/>
    <n v="0"/>
    <n v="0"/>
    <n v="0"/>
    <n v="5"/>
    <n v="100"/>
    <n v="5"/>
  </r>
  <r>
    <s v="cassieroo22"/>
    <s v="kstatesports"/>
    <m/>
    <m/>
    <m/>
    <m/>
    <m/>
    <m/>
    <m/>
    <m/>
    <s v="No"/>
    <n v="15"/>
    <m/>
    <m/>
    <n v="1"/>
    <s v="1"/>
    <s v="1"/>
    <x v="0"/>
    <d v="2019-12-09T14:36:14.000"/>
    <s v="&quot;It's the senior leadership.&quot; #KStateFB _x000a__x000a_https://t.co/iHUUvPLUMM"/>
    <s v="https://www.kstatesports.com/news/2019/12/9/football-se-k-state-navy-bring-familiarity-to-first-ever-matchup-in-autozone-liberty-bowl.aspx"/>
    <s v="kstatesports.com"/>
    <x v="0"/>
    <m/>
    <s v="http://pbs.twimg.com/profile_images/521097880581320704/hfRsPFC3_normal.jpeg"/>
    <x v="10"/>
    <d v="2019-12-09T00:00:00.000"/>
    <s v="14:36:14"/>
    <s v="https://twitter.com/cassieroo22/status/1204047103942639616"/>
    <m/>
    <m/>
    <s v="1204047103942639616"/>
    <m/>
    <b v="0"/>
    <n v="0"/>
    <s v=""/>
    <b v="0"/>
    <s v="en"/>
    <m/>
    <s v=""/>
    <b v="0"/>
    <n v="5"/>
    <s v="1204044501280575488"/>
    <s v="Twitter for iPhone"/>
    <b v="0"/>
    <s v="1204044501280575488"/>
    <s v="Tweet"/>
    <n v="0"/>
    <n v="0"/>
    <m/>
    <m/>
    <m/>
    <m/>
    <m/>
    <m/>
    <m/>
    <m/>
    <n v="0"/>
    <n v="0"/>
    <n v="0"/>
    <n v="0"/>
    <n v="0"/>
    <n v="0"/>
    <n v="5"/>
    <n v="100"/>
    <n v="5"/>
  </r>
  <r>
    <s v="grantflanders"/>
    <s v="kstatesports"/>
    <m/>
    <m/>
    <m/>
    <m/>
    <m/>
    <m/>
    <m/>
    <m/>
    <s v="No"/>
    <n v="16"/>
    <m/>
    <m/>
    <n v="1"/>
    <s v="1"/>
    <s v="1"/>
    <x v="0"/>
    <d v="2019-12-09T19:49:26.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1174213151589654534/6GyTOHqs_normal.jpg"/>
    <x v="11"/>
    <d v="2019-12-09T00:00:00.000"/>
    <s v="19:49:26"/>
    <s v="https://twitter.com/grantflanders/status/1204125921998974976"/>
    <m/>
    <m/>
    <s v="1204125921998974976"/>
    <m/>
    <b v="0"/>
    <n v="0"/>
    <s v=""/>
    <b v="0"/>
    <s v="en"/>
    <m/>
    <s v=""/>
    <b v="0"/>
    <n v="11"/>
    <s v="1202590774816387073"/>
    <s v="Twitter for iPhone"/>
    <b v="0"/>
    <s v="1202590774816387073"/>
    <s v="Tweet"/>
    <n v="0"/>
    <n v="0"/>
    <m/>
    <m/>
    <m/>
    <m/>
    <m/>
    <m/>
    <m/>
    <m/>
    <n v="0"/>
    <n v="0"/>
    <n v="0"/>
    <n v="0"/>
    <n v="0"/>
    <n v="0"/>
    <n v="13"/>
    <n v="100"/>
    <n v="13"/>
  </r>
  <r>
    <s v="azolibertybowl"/>
    <s v="kstatesports"/>
    <m/>
    <m/>
    <m/>
    <m/>
    <m/>
    <m/>
    <m/>
    <m/>
    <s v="No"/>
    <n v="17"/>
    <m/>
    <m/>
    <n v="1"/>
    <s v="1"/>
    <s v="1"/>
    <x v="0"/>
    <d v="2019-12-11T15:38:35.000"/>
    <s v="The students are ready ... line for the opening of the ticket office this morning and Liberty Bowl student ticket pick-up. 😺🏈🚌 #KStateFB _x000a__x000a_🎟 https://t.co/aCBxMCu7BP https://t.co/CKXQPCN0Ci"/>
    <m/>
    <m/>
    <x v="1"/>
    <m/>
    <s v="http://pbs.twimg.com/profile_images/1085254897195466753/yTnkK8ti_normal.jpg"/>
    <x v="12"/>
    <d v="2019-12-11T00:00:00.000"/>
    <s v="15:38:35"/>
    <s v="https://twitter.com/azolibertybowl/status/1204787571823456256"/>
    <m/>
    <m/>
    <s v="1204787571823456256"/>
    <m/>
    <b v="0"/>
    <n v="0"/>
    <s v=""/>
    <b v="0"/>
    <s v="en"/>
    <m/>
    <s v=""/>
    <b v="0"/>
    <n v="19"/>
    <s v="1204787399034843137"/>
    <s v="Twitter for iPhone"/>
    <b v="0"/>
    <s v="1204787399034843137"/>
    <s v="Tweet"/>
    <n v="0"/>
    <n v="0"/>
    <m/>
    <m/>
    <m/>
    <m/>
    <m/>
    <m/>
    <m/>
    <m/>
    <n v="2"/>
    <n v="9.090909090909092"/>
    <n v="0"/>
    <n v="0"/>
    <n v="0"/>
    <n v="0"/>
    <n v="20"/>
    <n v="90.9090909090909"/>
    <n v="22"/>
  </r>
  <r>
    <s v="wildcatheil"/>
    <s v="kstatesports"/>
    <m/>
    <m/>
    <m/>
    <m/>
    <m/>
    <m/>
    <m/>
    <m/>
    <s v="No"/>
    <n v="18"/>
    <m/>
    <m/>
    <n v="1"/>
    <s v="1"/>
    <s v="1"/>
    <x v="0"/>
    <d v="2019-12-11T15:43:02.000"/>
    <s v="The students are ready ... line for the opening of the ticket office this morning and Liberty Bowl student ticket pick-up. 😺🏈🚌 #KStateFB _x000a__x000a_🎟 https://t.co/aCBxMCu7BP https://t.co/CKXQPCN0Ci"/>
    <m/>
    <m/>
    <x v="1"/>
    <m/>
    <s v="http://pbs.twimg.com/profile_images/1140447660547219461/06nTnNeu_normal.jpg"/>
    <x v="13"/>
    <d v="2019-12-11T00:00:00.000"/>
    <s v="15:43:02"/>
    <s v="https://twitter.com/wildcatheil/status/1204788692956655623"/>
    <m/>
    <m/>
    <s v="1204788692956655623"/>
    <m/>
    <b v="0"/>
    <n v="0"/>
    <s v=""/>
    <b v="0"/>
    <s v="en"/>
    <m/>
    <s v=""/>
    <b v="0"/>
    <n v="19"/>
    <s v="1204787399034843137"/>
    <s v="Twitter for iPhone"/>
    <b v="0"/>
    <s v="1204787399034843137"/>
    <s v="Tweet"/>
    <n v="0"/>
    <n v="0"/>
    <m/>
    <m/>
    <m/>
    <m/>
    <m/>
    <m/>
    <m/>
    <m/>
    <n v="2"/>
    <n v="9.090909090909092"/>
    <n v="0"/>
    <n v="0"/>
    <n v="0"/>
    <n v="0"/>
    <n v="20"/>
    <n v="90.9090909090909"/>
    <n v="22"/>
  </r>
  <r>
    <s v="ksuwildcat311"/>
    <s v="kstatesports"/>
    <m/>
    <m/>
    <m/>
    <m/>
    <m/>
    <m/>
    <m/>
    <m/>
    <s v="No"/>
    <n v="19"/>
    <m/>
    <m/>
    <n v="1"/>
    <s v="1"/>
    <s v="1"/>
    <x v="0"/>
    <d v="2019-12-11T15:44:30.000"/>
    <s v="The students are ready ... line for the opening of the ticket office this morning and Liberty Bowl student ticket pick-up. 😺🏈🚌 #KStateFB _x000a__x000a_🎟 https://t.co/aCBxMCu7BP https://t.co/CKXQPCN0Ci"/>
    <m/>
    <m/>
    <x v="1"/>
    <m/>
    <s v="http://pbs.twimg.com/profile_images/1194634337418801154/_u-6twY9_normal.jpg"/>
    <x v="14"/>
    <d v="2019-12-11T00:00:00.000"/>
    <s v="15:44:30"/>
    <s v="https://twitter.com/ksuwildcat311/status/1204789061640171520"/>
    <m/>
    <m/>
    <s v="1204789061640171520"/>
    <m/>
    <b v="0"/>
    <n v="0"/>
    <s v=""/>
    <b v="0"/>
    <s v="en"/>
    <m/>
    <s v=""/>
    <b v="0"/>
    <n v="19"/>
    <s v="1204787399034843137"/>
    <s v="Twitter for Android"/>
    <b v="0"/>
    <s v="1204787399034843137"/>
    <s v="Tweet"/>
    <n v="0"/>
    <n v="0"/>
    <m/>
    <m/>
    <m/>
    <m/>
    <m/>
    <m/>
    <m/>
    <m/>
    <n v="2"/>
    <n v="9.090909090909092"/>
    <n v="0"/>
    <n v="0"/>
    <n v="0"/>
    <n v="0"/>
    <n v="20"/>
    <n v="90.9090909090909"/>
    <n v="22"/>
  </r>
  <r>
    <s v="dacox17"/>
    <s v="kstatesports"/>
    <m/>
    <m/>
    <m/>
    <m/>
    <m/>
    <m/>
    <m/>
    <m/>
    <s v="No"/>
    <n v="20"/>
    <m/>
    <m/>
    <n v="1"/>
    <s v="1"/>
    <s v="1"/>
    <x v="0"/>
    <d v="2019-12-11T15:45:45.000"/>
    <s v="The students are ready ... line for the opening of the ticket office this morning and Liberty Bowl student ticket pick-up. 😺🏈🚌 #KStateFB _x000a__x000a_🎟 https://t.co/aCBxMCu7BP https://t.co/CKXQPCN0Ci"/>
    <m/>
    <m/>
    <x v="1"/>
    <m/>
    <s v="http://pbs.twimg.com/profile_images/811778947369340929/zrJhHPQA_normal.jpg"/>
    <x v="15"/>
    <d v="2019-12-11T00:00:00.000"/>
    <s v="15:45:45"/>
    <s v="https://twitter.com/dacox17/status/1204789373524414464"/>
    <m/>
    <m/>
    <s v="1204789373524414464"/>
    <m/>
    <b v="0"/>
    <n v="0"/>
    <s v=""/>
    <b v="0"/>
    <s v="en"/>
    <m/>
    <s v=""/>
    <b v="0"/>
    <n v="19"/>
    <s v="1204787399034843137"/>
    <s v="Twitter Web App"/>
    <b v="0"/>
    <s v="1204787399034843137"/>
    <s v="Tweet"/>
    <n v="0"/>
    <n v="0"/>
    <m/>
    <m/>
    <m/>
    <m/>
    <m/>
    <m/>
    <m/>
    <m/>
    <n v="2"/>
    <n v="9.090909090909092"/>
    <n v="0"/>
    <n v="0"/>
    <n v="0"/>
    <n v="0"/>
    <n v="20"/>
    <n v="90.9090909090909"/>
    <n v="22"/>
  </r>
  <r>
    <s v="wildcatsgraffix"/>
    <s v="kstatesports"/>
    <m/>
    <m/>
    <m/>
    <m/>
    <m/>
    <m/>
    <m/>
    <m/>
    <s v="No"/>
    <n v="21"/>
    <m/>
    <m/>
    <n v="4"/>
    <s v="1"/>
    <s v="1"/>
    <x v="0"/>
    <d v="2019-12-05T16:19:55.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953853608415584257/8Iz8G6zW_normal.jpg"/>
    <x v="16"/>
    <d v="2019-12-05T00:00:00.000"/>
    <s v="16:19:55"/>
    <s v="https://twitter.com/wildcatsgraffix/status/1202623643940982784"/>
    <m/>
    <m/>
    <s v="1202623643940982784"/>
    <m/>
    <b v="0"/>
    <n v="0"/>
    <s v=""/>
    <b v="0"/>
    <s v="en"/>
    <m/>
    <s v=""/>
    <b v="0"/>
    <n v="11"/>
    <s v="1202590774816387073"/>
    <s v="Twitter for iPhone"/>
    <b v="0"/>
    <s v="1202590774816387073"/>
    <s v="Tweet"/>
    <n v="0"/>
    <n v="0"/>
    <m/>
    <m/>
    <m/>
    <m/>
    <m/>
    <m/>
    <m/>
    <m/>
    <n v="0"/>
    <n v="0"/>
    <n v="0"/>
    <n v="0"/>
    <n v="0"/>
    <n v="0"/>
    <n v="13"/>
    <n v="100"/>
    <n v="13"/>
  </r>
  <r>
    <s v="wildcatsgraffix"/>
    <s v="kstatesports"/>
    <m/>
    <m/>
    <m/>
    <m/>
    <m/>
    <m/>
    <m/>
    <m/>
    <s v="No"/>
    <n v="22"/>
    <m/>
    <m/>
    <n v="4"/>
    <s v="1"/>
    <s v="1"/>
    <x v="0"/>
    <d v="2019-12-11T15:47:25.000"/>
    <s v="The students are ready ... line for the opening of the ticket office this morning and Liberty Bowl student ticket pick-up. 😺🏈🚌 #KStateFB _x000a__x000a_🎟 https://t.co/aCBxMCu7BP https://t.co/CKXQPCN0Ci"/>
    <m/>
    <m/>
    <x v="1"/>
    <m/>
    <s v="http://pbs.twimg.com/profile_images/953853608415584257/8Iz8G6zW_normal.jpg"/>
    <x v="17"/>
    <d v="2019-12-11T00:00:00.000"/>
    <s v="15:47:25"/>
    <s v="https://twitter.com/wildcatsgraffix/status/1204789793252618243"/>
    <m/>
    <m/>
    <s v="1204789793252618243"/>
    <m/>
    <b v="0"/>
    <n v="0"/>
    <s v=""/>
    <b v="0"/>
    <s v="en"/>
    <m/>
    <s v=""/>
    <b v="0"/>
    <n v="19"/>
    <s v="1204787399034843137"/>
    <s v="Twitter for iPhone"/>
    <b v="0"/>
    <s v="1204787399034843137"/>
    <s v="Tweet"/>
    <n v="0"/>
    <n v="0"/>
    <m/>
    <m/>
    <m/>
    <m/>
    <m/>
    <m/>
    <m/>
    <m/>
    <n v="2"/>
    <n v="9.090909090909092"/>
    <n v="0"/>
    <n v="0"/>
    <n v="0"/>
    <n v="0"/>
    <n v="20"/>
    <n v="90.9090909090909"/>
    <n v="22"/>
  </r>
  <r>
    <s v="rumagedd"/>
    <s v="kstatesports"/>
    <m/>
    <m/>
    <m/>
    <m/>
    <m/>
    <m/>
    <m/>
    <m/>
    <s v="No"/>
    <n v="23"/>
    <m/>
    <m/>
    <n v="1"/>
    <s v="1"/>
    <s v="1"/>
    <x v="0"/>
    <d v="2019-12-11T16:11:08.000"/>
    <s v="The students are ready ... line for the opening of the ticket office this morning and Liberty Bowl student ticket pick-up. 😺🏈🚌 #KStateFB _x000a__x000a_🎟 https://t.co/aCBxMCu7BP https://t.co/CKXQPCN0Ci"/>
    <m/>
    <m/>
    <x v="1"/>
    <m/>
    <s v="http://pbs.twimg.com/profile_images/1190991570/35641_459514688367_769833367_6091558_131764_n_normal.jpg"/>
    <x v="18"/>
    <d v="2019-12-11T00:00:00.000"/>
    <s v="16:11:08"/>
    <s v="https://twitter.com/rumagedd/status/1204795764138029057"/>
    <m/>
    <m/>
    <s v="1204795764138029057"/>
    <m/>
    <b v="0"/>
    <n v="0"/>
    <s v=""/>
    <b v="0"/>
    <s v="en"/>
    <m/>
    <s v=""/>
    <b v="0"/>
    <n v="19"/>
    <s v="1204787399034843137"/>
    <s v="Twitter for iPhone"/>
    <b v="0"/>
    <s v="1204787399034843137"/>
    <s v="Tweet"/>
    <n v="0"/>
    <n v="0"/>
    <m/>
    <m/>
    <m/>
    <m/>
    <m/>
    <m/>
    <m/>
    <m/>
    <n v="2"/>
    <n v="9.090909090909092"/>
    <n v="0"/>
    <n v="0"/>
    <n v="0"/>
    <n v="0"/>
    <n v="20"/>
    <n v="90.9090909090909"/>
    <n v="22"/>
  </r>
  <r>
    <s v="real_derek_rich"/>
    <s v="kstatesports"/>
    <m/>
    <m/>
    <m/>
    <m/>
    <m/>
    <m/>
    <m/>
    <m/>
    <s v="No"/>
    <n v="24"/>
    <m/>
    <m/>
    <n v="1"/>
    <s v="1"/>
    <s v="1"/>
    <x v="0"/>
    <d v="2019-12-11T16:22:39.000"/>
    <s v="The students are ready ... line for the opening of the ticket office this morning and Liberty Bowl student ticket pick-up. 😺🏈🚌 #KStateFB _x000a__x000a_🎟 https://t.co/aCBxMCu7BP https://t.co/CKXQPCN0Ci"/>
    <m/>
    <m/>
    <x v="1"/>
    <m/>
    <s v="http://pbs.twimg.com/profile_images/1039852184278626305/qwX7iv2__normal.jpg"/>
    <x v="19"/>
    <d v="2019-12-11T00:00:00.000"/>
    <s v="16:22:39"/>
    <s v="https://twitter.com/real_derek_rich/status/1204798659092762624"/>
    <m/>
    <m/>
    <s v="1204798659092762624"/>
    <m/>
    <b v="0"/>
    <n v="0"/>
    <s v=""/>
    <b v="0"/>
    <s v="en"/>
    <m/>
    <s v=""/>
    <b v="0"/>
    <n v="19"/>
    <s v="1204787399034843137"/>
    <s v="Twitter for iPhone"/>
    <b v="0"/>
    <s v="1204787399034843137"/>
    <s v="Tweet"/>
    <n v="0"/>
    <n v="0"/>
    <m/>
    <m/>
    <m/>
    <m/>
    <m/>
    <m/>
    <m/>
    <m/>
    <n v="2"/>
    <n v="9.090909090909092"/>
    <n v="0"/>
    <n v="0"/>
    <n v="0"/>
    <n v="0"/>
    <n v="20"/>
    <n v="90.9090909090909"/>
    <n v="22"/>
  </r>
  <r>
    <s v="cecilia_george"/>
    <s v="kstatesports"/>
    <m/>
    <m/>
    <m/>
    <m/>
    <m/>
    <m/>
    <m/>
    <m/>
    <s v="No"/>
    <n v="25"/>
    <m/>
    <m/>
    <n v="1"/>
    <s v="1"/>
    <s v="1"/>
    <x v="0"/>
    <d v="2019-12-11T16:30:26.000"/>
    <s v="The students are ready ... line for the opening of the ticket office this morning and Liberty Bowl student ticket pick-up. 😺🏈🚌 #KStateFB _x000a__x000a_🎟 https://t.co/aCBxMCu7BP https://t.co/CKXQPCN0Ci"/>
    <m/>
    <m/>
    <x v="1"/>
    <m/>
    <s v="http://pbs.twimg.com/profile_images/1109844236495716353/MQ1DAiDg_normal.jpg"/>
    <x v="20"/>
    <d v="2019-12-11T00:00:00.000"/>
    <s v="16:30:26"/>
    <s v="https://twitter.com/cecilia_george/status/1204800618898046976"/>
    <m/>
    <m/>
    <s v="1204800618898046976"/>
    <m/>
    <b v="0"/>
    <n v="0"/>
    <s v=""/>
    <b v="0"/>
    <s v="en"/>
    <m/>
    <s v=""/>
    <b v="0"/>
    <n v="19"/>
    <s v="1204787399034843137"/>
    <s v="Twitter for iPhone"/>
    <b v="0"/>
    <s v="1204787399034843137"/>
    <s v="Tweet"/>
    <n v="0"/>
    <n v="0"/>
    <m/>
    <m/>
    <m/>
    <m/>
    <m/>
    <m/>
    <m/>
    <m/>
    <n v="2"/>
    <n v="9.090909090909092"/>
    <n v="0"/>
    <n v="0"/>
    <n v="0"/>
    <n v="0"/>
    <n v="20"/>
    <n v="90.9090909090909"/>
    <n v="22"/>
  </r>
  <r>
    <s v="kstatealumni"/>
    <s v="kstatesports"/>
    <m/>
    <m/>
    <m/>
    <m/>
    <m/>
    <m/>
    <m/>
    <m/>
    <s v="No"/>
    <n v="26"/>
    <m/>
    <m/>
    <n v="1"/>
    <s v="1"/>
    <s v="1"/>
    <x v="0"/>
    <d v="2019-12-11T16:41:17.000"/>
    <s v="The students are ready ... line for the opening of the ticket office this morning and Liberty Bowl student ticket pick-up. 😺🏈🚌 #KStateFB _x000a__x000a_🎟 https://t.co/aCBxMCu7BP https://t.co/CKXQPCN0Ci"/>
    <m/>
    <m/>
    <x v="1"/>
    <m/>
    <s v="http://pbs.twimg.com/profile_images/1086376567515869184/p5SSJYd8_normal.jpg"/>
    <x v="21"/>
    <d v="2019-12-11T00:00:00.000"/>
    <s v="16:41:17"/>
    <s v="https://twitter.com/kstatealumni/status/1204803351357087746"/>
    <m/>
    <m/>
    <s v="1204803351357087746"/>
    <m/>
    <b v="0"/>
    <n v="0"/>
    <s v=""/>
    <b v="0"/>
    <s v="en"/>
    <m/>
    <s v=""/>
    <b v="0"/>
    <n v="19"/>
    <s v="1204787399034843137"/>
    <s v="Twitter Web App"/>
    <b v="0"/>
    <s v="1204787399034843137"/>
    <s v="Tweet"/>
    <n v="0"/>
    <n v="0"/>
    <m/>
    <m/>
    <m/>
    <m/>
    <m/>
    <m/>
    <m/>
    <m/>
    <n v="2"/>
    <n v="9.090909090909092"/>
    <n v="0"/>
    <n v="0"/>
    <n v="0"/>
    <n v="0"/>
    <n v="20"/>
    <n v="90.9090909090909"/>
    <n v="22"/>
  </r>
  <r>
    <s v="thekstatefamily"/>
    <s v="kstatesports"/>
    <m/>
    <m/>
    <m/>
    <m/>
    <m/>
    <m/>
    <m/>
    <m/>
    <s v="No"/>
    <n v="27"/>
    <m/>
    <m/>
    <n v="9"/>
    <s v="1"/>
    <s v="1"/>
    <x v="0"/>
    <d v="2019-12-06T01:20:18.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1179051201230462976/v6RQXH2Q_normal.jpg"/>
    <x v="22"/>
    <d v="2019-12-06T00:00:00.000"/>
    <s v="01:20:18"/>
    <s v="https://twitter.com/thekstatefamily/status/1202759637260521482"/>
    <m/>
    <m/>
    <s v="1202759637260521482"/>
    <m/>
    <b v="0"/>
    <n v="0"/>
    <s v=""/>
    <b v="0"/>
    <s v="en"/>
    <m/>
    <s v=""/>
    <b v="0"/>
    <n v="11"/>
    <s v="1202590774816387073"/>
    <s v="Twitter for iPhone"/>
    <b v="0"/>
    <s v="1202590774816387073"/>
    <s v="Tweet"/>
    <n v="0"/>
    <n v="0"/>
    <m/>
    <m/>
    <m/>
    <m/>
    <m/>
    <m/>
    <m/>
    <m/>
    <n v="0"/>
    <n v="0"/>
    <n v="0"/>
    <n v="0"/>
    <n v="0"/>
    <n v="0"/>
    <n v="13"/>
    <n v="100"/>
    <n v="13"/>
  </r>
  <r>
    <s v="thekstatefamily"/>
    <s v="kstatesports"/>
    <m/>
    <m/>
    <m/>
    <m/>
    <m/>
    <m/>
    <m/>
    <m/>
    <s v="No"/>
    <n v="28"/>
    <m/>
    <m/>
    <n v="9"/>
    <s v="1"/>
    <s v="1"/>
    <x v="0"/>
    <d v="2019-12-09T15:09:30.000"/>
    <s v="&quot;It's the senior leadership.&quot; #KStateFB _x000a__x000a_https://t.co/iHUUvPLUMM"/>
    <s v="https://www.kstatesports.com/news/2019/12/9/football-se-k-state-navy-bring-familiarity-to-first-ever-matchup-in-autozone-liberty-bowl.aspx"/>
    <s v="kstatesports.com"/>
    <x v="0"/>
    <m/>
    <s v="http://pbs.twimg.com/profile_images/1179051201230462976/v6RQXH2Q_normal.jpg"/>
    <x v="23"/>
    <d v="2019-12-09T00:00:00.000"/>
    <s v="15:09:30"/>
    <s v="https://twitter.com/thekstatefamily/status/1204055474397728771"/>
    <m/>
    <m/>
    <s v="1204055474397728771"/>
    <m/>
    <b v="0"/>
    <n v="0"/>
    <s v=""/>
    <b v="0"/>
    <s v="en"/>
    <m/>
    <s v=""/>
    <b v="0"/>
    <n v="5"/>
    <s v="1204044501280575488"/>
    <s v="Twitter for iPhone"/>
    <b v="0"/>
    <s v="1204044501280575488"/>
    <s v="Tweet"/>
    <n v="0"/>
    <n v="0"/>
    <m/>
    <m/>
    <m/>
    <m/>
    <m/>
    <m/>
    <m/>
    <m/>
    <n v="0"/>
    <n v="0"/>
    <n v="0"/>
    <n v="0"/>
    <n v="0"/>
    <n v="0"/>
    <n v="5"/>
    <n v="100"/>
    <n v="5"/>
  </r>
  <r>
    <s v="thekstatefamily"/>
    <s v="kstatesports"/>
    <m/>
    <m/>
    <m/>
    <m/>
    <m/>
    <m/>
    <m/>
    <m/>
    <s v="No"/>
    <n v="29"/>
    <m/>
    <m/>
    <n v="9"/>
    <s v="1"/>
    <s v="1"/>
    <x v="0"/>
    <d v="2019-12-11T16:42:26.000"/>
    <s v="The students are ready ... line for the opening of the ticket office this morning and Liberty Bowl student ticket pick-up. 😺🏈🚌 #KStateFB _x000a__x000a_🎟 https://t.co/aCBxMCu7BP https://t.co/CKXQPCN0Ci"/>
    <m/>
    <m/>
    <x v="1"/>
    <m/>
    <s v="http://pbs.twimg.com/profile_images/1179051201230462976/v6RQXH2Q_normal.jpg"/>
    <x v="24"/>
    <d v="2019-12-11T00:00:00.000"/>
    <s v="16:42:26"/>
    <s v="https://twitter.com/thekstatefamily/status/1204803637610008576"/>
    <m/>
    <m/>
    <s v="1204803637610008576"/>
    <m/>
    <b v="0"/>
    <n v="0"/>
    <s v=""/>
    <b v="0"/>
    <s v="en"/>
    <m/>
    <s v=""/>
    <b v="0"/>
    <n v="19"/>
    <s v="1204787399034843137"/>
    <s v="Twitter for iPhone"/>
    <b v="0"/>
    <s v="1204787399034843137"/>
    <s v="Tweet"/>
    <n v="0"/>
    <n v="0"/>
    <m/>
    <m/>
    <m/>
    <m/>
    <m/>
    <m/>
    <m/>
    <m/>
    <n v="2"/>
    <n v="9.090909090909092"/>
    <n v="0"/>
    <n v="0"/>
    <n v="0"/>
    <n v="0"/>
    <n v="20"/>
    <n v="90.9090909090909"/>
    <n v="22"/>
  </r>
  <r>
    <s v="ashleyyyp5"/>
    <s v="kstatesports"/>
    <m/>
    <m/>
    <m/>
    <m/>
    <m/>
    <m/>
    <m/>
    <m/>
    <s v="No"/>
    <n v="30"/>
    <m/>
    <m/>
    <n v="1"/>
    <s v="1"/>
    <s v="1"/>
    <x v="0"/>
    <d v="2019-12-11T16:49:50.000"/>
    <s v="The students are ready ... line for the opening of the ticket office this morning and Liberty Bowl student ticket pick-up. 😺🏈🚌 #KStateFB _x000a__x000a_🎟 https://t.co/aCBxMCu7BP https://t.co/CKXQPCN0Ci"/>
    <m/>
    <m/>
    <x v="1"/>
    <m/>
    <s v="http://pbs.twimg.com/profile_images/1199063678487875589/4KgAjEHl_normal.jpg"/>
    <x v="25"/>
    <d v="2019-12-11T00:00:00.000"/>
    <s v="16:49:50"/>
    <s v="https://twitter.com/ashleyyyp5/status/1204805503320240131"/>
    <m/>
    <m/>
    <s v="1204805503320240131"/>
    <m/>
    <b v="0"/>
    <n v="0"/>
    <s v=""/>
    <b v="0"/>
    <s v="en"/>
    <m/>
    <s v=""/>
    <b v="0"/>
    <n v="19"/>
    <s v="1204787399034843137"/>
    <s v="Twitter for iPhone"/>
    <b v="0"/>
    <s v="1204787399034843137"/>
    <s v="Tweet"/>
    <n v="0"/>
    <n v="0"/>
    <m/>
    <m/>
    <m/>
    <m/>
    <m/>
    <m/>
    <m/>
    <m/>
    <n v="2"/>
    <n v="9.090909090909092"/>
    <n v="0"/>
    <n v="0"/>
    <n v="0"/>
    <n v="0"/>
    <n v="20"/>
    <n v="90.9090909090909"/>
    <n v="22"/>
  </r>
  <r>
    <s v="sherranae"/>
    <s v="kstatesports"/>
    <m/>
    <m/>
    <m/>
    <m/>
    <m/>
    <m/>
    <m/>
    <m/>
    <s v="No"/>
    <n v="31"/>
    <m/>
    <m/>
    <n v="1"/>
    <s v="1"/>
    <s v="1"/>
    <x v="0"/>
    <d v="2019-12-11T17:03:12.000"/>
    <s v="The students are ready ... line for the opening of the ticket office this morning and Liberty Bowl student ticket pick-up. 😺🏈🚌 #KStateFB _x000a__x000a_🎟 https://t.co/aCBxMCu7BP https://t.co/CKXQPCN0Ci"/>
    <m/>
    <m/>
    <x v="1"/>
    <m/>
    <s v="http://pbs.twimg.com/profile_images/946601495088304128/R70SDmiv_normal.jpg"/>
    <x v="26"/>
    <d v="2019-12-11T00:00:00.000"/>
    <s v="17:03:12"/>
    <s v="https://twitter.com/sherranae/status/1204808865927303169"/>
    <m/>
    <m/>
    <s v="1204808865927303169"/>
    <m/>
    <b v="0"/>
    <n v="0"/>
    <s v=""/>
    <b v="0"/>
    <s v="en"/>
    <m/>
    <s v=""/>
    <b v="0"/>
    <n v="19"/>
    <s v="1204787399034843137"/>
    <s v="Twitter for iPhone"/>
    <b v="0"/>
    <s v="1204787399034843137"/>
    <s v="Tweet"/>
    <n v="0"/>
    <n v="0"/>
    <m/>
    <m/>
    <m/>
    <m/>
    <m/>
    <m/>
    <m/>
    <m/>
    <n v="2"/>
    <n v="9.090909090909092"/>
    <n v="0"/>
    <n v="0"/>
    <n v="0"/>
    <n v="0"/>
    <n v="20"/>
    <n v="90.9090909090909"/>
    <n v="22"/>
  </r>
  <r>
    <s v="wildkatphoto"/>
    <s v="kstatesports"/>
    <m/>
    <m/>
    <m/>
    <m/>
    <m/>
    <m/>
    <m/>
    <m/>
    <s v="No"/>
    <n v="32"/>
    <m/>
    <m/>
    <n v="4"/>
    <s v="1"/>
    <s v="1"/>
    <x v="0"/>
    <d v="2019-12-09T19:55:01.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713746789/just_logo_normal.jpg"/>
    <x v="27"/>
    <d v="2019-12-09T00:00:00.000"/>
    <s v="19:55:01"/>
    <s v="https://twitter.com/wildkatphoto/status/1204127328986681345"/>
    <m/>
    <m/>
    <s v="1204127328986681345"/>
    <m/>
    <b v="0"/>
    <n v="0"/>
    <s v=""/>
    <b v="0"/>
    <s v="en"/>
    <m/>
    <s v=""/>
    <b v="0"/>
    <n v="11"/>
    <s v="1202590774816387073"/>
    <s v="Twitter Web App"/>
    <b v="0"/>
    <s v="1202590774816387073"/>
    <s v="Tweet"/>
    <n v="0"/>
    <n v="0"/>
    <m/>
    <m/>
    <m/>
    <m/>
    <m/>
    <m/>
    <m/>
    <m/>
    <n v="0"/>
    <n v="0"/>
    <n v="0"/>
    <n v="0"/>
    <n v="0"/>
    <n v="0"/>
    <n v="13"/>
    <n v="100"/>
    <n v="13"/>
  </r>
  <r>
    <s v="wildkatphoto"/>
    <s v="kstatesports"/>
    <m/>
    <m/>
    <m/>
    <m/>
    <m/>
    <m/>
    <m/>
    <m/>
    <s v="No"/>
    <n v="33"/>
    <m/>
    <m/>
    <n v="4"/>
    <s v="1"/>
    <s v="1"/>
    <x v="0"/>
    <d v="2019-12-11T18:41:05.000"/>
    <s v="The students are ready ... line for the opening of the ticket office this morning and Liberty Bowl student ticket pick-up. 😺🏈🚌 #KStateFB _x000a__x000a_🎟 https://t.co/aCBxMCu7BP https://t.co/CKXQPCN0Ci"/>
    <m/>
    <m/>
    <x v="1"/>
    <m/>
    <s v="http://pbs.twimg.com/profile_images/713746789/just_logo_normal.jpg"/>
    <x v="28"/>
    <d v="2019-12-11T00:00:00.000"/>
    <s v="18:41:05"/>
    <s v="https://twitter.com/wildkatphoto/status/1204833500165287937"/>
    <m/>
    <m/>
    <s v="1204833500165287937"/>
    <m/>
    <b v="0"/>
    <n v="0"/>
    <s v=""/>
    <b v="0"/>
    <s v="en"/>
    <m/>
    <s v=""/>
    <b v="0"/>
    <n v="19"/>
    <s v="1204787399034843137"/>
    <s v="Twitter for iPad"/>
    <b v="0"/>
    <s v="1204787399034843137"/>
    <s v="Tweet"/>
    <n v="0"/>
    <n v="0"/>
    <m/>
    <m/>
    <m/>
    <m/>
    <m/>
    <m/>
    <m/>
    <m/>
    <n v="2"/>
    <n v="9.090909090909092"/>
    <n v="0"/>
    <n v="0"/>
    <n v="0"/>
    <n v="0"/>
    <n v="20"/>
    <n v="90.9090909090909"/>
    <n v="22"/>
  </r>
  <r>
    <s v="tannerhoops"/>
    <s v="kstatesports"/>
    <m/>
    <m/>
    <m/>
    <m/>
    <m/>
    <m/>
    <m/>
    <m/>
    <s v="No"/>
    <n v="34"/>
    <m/>
    <m/>
    <n v="1"/>
    <s v="1"/>
    <s v="1"/>
    <x v="0"/>
    <d v="2019-12-11T18:51:53.000"/>
    <s v="The students are ready ... line for the opening of the ticket office this morning and Liberty Bowl student ticket pick-up. 😺🏈🚌 #KStateFB _x000a__x000a_🎟 https://t.co/aCBxMCu7BP https://t.co/CKXQPCN0Ci"/>
    <m/>
    <m/>
    <x v="1"/>
    <m/>
    <s v="http://pbs.twimg.com/profile_images/1321740462/Family_Dec_2006_normal.jpg"/>
    <x v="29"/>
    <d v="2019-12-11T00:00:00.000"/>
    <s v="18:51:53"/>
    <s v="https://twitter.com/tannerhoops/status/1204836214970470400"/>
    <m/>
    <m/>
    <s v="1204836214970470400"/>
    <m/>
    <b v="0"/>
    <n v="0"/>
    <s v=""/>
    <b v="0"/>
    <s v="en"/>
    <m/>
    <s v=""/>
    <b v="0"/>
    <n v="19"/>
    <s v="1204787399034843137"/>
    <s v="Twitter for iPhone"/>
    <b v="0"/>
    <s v="1204787399034843137"/>
    <s v="Tweet"/>
    <n v="0"/>
    <n v="0"/>
    <m/>
    <m/>
    <m/>
    <m/>
    <m/>
    <m/>
    <m/>
    <m/>
    <n v="2"/>
    <n v="9.090909090909092"/>
    <n v="0"/>
    <n v="0"/>
    <n v="0"/>
    <n v="0"/>
    <n v="20"/>
    <n v="90.9090909090909"/>
    <n v="22"/>
  </r>
  <r>
    <s v="trpeep24"/>
    <s v="kstatesports"/>
    <m/>
    <m/>
    <m/>
    <m/>
    <m/>
    <m/>
    <m/>
    <m/>
    <s v="No"/>
    <n v="35"/>
    <m/>
    <m/>
    <n v="1"/>
    <s v="1"/>
    <s v="1"/>
    <x v="0"/>
    <d v="2019-12-11T23:31:30.000"/>
    <s v="The students are ready ... line for the opening of the ticket office this morning and Liberty Bowl student ticket pick-up. 😺🏈🚌 #KStateFB _x000a__x000a_🎟 https://t.co/aCBxMCu7BP https://t.co/CKXQPCN0Ci"/>
    <m/>
    <m/>
    <x v="1"/>
    <m/>
    <s v="http://pbs.twimg.com/profile_images/378800000437225705/6c863fc5d608d79246042a2bbc12144d_normal.jpeg"/>
    <x v="30"/>
    <d v="2019-12-11T00:00:00.000"/>
    <s v="23:31:30"/>
    <s v="https://twitter.com/trpeep24/status/1204906583945289729"/>
    <m/>
    <m/>
    <s v="1204906583945289729"/>
    <m/>
    <b v="0"/>
    <n v="0"/>
    <s v=""/>
    <b v="0"/>
    <s v="en"/>
    <m/>
    <s v=""/>
    <b v="0"/>
    <n v="19"/>
    <s v="1204787399034843137"/>
    <s v="Twitter for iPhone"/>
    <b v="0"/>
    <s v="1204787399034843137"/>
    <s v="Tweet"/>
    <n v="0"/>
    <n v="0"/>
    <m/>
    <m/>
    <m/>
    <m/>
    <m/>
    <m/>
    <m/>
    <m/>
    <n v="2"/>
    <n v="9.090909090909092"/>
    <n v="0"/>
    <n v="0"/>
    <n v="0"/>
    <n v="0"/>
    <n v="20"/>
    <n v="90.9090909090909"/>
    <n v="22"/>
  </r>
  <r>
    <s v="jadenner"/>
    <s v="kstatesports"/>
    <m/>
    <m/>
    <m/>
    <m/>
    <m/>
    <m/>
    <m/>
    <m/>
    <s v="No"/>
    <n v="36"/>
    <m/>
    <m/>
    <n v="1"/>
    <s v="1"/>
    <s v="1"/>
    <x v="0"/>
    <d v="2019-12-12T00:38:51.000"/>
    <s v="The students are ready ... line for the opening of the ticket office this morning and Liberty Bowl student ticket pick-up. 😺🏈🚌 #KStateFB _x000a__x000a_🎟 https://t.co/aCBxMCu7BP https://t.co/CKXQPCN0Ci"/>
    <m/>
    <m/>
    <x v="1"/>
    <m/>
    <s v="http://pbs.twimg.com/profile_images/427637371211743232/DXdVtKPK_normal.jpeg"/>
    <x v="31"/>
    <d v="2019-12-12T00:00:00.000"/>
    <s v="00:38:51"/>
    <s v="https://twitter.com/jadenner/status/1204923535464058880"/>
    <m/>
    <m/>
    <s v="1204923535464058880"/>
    <m/>
    <b v="0"/>
    <n v="0"/>
    <s v=""/>
    <b v="0"/>
    <s v="en"/>
    <m/>
    <s v=""/>
    <b v="0"/>
    <n v="19"/>
    <s v="1204787399034843137"/>
    <s v="Twitter for iPhone"/>
    <b v="0"/>
    <s v="1204787399034843137"/>
    <s v="Tweet"/>
    <n v="0"/>
    <n v="0"/>
    <m/>
    <m/>
    <m/>
    <m/>
    <m/>
    <m/>
    <m/>
    <m/>
    <n v="2"/>
    <n v="9.090909090909092"/>
    <n v="0"/>
    <n v="0"/>
    <n v="0"/>
    <n v="0"/>
    <n v="20"/>
    <n v="90.9090909090909"/>
    <n v="22"/>
  </r>
  <r>
    <s v="williamloe8"/>
    <s v="kstatesports"/>
    <m/>
    <m/>
    <m/>
    <m/>
    <m/>
    <m/>
    <m/>
    <m/>
    <s v="No"/>
    <n v="37"/>
    <m/>
    <m/>
    <n v="1"/>
    <s v="1"/>
    <s v="1"/>
    <x v="0"/>
    <d v="2019-12-12T02:17:34.000"/>
    <s v="The students are ready ... line for the opening of the ticket office this morning and Liberty Bowl student ticket pick-up. 😺🏈🚌 #KStateFB _x000a__x000a_🎟 https://t.co/aCBxMCu7BP https://t.co/CKXQPCN0Ci"/>
    <m/>
    <m/>
    <x v="1"/>
    <m/>
    <s v="http://pbs.twimg.com/profile_images/1193711731945676800/CX0chCfv_normal.jpg"/>
    <x v="32"/>
    <d v="2019-12-12T00:00:00.000"/>
    <s v="02:17:34"/>
    <s v="https://twitter.com/williamloe8/status/1204948376388804608"/>
    <m/>
    <m/>
    <s v="1204948376388804608"/>
    <m/>
    <b v="0"/>
    <n v="0"/>
    <s v=""/>
    <b v="0"/>
    <s v="en"/>
    <m/>
    <s v=""/>
    <b v="0"/>
    <n v="19"/>
    <s v="1204787399034843137"/>
    <s v="Twitter for Android"/>
    <b v="0"/>
    <s v="1204787399034843137"/>
    <s v="Tweet"/>
    <n v="0"/>
    <n v="0"/>
    <m/>
    <m/>
    <m/>
    <m/>
    <m/>
    <m/>
    <m/>
    <m/>
    <n v="2"/>
    <n v="9.090909090909092"/>
    <n v="0"/>
    <n v="0"/>
    <n v="0"/>
    <n v="0"/>
    <n v="20"/>
    <n v="90.9090909090909"/>
    <n v="22"/>
  </r>
  <r>
    <s v="kstatesports"/>
    <s v="kstatesports"/>
    <m/>
    <m/>
    <m/>
    <m/>
    <m/>
    <m/>
    <m/>
    <m/>
    <s v="No"/>
    <n v="38"/>
    <m/>
    <m/>
    <n v="9"/>
    <s v="1"/>
    <s v="1"/>
    <x v="3"/>
    <d v="2019-12-09T14:25:53.000"/>
    <s v="&quot;It's the senior leadership.&quot; #KStateFB _x000a__x000a_https://t.co/iHUUvPLUMM"/>
    <s v="https://www.kstatesports.com/news/2019/12/9/football-se-k-state-navy-bring-familiarity-to-first-ever-matchup-in-autozone-liberty-bowl.aspx"/>
    <s v="kstatesports.com"/>
    <x v="0"/>
    <m/>
    <s v="http://pbs.twimg.com/profile_images/1026512919435993089/PHNpO6F1_normal.jpg"/>
    <x v="33"/>
    <d v="2019-12-09T00:00:00.000"/>
    <s v="14:25:53"/>
    <s v="https://twitter.com/kstatesports/status/1204044501280575488"/>
    <m/>
    <m/>
    <s v="1204044501280575488"/>
    <m/>
    <b v="0"/>
    <n v="44"/>
    <s v=""/>
    <b v="0"/>
    <s v="en"/>
    <m/>
    <s v=""/>
    <b v="0"/>
    <n v="5"/>
    <s v=""/>
    <s v="TweetDeck"/>
    <b v="0"/>
    <s v="1204044501280575488"/>
    <s v="Retweet"/>
    <n v="0"/>
    <n v="0"/>
    <m/>
    <m/>
    <m/>
    <m/>
    <m/>
    <m/>
    <m/>
    <m/>
    <n v="0"/>
    <n v="0"/>
    <n v="0"/>
    <n v="0"/>
    <n v="0"/>
    <n v="0"/>
    <n v="5"/>
    <n v="100"/>
    <n v="5"/>
  </r>
  <r>
    <s v="kstatesports"/>
    <s v="kstatesports"/>
    <m/>
    <m/>
    <m/>
    <m/>
    <m/>
    <m/>
    <m/>
    <m/>
    <s v="No"/>
    <n v="39"/>
    <m/>
    <m/>
    <n v="9"/>
    <s v="1"/>
    <s v="1"/>
    <x v="3"/>
    <d v="2019-12-05T14:09:18.000"/>
    <s v="&quot;We poured our heart and soul into those kids and they responded.&quot; #KStateFB _x000a__x000a_https://t.co/UcAYTbZVAr"/>
    <s v="https://www.kstatesports.com/news/2019/12/5/se-unbelievable-ride-for-k-state-football-sets-groundwork-for-even-more.aspx"/>
    <s v="kstatesports.com"/>
    <x v="0"/>
    <m/>
    <s v="http://pbs.twimg.com/profile_images/1026512919435993089/PHNpO6F1_normal.jpg"/>
    <x v="34"/>
    <d v="2019-12-05T00:00:00.000"/>
    <s v="14:09:18"/>
    <s v="https://twitter.com/kstatesports/status/1202590774816387073"/>
    <m/>
    <m/>
    <s v="1202590774816387073"/>
    <m/>
    <b v="0"/>
    <n v="121"/>
    <s v=""/>
    <b v="0"/>
    <s v="en"/>
    <m/>
    <s v=""/>
    <b v="0"/>
    <n v="11"/>
    <s v=""/>
    <s v="TweetDeck"/>
    <b v="0"/>
    <s v="1202590774816387073"/>
    <s v="Retweet"/>
    <n v="0"/>
    <n v="0"/>
    <m/>
    <m/>
    <m/>
    <m/>
    <m/>
    <m/>
    <m/>
    <m/>
    <n v="0"/>
    <n v="0"/>
    <n v="0"/>
    <n v="0"/>
    <n v="0"/>
    <n v="0"/>
    <n v="13"/>
    <n v="100"/>
    <n v="13"/>
  </r>
  <r>
    <s v="kstatesports"/>
    <s v="kstatesports"/>
    <m/>
    <m/>
    <m/>
    <m/>
    <m/>
    <m/>
    <m/>
    <m/>
    <s v="No"/>
    <n v="40"/>
    <m/>
    <m/>
    <n v="9"/>
    <s v="1"/>
    <s v="1"/>
    <x v="3"/>
    <d v="2019-12-11T15:37:54.000"/>
    <s v="The students are ready ... line for the opening of the ticket office this morning and Liberty Bowl student ticket pick-up. 😺🏈🚌 #KStateFB _x000a__x000a_🎟 https://t.co/aCBxMCu7BP https://t.co/CKXQPCN0Ci"/>
    <s v="https://www.kstatesports.com/bowlinfo"/>
    <s v="kstatesports.com"/>
    <x v="0"/>
    <s v="https://pbs.twimg.com/media/ELhDvwDWwAAq_aJ.jpg"/>
    <s v="https://pbs.twimg.com/media/ELhDvwDWwAAq_aJ.jpg"/>
    <x v="35"/>
    <d v="2019-12-11T00:00:00.000"/>
    <s v="15:37:54"/>
    <s v="https://twitter.com/kstatesports/status/1204787399034843137"/>
    <m/>
    <m/>
    <s v="1204787399034843137"/>
    <m/>
    <b v="0"/>
    <n v="275"/>
    <s v=""/>
    <b v="0"/>
    <s v="en"/>
    <m/>
    <s v=""/>
    <b v="0"/>
    <n v="19"/>
    <s v=""/>
    <s v="Twitter for iPhone"/>
    <b v="0"/>
    <s v="1204787399034843137"/>
    <s v="Retweet"/>
    <n v="0"/>
    <n v="0"/>
    <m/>
    <m/>
    <m/>
    <m/>
    <m/>
    <m/>
    <m/>
    <m/>
    <n v="2"/>
    <n v="9.090909090909092"/>
    <n v="0"/>
    <n v="0"/>
    <n v="0"/>
    <n v="0"/>
    <n v="20"/>
    <n v="90.9090909090909"/>
    <n v="22"/>
  </r>
  <r>
    <s v="cjskilian"/>
    <s v="kstatesports"/>
    <m/>
    <m/>
    <m/>
    <m/>
    <m/>
    <m/>
    <m/>
    <m/>
    <s v="No"/>
    <n v="41"/>
    <m/>
    <m/>
    <n v="1"/>
    <s v="1"/>
    <s v="1"/>
    <x v="0"/>
    <d v="2019-12-12T12:44:44.000"/>
    <s v="The students are ready ... line for the opening of the ticket office this morning and Liberty Bowl student ticket pick-up. 😺🏈🚌 #KStateFB _x000a__x000a_🎟 https://t.co/aCBxMCu7BP https://t.co/CKXQPCN0Ci"/>
    <m/>
    <m/>
    <x v="1"/>
    <m/>
    <s v="http://abs.twimg.com/sticky/default_profile_images/default_profile_normal.png"/>
    <x v="36"/>
    <d v="2019-12-12T00:00:00.000"/>
    <s v="12:44:44"/>
    <s v="https://twitter.com/cjskilian/status/1205106206668447744"/>
    <m/>
    <m/>
    <s v="1205106206668447744"/>
    <m/>
    <b v="0"/>
    <n v="0"/>
    <s v=""/>
    <b v="0"/>
    <s v="en"/>
    <m/>
    <s v=""/>
    <b v="0"/>
    <n v="19"/>
    <s v="1204787399034843137"/>
    <s v="Twitter Web App"/>
    <b v="0"/>
    <s v="1204787399034843137"/>
    <s v="Tweet"/>
    <n v="0"/>
    <n v="0"/>
    <m/>
    <m/>
    <m/>
    <m/>
    <m/>
    <m/>
    <m/>
    <m/>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5"/>
  </rowFields>
  <rowItems count="27">
    <i>
      <x v="1"/>
    </i>
    <i r="1">
      <x v="12"/>
    </i>
    <i r="2">
      <x v="340"/>
    </i>
    <i r="3">
      <x v="15"/>
    </i>
    <i r="3">
      <x v="17"/>
    </i>
    <i r="3">
      <x v="18"/>
    </i>
    <i r="3">
      <x v="19"/>
    </i>
    <i r="3">
      <x v="20"/>
    </i>
    <i r="2">
      <x v="341"/>
    </i>
    <i r="3">
      <x v="2"/>
    </i>
    <i r="3">
      <x v="3"/>
    </i>
    <i r="3">
      <x v="15"/>
    </i>
    <i r="2">
      <x v="344"/>
    </i>
    <i r="3">
      <x v="15"/>
    </i>
    <i r="3">
      <x v="16"/>
    </i>
    <i r="3">
      <x v="20"/>
    </i>
    <i r="2">
      <x v="346"/>
    </i>
    <i r="3">
      <x v="16"/>
    </i>
    <i r="3">
      <x v="17"/>
    </i>
    <i r="3">
      <x v="18"/>
    </i>
    <i r="3">
      <x v="19"/>
    </i>
    <i r="3">
      <x v="24"/>
    </i>
    <i r="2">
      <x v="347"/>
    </i>
    <i r="3">
      <x v="1"/>
    </i>
    <i r="3">
      <x v="3"/>
    </i>
    <i r="3">
      <x v="13"/>
    </i>
    <i t="grand">
      <x/>
    </i>
  </rowItems>
  <colItems count="1">
    <i/>
  </colItems>
  <dataFields count="1">
    <dataField name="Count of Tweet Date (UTC)"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72" dataDxfId="371">
  <autoFilter ref="A2:BN41"/>
  <tableColumns count="66">
    <tableColumn id="1" name="Vertex 1" dataDxfId="318"/>
    <tableColumn id="2" name="Vertex 2" dataDxfId="316"/>
    <tableColumn id="3" name="Color" dataDxfId="317"/>
    <tableColumn id="4" name="Width" dataDxfId="370"/>
    <tableColumn id="11" name="Style" dataDxfId="369"/>
    <tableColumn id="5" name="Opacity" dataDxfId="368"/>
    <tableColumn id="6" name="Visibility" dataDxfId="367"/>
    <tableColumn id="10" name="Label" dataDxfId="366"/>
    <tableColumn id="12" name="Label Text Color" dataDxfId="365"/>
    <tableColumn id="13" name="Label Font Size" dataDxfId="364"/>
    <tableColumn id="14" name="Reciprocated?" dataDxfId="224"/>
    <tableColumn id="7" name="ID" dataDxfId="363"/>
    <tableColumn id="9" name="Dynamic Filter" dataDxfId="362"/>
    <tableColumn id="8" name="Add Your Own Columns Here" dataDxfId="361"/>
    <tableColumn id="15" name="Edge Weight"/>
    <tableColumn id="16" name="Vertex 1 Group" dataDxfId="241">
      <calculatedColumnFormula>REPLACE(INDEX(GroupVertices[Group], MATCH(Edges[[#This Row],[Vertex 1]],GroupVertices[Vertex],0)),1,1,"")</calculatedColumnFormula>
    </tableColumn>
    <tableColumn id="17" name="Vertex 2 Group" dataDxfId="239">
      <calculatedColumnFormula>REPLACE(INDEX(GroupVertices[Group], MATCH(Edges[[#This Row],[Vertex 2]],GroupVertices[Vertex],0)),1,1,"")</calculatedColumnFormula>
    </tableColumn>
    <tableColumn id="18" name="Relationship" dataDxfId="240"/>
    <tableColumn id="19" name="Relationship Date (UTC)" dataDxfId="315"/>
    <tableColumn id="20" name="Tweet" dataDxfId="314"/>
    <tableColumn id="21" name="URLs in Tweet" dataDxfId="313"/>
    <tableColumn id="22" name="Domains in Tweet" dataDxfId="312"/>
    <tableColumn id="23" name="Hashtags in Tweet" dataDxfId="311"/>
    <tableColumn id="24" name="Media in Tweet" dataDxfId="310"/>
    <tableColumn id="25" name="Tweet Image File" dataDxfId="309"/>
    <tableColumn id="26" name="Tweet Date (UTC)" dataDxfId="308"/>
    <tableColumn id="27" name="Date" dataDxfId="307"/>
    <tableColumn id="28" name="Time" dataDxfId="306"/>
    <tableColumn id="29" name="Twitter Page for Tweet" dataDxfId="305"/>
    <tableColumn id="30" name="Latitude" dataDxfId="304"/>
    <tableColumn id="31" name="Longitude" dataDxfId="303"/>
    <tableColumn id="32" name="Imported ID" dataDxfId="302"/>
    <tableColumn id="33" name="In-Reply-To Tweet ID" dataDxfId="301"/>
    <tableColumn id="34" name="Favorited" dataDxfId="300"/>
    <tableColumn id="35" name="Favorite Count" dataDxfId="299"/>
    <tableColumn id="36" name="In-Reply-To User ID" dataDxfId="298"/>
    <tableColumn id="37" name="Is Quote Status" dataDxfId="297"/>
    <tableColumn id="38" name="Language" dataDxfId="296"/>
    <tableColumn id="39" name="Possibly Sensitive" dataDxfId="295"/>
    <tableColumn id="40" name="Quoted Status ID" dataDxfId="294"/>
    <tableColumn id="41" name="Retweeted" dataDxfId="293"/>
    <tableColumn id="42" name="Retweet Count" dataDxfId="292"/>
    <tableColumn id="43" name="Retweet ID" dataDxfId="291"/>
    <tableColumn id="44" name="Source" dataDxfId="290"/>
    <tableColumn id="45" name="Truncated" dataDxfId="289"/>
    <tableColumn id="46" name="Unified Twitter ID" dataDxfId="288"/>
    <tableColumn id="47" name="Imported Tweet Type" dataDxfId="287"/>
    <tableColumn id="48" name="Added By Extended Analysis" dataDxfId="286"/>
    <tableColumn id="49" name="Corrected By Extended Analysis" dataDxfId="285"/>
    <tableColumn id="50" name="Place Bounding Box" dataDxfId="284"/>
    <tableColumn id="51" name="Place Country" dataDxfId="283"/>
    <tableColumn id="52" name="Place Country Code" dataDxfId="282"/>
    <tableColumn id="53" name="Place Full Name" dataDxfId="281"/>
    <tableColumn id="54" name="Place ID" dataDxfId="280"/>
    <tableColumn id="55" name="Place Name" dataDxfId="279"/>
    <tableColumn id="56" name="Place Type" dataDxfId="278"/>
    <tableColumn id="57" name="Place URL" dataDxfId="118"/>
    <tableColumn id="58" name="Sentiment List #1: Positive Word Count" dataDxfId="117"/>
    <tableColumn id="59" name="Sentiment List #1: Positive Word Percentage (%)" dataDxfId="116"/>
    <tableColumn id="60" name="Sentiment List #2: Negative Word Count" dataDxfId="115"/>
    <tableColumn id="61" name="Sentiment List #2: Negative Word Percentage (%)" dataDxfId="114"/>
    <tableColumn id="62" name="Sentiment List #3: Angry/Violent Word Count" dataDxfId="113"/>
    <tableColumn id="63" name="Sentiment List #3: Angry/Violent Word Percentage (%)" dataDxfId="112"/>
    <tableColumn id="64" name="Non-categorized Word Count" dataDxfId="111"/>
    <tableColumn id="65" name="Non-categorized Word Percentage (%)" dataDxfId="110"/>
    <tableColumn id="66"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320" dataDxfId="319">
  <autoFilter ref="A1:B7"/>
  <tableColumns count="2">
    <tableColumn id="1" name="Key" dataDxfId="68"/>
    <tableColumn id="2" name="Value" dataDxfId="6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5" totalsRowShown="0" headerRowDxfId="223" dataDxfId="222">
  <autoFilter ref="A1:F5"/>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F10" totalsRowShown="0" headerRowDxfId="214" dataDxfId="213">
  <autoFilter ref="A8:F10"/>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F14" totalsRowShown="0" headerRowDxfId="205" dataDxfId="204">
  <autoFilter ref="A13:F14"/>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F27" totalsRowShown="0" headerRowDxfId="196" dataDxfId="195">
  <autoFilter ref="A17:F27"/>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F40" totalsRowShown="0" headerRowDxfId="187" dataDxfId="186">
  <autoFilter ref="A30:F40"/>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F44" totalsRowShown="0" headerRowDxfId="178" dataDxfId="177">
  <autoFilter ref="A43:F44"/>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6:F48" totalsRowShown="0" headerRowDxfId="175" dataDxfId="174">
  <autoFilter ref="A46:F48"/>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1:F61" totalsRowShown="0" headerRowDxfId="160" dataDxfId="159">
  <autoFilter ref="A51:F61"/>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60" dataDxfId="359">
  <autoFilter ref="A2:BT32"/>
  <tableColumns count="72">
    <tableColumn id="1" name="Vertex" dataDxfId="358"/>
    <tableColumn id="53" name="Subgraph"/>
    <tableColumn id="2" name="Color" dataDxfId="357"/>
    <tableColumn id="5" name="Shape" dataDxfId="356"/>
    <tableColumn id="6" name="Size" dataDxfId="355"/>
    <tableColumn id="4" name="Opacity" dataDxfId="260"/>
    <tableColumn id="7" name="Image File" dataDxfId="258"/>
    <tableColumn id="3" name="Visibility" dataDxfId="259"/>
    <tableColumn id="10" name="Label" dataDxfId="354"/>
    <tableColumn id="16" name="Label Fill Color" dataDxfId="353"/>
    <tableColumn id="9" name="Label Position" dataDxfId="254"/>
    <tableColumn id="8" name="Tooltip" dataDxfId="252"/>
    <tableColumn id="18" name="Layout Order" dataDxfId="253"/>
    <tableColumn id="13" name="X" dataDxfId="352"/>
    <tableColumn id="14" name="Y" dataDxfId="351"/>
    <tableColumn id="12" name="Locked?" dataDxfId="350"/>
    <tableColumn id="19" name="Polar R" dataDxfId="349"/>
    <tableColumn id="20" name="Polar Angle" dataDxfId="348"/>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47"/>
    <tableColumn id="28" name="Dynamic Filter" dataDxfId="346"/>
    <tableColumn id="17" name="Add Your Own Columns Here" dataDxfId="244"/>
    <tableColumn id="30" name="Vertex Group" dataDxfId="242">
      <calculatedColumnFormula>REPLACE(INDEX(GroupVertices[Group], MATCH(Vertices[[#This Row],[Vertex]],GroupVertices[Vertex],0)),1,1,"")</calculatedColumnFormula>
    </tableColumn>
    <tableColumn id="31" name="Name" dataDxfId="243"/>
    <tableColumn id="32" name="Followed" dataDxfId="277"/>
    <tableColumn id="33" name="Followers" dataDxfId="276"/>
    <tableColumn id="34" name="Tweets" dataDxfId="275"/>
    <tableColumn id="35" name="Favorites" dataDxfId="274"/>
    <tableColumn id="36" name="Time Zone UTC Offset (Seconds)" dataDxfId="273"/>
    <tableColumn id="37" name="Description" dataDxfId="272"/>
    <tableColumn id="38" name="Location" dataDxfId="271"/>
    <tableColumn id="39" name="Web" dataDxfId="270"/>
    <tableColumn id="40" name="Time Zone" dataDxfId="269"/>
    <tableColumn id="41" name="Joined Twitter Date (UTC)" dataDxfId="268"/>
    <tableColumn id="42" name="Profile Banner Url" dataDxfId="267"/>
    <tableColumn id="43" name="Default Profile" dataDxfId="266"/>
    <tableColumn id="44" name="Default Profile Image" dataDxfId="265"/>
    <tableColumn id="45" name="Geo Enabled" dataDxfId="264"/>
    <tableColumn id="46" name="Language" dataDxfId="263"/>
    <tableColumn id="47" name="Listed Count" dataDxfId="262"/>
    <tableColumn id="48" name="Profile Background Image Url" dataDxfId="261"/>
    <tableColumn id="49" name="Verified" dataDxfId="257"/>
    <tableColumn id="50" name="Custom Menu Item Text" dataDxfId="256"/>
    <tableColumn id="51" name="Custom Menu Item Action" dataDxfId="255"/>
    <tableColumn id="52" name="Tweeted Search Term?" dataDxfId="151"/>
    <tableColumn id="54" name="Top URLs in Tweet by Count" dataDxfId="150"/>
    <tableColumn id="55" name="Top URLs in Tweet by Salience" dataDxfId="149"/>
    <tableColumn id="56" name="Top Domains in Tweet by Count" dataDxfId="148"/>
    <tableColumn id="57" name="Top Domains in Tweet by Salience" dataDxfId="147"/>
    <tableColumn id="58" name="Top Hashtags in Tweet by Count" dataDxfId="146"/>
    <tableColumn id="59" name="Top Hashtags in Tweet by Salience" dataDxfId="145"/>
    <tableColumn id="60" name="Top Words in Tweet by Count" dataDxfId="144"/>
    <tableColumn id="61" name="Top Words in Tweet by Salience" dataDxfId="143"/>
    <tableColumn id="62" name="Top Word Pairs in Tweet by Count" dataDxfId="142"/>
    <tableColumn id="63" name="Top Word Pairs in Tweet by Salience" dataDxfId="108"/>
    <tableColumn id="64" name="Sentiment List #1: Positive Word Count" dataDxfId="107"/>
    <tableColumn id="65" name="Sentiment List #1: Positive Word Percentage (%)" dataDxfId="106"/>
    <tableColumn id="66" name="Sentiment List #2: Negative Word Count" dataDxfId="105"/>
    <tableColumn id="67" name="Sentiment List #2: Negative Word Percentage (%)" dataDxfId="104"/>
    <tableColumn id="68" name="Sentiment List #3: Angry/Violent Word Count" dataDxfId="103"/>
    <tableColumn id="69" name="Sentiment List #3: Angry/Violent Word Percentage (%)" dataDxfId="102"/>
    <tableColumn id="70" name="Non-categorized Word Count" dataDxfId="101"/>
    <tableColumn id="71" name="Non-categorized Word Percentage (%)" dataDxfId="100"/>
    <tableColumn id="72"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s" displayName="Words" ref="A1:G69" totalsRowShown="0" headerRowDxfId="141" dataDxfId="140">
  <autoFilter ref="A1:G6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 totalsRowShown="0" headerRowDxfId="132" dataDxfId="131">
  <autoFilter ref="A1:L6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2.xml><?xml version="1.0" encoding="utf-8"?>
<table xmlns="http://schemas.openxmlformats.org/spreadsheetml/2006/main" id="22"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Edge Weight"/>
    <tableColumn id="16" name="Vertex 1 Group" dataDxfId="50">
      <calculatedColumnFormula>REPLACE(INDEX(GroupVertices[Group], MATCH(Edges25[[#This Row],[Vertex 1]],GroupVertices[Vertex],0)),1,1,"")</calculatedColumnFormula>
    </tableColumn>
    <tableColumn id="17" name="Vertex 2 Group" dataDxfId="49">
      <calculatedColumnFormula>REPLACE(INDEX(GroupVertices[Group], MATCH(Edges25[[#This Row],[Vertex 2]],GroupVertices[Vertex],0)),1,1,"")</calculatedColumnFormula>
    </tableColumn>
    <tableColumn id="18" name="Relationship" dataDxfId="48"/>
    <tableColumn id="19" name="Relationship Date (UTC)" dataDxfId="47"/>
    <tableColumn id="20" name="Tweet" dataDxfId="46"/>
    <tableColumn id="21" name="URLs in Tweet" dataDxfId="45"/>
    <tableColumn id="22" name="Domains in Tweet" dataDxfId="44"/>
    <tableColumn id="23" name="Hashtags in Tweet" dataDxfId="43"/>
    <tableColumn id="24" name="Media in Tweet" dataDxfId="42"/>
    <tableColumn id="25" name="Tweet Image File" dataDxfId="41"/>
    <tableColumn id="26" name="Tweet Date (UTC)" dataDxfId="40"/>
    <tableColumn id="27" name="Date" dataDxfId="39"/>
    <tableColumn id="28" name="Time" dataDxfId="38"/>
    <tableColumn id="29" name="Twitter Page for Tweet" dataDxfId="37"/>
    <tableColumn id="30" name="Latitude" dataDxfId="36"/>
    <tableColumn id="31" name="Longitude" dataDxfId="35"/>
    <tableColumn id="32" name="Imported ID" dataDxfId="34"/>
    <tableColumn id="33" name="In-Reply-To Tweet ID" dataDxfId="33"/>
    <tableColumn id="34" name="Favorited" dataDxfId="32"/>
    <tableColumn id="35" name="Favorite Count" dataDxfId="31"/>
    <tableColumn id="36" name="In-Reply-To User ID" dataDxfId="30"/>
    <tableColumn id="37" name="Is Quote Status" dataDxfId="29"/>
    <tableColumn id="38" name="Language" dataDxfId="28"/>
    <tableColumn id="39" name="Possibly Sensitive" dataDxfId="27"/>
    <tableColumn id="40" name="Quoted Status ID" dataDxfId="26"/>
    <tableColumn id="41" name="Retweeted" dataDxfId="25"/>
    <tableColumn id="42" name="Retweet Count" dataDxfId="24"/>
    <tableColumn id="43" name="Retweet ID" dataDxfId="23"/>
    <tableColumn id="44" name="Source" dataDxfId="22"/>
    <tableColumn id="45" name="Truncated" dataDxfId="21"/>
    <tableColumn id="46" name="Unified Twitter ID" dataDxfId="20"/>
    <tableColumn id="47" name="Imported Tweet Type" dataDxfId="19"/>
    <tableColumn id="48" name="Added By Extended Analysis" dataDxfId="18"/>
    <tableColumn id="49" name="Corrected By Extended Analysis" dataDxfId="17"/>
    <tableColumn id="50" name="Place Bounding Box" dataDxfId="16"/>
    <tableColumn id="51" name="Place Country" dataDxfId="15"/>
    <tableColumn id="52" name="Place Country Code" dataDxfId="14"/>
    <tableColumn id="53" name="Place Full Name" dataDxfId="13"/>
    <tableColumn id="54" name="Place ID" dataDxfId="12"/>
    <tableColumn id="55" name="Place Name" dataDxfId="11"/>
    <tableColumn id="56" name="Place Type" dataDxfId="10"/>
    <tableColumn id="57" name="Place URL" dataDxfId="9"/>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45">
  <autoFilter ref="A2:AO4"/>
  <tableColumns count="41">
    <tableColumn id="1" name="Group" dataDxfId="251"/>
    <tableColumn id="2" name="Vertex Color" dataDxfId="250"/>
    <tableColumn id="3" name="Vertex Shape" dataDxfId="248"/>
    <tableColumn id="22" name="Visibility" dataDxfId="249"/>
    <tableColumn id="4" name="Collapsed?"/>
    <tableColumn id="18" name="Label" dataDxfId="344"/>
    <tableColumn id="20" name="Collapsed X"/>
    <tableColumn id="21" name="Collapsed Y"/>
    <tableColumn id="6" name="ID" dataDxfId="343"/>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42" dataDxfId="341">
  <autoFilter ref="A1:C31"/>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statesports.com/news/2019/12/5/se-unbelievable-ride-for-k-state-football-sets-groundwork-for-even-more.aspx" TargetMode="External" /><Relationship Id="rId2" Type="http://schemas.openxmlformats.org/officeDocument/2006/relationships/hyperlink" Target="https://www.kstatesports.com/news/2019/12/5/se-unbelievable-ride-for-k-state-football-sets-groundwork-for-even-more.aspx" TargetMode="External" /><Relationship Id="rId3" Type="http://schemas.openxmlformats.org/officeDocument/2006/relationships/hyperlink" Target="https://www.kstatesports.com/news/2019/12/5/se-unbelievable-ride-for-k-state-football-sets-groundwork-for-even-more.aspx" TargetMode="External" /><Relationship Id="rId4" Type="http://schemas.openxmlformats.org/officeDocument/2006/relationships/hyperlink" Target="https://www.kstatesports.com/news/2019/12/5/se-unbelievable-ride-for-k-state-football-sets-groundwork-for-even-more.aspx" TargetMode="External" /><Relationship Id="rId5" Type="http://schemas.openxmlformats.org/officeDocument/2006/relationships/hyperlink" Target="https://www.learfield.com/2019/12/final-home-game-for-k-state-football-resulted-in-10000-for-wildcat-fan-michele-hawk-of-salina/" TargetMode="External" /><Relationship Id="rId6" Type="http://schemas.openxmlformats.org/officeDocument/2006/relationships/hyperlink" Target="https://www.learfield.com/2019/12/final-home-game-for-k-state-football-resulted-in-10000-for-wildcat-fan-michele-hawk-of-salina/" TargetMode="External" /><Relationship Id="rId7" Type="http://schemas.openxmlformats.org/officeDocument/2006/relationships/hyperlink" Target="https://www.kstatesports.com/news/2019/12/5/se-unbelievable-ride-for-k-state-football-sets-groundwork-for-even-more.aspx" TargetMode="External" /><Relationship Id="rId8" Type="http://schemas.openxmlformats.org/officeDocument/2006/relationships/hyperlink" Target="https://www.kstatesports.com/news/2019/12/5/se-unbelievable-ride-for-k-state-football-sets-groundwork-for-even-more.aspx" TargetMode="External" /><Relationship Id="rId9" Type="http://schemas.openxmlformats.org/officeDocument/2006/relationships/hyperlink" Target="https://www.kstatesports.com/news/2019/12/9/football-se-k-state-navy-bring-familiarity-to-first-ever-matchup-in-autozone-liberty-bowl.aspx" TargetMode="External" /><Relationship Id="rId10" Type="http://schemas.openxmlformats.org/officeDocument/2006/relationships/hyperlink" Target="https://www.kstatesports.com/news/2019/12/9/football-se-k-state-navy-bring-familiarity-to-first-ever-matchup-in-autozone-liberty-bowl.aspx" TargetMode="External" /><Relationship Id="rId11" Type="http://schemas.openxmlformats.org/officeDocument/2006/relationships/hyperlink" Target="https://www.kstatesports.com/news/2019/12/5/se-unbelievable-ride-for-k-state-football-sets-groundwork-for-even-more.aspx" TargetMode="External" /><Relationship Id="rId12" Type="http://schemas.openxmlformats.org/officeDocument/2006/relationships/hyperlink" Target="https://www.kstatesports.com/news/2019/12/5/se-unbelievable-ride-for-k-state-football-sets-groundwork-for-even-more.aspx" TargetMode="External" /><Relationship Id="rId13" Type="http://schemas.openxmlformats.org/officeDocument/2006/relationships/hyperlink" Target="https://www.kstatesports.com/news/2019/12/5/se-unbelievable-ride-for-k-state-football-sets-groundwork-for-even-more.aspx" TargetMode="External" /><Relationship Id="rId14" Type="http://schemas.openxmlformats.org/officeDocument/2006/relationships/hyperlink" Target="https://www.kstatesports.com/news/2019/12/9/football-se-k-state-navy-bring-familiarity-to-first-ever-matchup-in-autozone-liberty-bowl.aspx" TargetMode="External" /><Relationship Id="rId15" Type="http://schemas.openxmlformats.org/officeDocument/2006/relationships/hyperlink" Target="https://www.kstatesports.com/news/2019/12/5/se-unbelievable-ride-for-k-state-football-sets-groundwork-for-even-more.aspx" TargetMode="External" /><Relationship Id="rId16" Type="http://schemas.openxmlformats.org/officeDocument/2006/relationships/hyperlink" Target="https://www.kstatesports.com/news/2019/12/9/football-se-k-state-navy-bring-familiarity-to-first-ever-matchup-in-autozone-liberty-bowl.aspx" TargetMode="External" /><Relationship Id="rId17" Type="http://schemas.openxmlformats.org/officeDocument/2006/relationships/hyperlink" Target="https://www.kstatesports.com/news/2019/12/5/se-unbelievable-ride-for-k-state-football-sets-groundwork-for-even-more.aspx" TargetMode="External" /><Relationship Id="rId18" Type="http://schemas.openxmlformats.org/officeDocument/2006/relationships/hyperlink" Target="https://www.kstatesports.com/bowlinfo" TargetMode="External" /><Relationship Id="rId19" Type="http://schemas.openxmlformats.org/officeDocument/2006/relationships/hyperlink" Target="https://pbs.twimg.com/media/ELhDvwDWwAAq_aJ.jpg" TargetMode="External" /><Relationship Id="rId20" Type="http://schemas.openxmlformats.org/officeDocument/2006/relationships/hyperlink" Target="http://pbs.twimg.com/profile_images/1195902330652299265/vkZT38p1_normal.jpg" TargetMode="External" /><Relationship Id="rId21" Type="http://schemas.openxmlformats.org/officeDocument/2006/relationships/hyperlink" Target="http://pbs.twimg.com/profile_images/483817514955075584/o9EGX3HY_normal.jpeg" TargetMode="External" /><Relationship Id="rId22" Type="http://schemas.openxmlformats.org/officeDocument/2006/relationships/hyperlink" Target="http://pbs.twimg.com/profile_images/798003247353040896/CraHCZSa_normal.jpg" TargetMode="External" /><Relationship Id="rId23" Type="http://schemas.openxmlformats.org/officeDocument/2006/relationships/hyperlink" Target="http://pbs.twimg.com/profile_images/1146023085000335360/xKgItg71_normal.jpg" TargetMode="External" /><Relationship Id="rId24" Type="http://schemas.openxmlformats.org/officeDocument/2006/relationships/hyperlink" Target="http://pbs.twimg.com/profile_images/699227604956553217/FksE_nzd_normal.jpg" TargetMode="External" /><Relationship Id="rId25" Type="http://schemas.openxmlformats.org/officeDocument/2006/relationships/hyperlink" Target="http://pbs.twimg.com/profile_images/699227604956553217/FksE_nzd_normal.jpg" TargetMode="External" /><Relationship Id="rId26" Type="http://schemas.openxmlformats.org/officeDocument/2006/relationships/hyperlink" Target="http://pbs.twimg.com/profile_images/504746209794203648/LhJ_kOt6_normal.jpeg" TargetMode="External" /><Relationship Id="rId27" Type="http://schemas.openxmlformats.org/officeDocument/2006/relationships/hyperlink" Target="http://pbs.twimg.com/profile_images/504746209794203648/LhJ_kOt6_normal.jpeg" TargetMode="External" /><Relationship Id="rId28" Type="http://schemas.openxmlformats.org/officeDocument/2006/relationships/hyperlink" Target="http://pbs.twimg.com/profile_images/710938963351969793/n1RBqwMJ_normal.jpg" TargetMode="External" /><Relationship Id="rId29" Type="http://schemas.openxmlformats.org/officeDocument/2006/relationships/hyperlink" Target="http://pbs.twimg.com/profile_images/923261464584032256/5fMsP2Q4_normal.jpg" TargetMode="External" /><Relationship Id="rId30" Type="http://schemas.openxmlformats.org/officeDocument/2006/relationships/hyperlink" Target="http://pbs.twimg.com/profile_images/796840348660203521/Lu6a6fSQ_normal.jpg" TargetMode="External" /><Relationship Id="rId31" Type="http://schemas.openxmlformats.org/officeDocument/2006/relationships/hyperlink" Target="http://pbs.twimg.com/profile_images/796840348660203521/Lu6a6fSQ_normal.jpg" TargetMode="External" /><Relationship Id="rId32" Type="http://schemas.openxmlformats.org/officeDocument/2006/relationships/hyperlink" Target="http://pbs.twimg.com/profile_images/521097880581320704/hfRsPFC3_normal.jpeg" TargetMode="External" /><Relationship Id="rId33" Type="http://schemas.openxmlformats.org/officeDocument/2006/relationships/hyperlink" Target="http://pbs.twimg.com/profile_images/1174213151589654534/6GyTOHqs_normal.jpg" TargetMode="External" /><Relationship Id="rId34" Type="http://schemas.openxmlformats.org/officeDocument/2006/relationships/hyperlink" Target="http://pbs.twimg.com/profile_images/1085254897195466753/yTnkK8ti_normal.jpg" TargetMode="External" /><Relationship Id="rId35" Type="http://schemas.openxmlformats.org/officeDocument/2006/relationships/hyperlink" Target="http://pbs.twimg.com/profile_images/1140447660547219461/06nTnNeu_normal.jpg" TargetMode="External" /><Relationship Id="rId36" Type="http://schemas.openxmlformats.org/officeDocument/2006/relationships/hyperlink" Target="http://pbs.twimg.com/profile_images/1194634337418801154/_u-6twY9_normal.jpg" TargetMode="External" /><Relationship Id="rId37" Type="http://schemas.openxmlformats.org/officeDocument/2006/relationships/hyperlink" Target="http://pbs.twimg.com/profile_images/811778947369340929/zrJhHPQA_normal.jpg" TargetMode="External" /><Relationship Id="rId38" Type="http://schemas.openxmlformats.org/officeDocument/2006/relationships/hyperlink" Target="http://pbs.twimg.com/profile_images/953853608415584257/8Iz8G6zW_normal.jpg" TargetMode="External" /><Relationship Id="rId39" Type="http://schemas.openxmlformats.org/officeDocument/2006/relationships/hyperlink" Target="http://pbs.twimg.com/profile_images/953853608415584257/8Iz8G6zW_normal.jpg" TargetMode="External" /><Relationship Id="rId40" Type="http://schemas.openxmlformats.org/officeDocument/2006/relationships/hyperlink" Target="http://pbs.twimg.com/profile_images/1190991570/35641_459514688367_769833367_6091558_131764_n_normal.jpg" TargetMode="External" /><Relationship Id="rId41" Type="http://schemas.openxmlformats.org/officeDocument/2006/relationships/hyperlink" Target="http://pbs.twimg.com/profile_images/1039852184278626305/qwX7iv2__normal.jpg" TargetMode="External" /><Relationship Id="rId42" Type="http://schemas.openxmlformats.org/officeDocument/2006/relationships/hyperlink" Target="http://pbs.twimg.com/profile_images/1109844236495716353/MQ1DAiDg_normal.jpg" TargetMode="External" /><Relationship Id="rId43" Type="http://schemas.openxmlformats.org/officeDocument/2006/relationships/hyperlink" Target="http://pbs.twimg.com/profile_images/1086376567515869184/p5SSJYd8_normal.jpg" TargetMode="External" /><Relationship Id="rId44" Type="http://schemas.openxmlformats.org/officeDocument/2006/relationships/hyperlink" Target="http://pbs.twimg.com/profile_images/1179051201230462976/v6RQXH2Q_normal.jpg" TargetMode="External" /><Relationship Id="rId45" Type="http://schemas.openxmlformats.org/officeDocument/2006/relationships/hyperlink" Target="http://pbs.twimg.com/profile_images/1179051201230462976/v6RQXH2Q_normal.jpg" TargetMode="External" /><Relationship Id="rId46" Type="http://schemas.openxmlformats.org/officeDocument/2006/relationships/hyperlink" Target="http://pbs.twimg.com/profile_images/1179051201230462976/v6RQXH2Q_normal.jpg" TargetMode="External" /><Relationship Id="rId47" Type="http://schemas.openxmlformats.org/officeDocument/2006/relationships/hyperlink" Target="http://pbs.twimg.com/profile_images/1199063678487875589/4KgAjEHl_normal.jpg" TargetMode="External" /><Relationship Id="rId48" Type="http://schemas.openxmlformats.org/officeDocument/2006/relationships/hyperlink" Target="http://pbs.twimg.com/profile_images/946601495088304128/R70SDmiv_normal.jpg" TargetMode="External" /><Relationship Id="rId49" Type="http://schemas.openxmlformats.org/officeDocument/2006/relationships/hyperlink" Target="http://pbs.twimg.com/profile_images/713746789/just_logo_normal.jpg" TargetMode="External" /><Relationship Id="rId50" Type="http://schemas.openxmlformats.org/officeDocument/2006/relationships/hyperlink" Target="http://pbs.twimg.com/profile_images/713746789/just_logo_normal.jpg" TargetMode="External" /><Relationship Id="rId51" Type="http://schemas.openxmlformats.org/officeDocument/2006/relationships/hyperlink" Target="http://pbs.twimg.com/profile_images/1321740462/Family_Dec_2006_normal.jpg" TargetMode="External" /><Relationship Id="rId52" Type="http://schemas.openxmlformats.org/officeDocument/2006/relationships/hyperlink" Target="http://pbs.twimg.com/profile_images/378800000437225705/6c863fc5d608d79246042a2bbc12144d_normal.jpeg" TargetMode="External" /><Relationship Id="rId53" Type="http://schemas.openxmlformats.org/officeDocument/2006/relationships/hyperlink" Target="http://pbs.twimg.com/profile_images/427637371211743232/DXdVtKPK_normal.jpeg" TargetMode="External" /><Relationship Id="rId54" Type="http://schemas.openxmlformats.org/officeDocument/2006/relationships/hyperlink" Target="http://pbs.twimg.com/profile_images/1193711731945676800/CX0chCfv_normal.jpg" TargetMode="External" /><Relationship Id="rId55" Type="http://schemas.openxmlformats.org/officeDocument/2006/relationships/hyperlink" Target="http://pbs.twimg.com/profile_images/1026512919435993089/PHNpO6F1_normal.jpg" TargetMode="External" /><Relationship Id="rId56" Type="http://schemas.openxmlformats.org/officeDocument/2006/relationships/hyperlink" Target="http://pbs.twimg.com/profile_images/1026512919435993089/PHNpO6F1_normal.jpg" TargetMode="External" /><Relationship Id="rId57" Type="http://schemas.openxmlformats.org/officeDocument/2006/relationships/hyperlink" Target="https://pbs.twimg.com/media/ELhDvwDWwAAq_aJ.jp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s://twitter.com/kstatefb/status/1202623552110903297" TargetMode="External" /><Relationship Id="rId60" Type="http://schemas.openxmlformats.org/officeDocument/2006/relationships/hyperlink" Target="https://twitter.com/okcatbacker/status/1202637314012450819" TargetMode="External" /><Relationship Id="rId61" Type="http://schemas.openxmlformats.org/officeDocument/2006/relationships/hyperlink" Target="https://twitter.com/marissa_curl/status/1202656372044812289" TargetMode="External" /><Relationship Id="rId62" Type="http://schemas.openxmlformats.org/officeDocument/2006/relationships/hyperlink" Target="https://twitter.com/garret1garrett/status/1202664476111228932" TargetMode="External" /><Relationship Id="rId63" Type="http://schemas.openxmlformats.org/officeDocument/2006/relationships/hyperlink" Target="https://twitter.com/learfield/status/1202669256619499520" TargetMode="External" /><Relationship Id="rId64" Type="http://schemas.openxmlformats.org/officeDocument/2006/relationships/hyperlink" Target="https://twitter.com/learfield/status/1202669256619499520" TargetMode="External" /><Relationship Id="rId65" Type="http://schemas.openxmlformats.org/officeDocument/2006/relationships/hyperlink" Target="https://twitter.com/albergseth/status/1202669860997742592" TargetMode="External" /><Relationship Id="rId66" Type="http://schemas.openxmlformats.org/officeDocument/2006/relationships/hyperlink" Target="https://twitter.com/albergseth/status/1202669860997742592" TargetMode="External" /><Relationship Id="rId67" Type="http://schemas.openxmlformats.org/officeDocument/2006/relationships/hyperlink" Target="https://twitter.com/midland_ext/status/1202672454071726080" TargetMode="External" /><Relationship Id="rId68" Type="http://schemas.openxmlformats.org/officeDocument/2006/relationships/hyperlink" Target="https://twitter.com/sethjoyce84/status/1202782720218345472" TargetMode="External" /><Relationship Id="rId69" Type="http://schemas.openxmlformats.org/officeDocument/2006/relationships/hyperlink" Target="https://twitter.com/corbinmcguire1/status/1202961809684205568" TargetMode="External" /><Relationship Id="rId70" Type="http://schemas.openxmlformats.org/officeDocument/2006/relationships/hyperlink" Target="https://twitter.com/corbinmcguire1/status/1204045367387545601" TargetMode="External" /><Relationship Id="rId71" Type="http://schemas.openxmlformats.org/officeDocument/2006/relationships/hyperlink" Target="https://twitter.com/cassieroo22/status/1204047103942639616" TargetMode="External" /><Relationship Id="rId72" Type="http://schemas.openxmlformats.org/officeDocument/2006/relationships/hyperlink" Target="https://twitter.com/grantflanders/status/1204125921998974976" TargetMode="External" /><Relationship Id="rId73" Type="http://schemas.openxmlformats.org/officeDocument/2006/relationships/hyperlink" Target="https://twitter.com/azolibertybowl/status/1204787571823456256" TargetMode="External" /><Relationship Id="rId74" Type="http://schemas.openxmlformats.org/officeDocument/2006/relationships/hyperlink" Target="https://twitter.com/wildcatheil/status/1204788692956655623" TargetMode="External" /><Relationship Id="rId75" Type="http://schemas.openxmlformats.org/officeDocument/2006/relationships/hyperlink" Target="https://twitter.com/ksuwildcat311/status/1204789061640171520" TargetMode="External" /><Relationship Id="rId76" Type="http://schemas.openxmlformats.org/officeDocument/2006/relationships/hyperlink" Target="https://twitter.com/dacox17/status/1204789373524414464" TargetMode="External" /><Relationship Id="rId77" Type="http://schemas.openxmlformats.org/officeDocument/2006/relationships/hyperlink" Target="https://twitter.com/wildcatsgraffix/status/1202623643940982784" TargetMode="External" /><Relationship Id="rId78" Type="http://schemas.openxmlformats.org/officeDocument/2006/relationships/hyperlink" Target="https://twitter.com/wildcatsgraffix/status/1204789793252618243" TargetMode="External" /><Relationship Id="rId79" Type="http://schemas.openxmlformats.org/officeDocument/2006/relationships/hyperlink" Target="https://twitter.com/rumagedd/status/1204795764138029057" TargetMode="External" /><Relationship Id="rId80" Type="http://schemas.openxmlformats.org/officeDocument/2006/relationships/hyperlink" Target="https://twitter.com/real_derek_rich/status/1204798659092762624" TargetMode="External" /><Relationship Id="rId81" Type="http://schemas.openxmlformats.org/officeDocument/2006/relationships/hyperlink" Target="https://twitter.com/cecilia_george/status/1204800618898046976" TargetMode="External" /><Relationship Id="rId82" Type="http://schemas.openxmlformats.org/officeDocument/2006/relationships/hyperlink" Target="https://twitter.com/kstatealumni/status/1204803351357087746" TargetMode="External" /><Relationship Id="rId83" Type="http://schemas.openxmlformats.org/officeDocument/2006/relationships/hyperlink" Target="https://twitter.com/thekstatefamily/status/1202759637260521482" TargetMode="External" /><Relationship Id="rId84" Type="http://schemas.openxmlformats.org/officeDocument/2006/relationships/hyperlink" Target="https://twitter.com/thekstatefamily/status/1204055474397728771" TargetMode="External" /><Relationship Id="rId85" Type="http://schemas.openxmlformats.org/officeDocument/2006/relationships/hyperlink" Target="https://twitter.com/thekstatefamily/status/1204803637610008576" TargetMode="External" /><Relationship Id="rId86" Type="http://schemas.openxmlformats.org/officeDocument/2006/relationships/hyperlink" Target="https://twitter.com/ashleyyyp5/status/1204805503320240131" TargetMode="External" /><Relationship Id="rId87" Type="http://schemas.openxmlformats.org/officeDocument/2006/relationships/hyperlink" Target="https://twitter.com/sherranae/status/1204808865927303169" TargetMode="External" /><Relationship Id="rId88" Type="http://schemas.openxmlformats.org/officeDocument/2006/relationships/hyperlink" Target="https://twitter.com/wildkatphoto/status/1204127328986681345" TargetMode="External" /><Relationship Id="rId89" Type="http://schemas.openxmlformats.org/officeDocument/2006/relationships/hyperlink" Target="https://twitter.com/wildkatphoto/status/1204833500165287937" TargetMode="External" /><Relationship Id="rId90" Type="http://schemas.openxmlformats.org/officeDocument/2006/relationships/hyperlink" Target="https://twitter.com/tannerhoops/status/1204836214970470400" TargetMode="External" /><Relationship Id="rId91" Type="http://schemas.openxmlformats.org/officeDocument/2006/relationships/hyperlink" Target="https://twitter.com/trpeep24/status/1204906583945289729" TargetMode="External" /><Relationship Id="rId92" Type="http://schemas.openxmlformats.org/officeDocument/2006/relationships/hyperlink" Target="https://twitter.com/jadenner/status/1204923535464058880" TargetMode="External" /><Relationship Id="rId93" Type="http://schemas.openxmlformats.org/officeDocument/2006/relationships/hyperlink" Target="https://twitter.com/williamloe8/status/1204948376388804608" TargetMode="External" /><Relationship Id="rId94" Type="http://schemas.openxmlformats.org/officeDocument/2006/relationships/hyperlink" Target="https://twitter.com/kstatesports/status/1204044501280575488" TargetMode="External" /><Relationship Id="rId95" Type="http://schemas.openxmlformats.org/officeDocument/2006/relationships/hyperlink" Target="https://twitter.com/kstatesports/status/1202590774816387073" TargetMode="External" /><Relationship Id="rId96" Type="http://schemas.openxmlformats.org/officeDocument/2006/relationships/hyperlink" Target="https://twitter.com/kstatesports/status/1204787399034843137" TargetMode="External" /><Relationship Id="rId97" Type="http://schemas.openxmlformats.org/officeDocument/2006/relationships/hyperlink" Target="https://twitter.com/cjskilian/status/1205106206668447744" TargetMode="External" /><Relationship Id="rId98" Type="http://schemas.openxmlformats.org/officeDocument/2006/relationships/comments" Target="../comments1.xml" /><Relationship Id="rId99" Type="http://schemas.openxmlformats.org/officeDocument/2006/relationships/vmlDrawing" Target="../drawings/vmlDrawing1.vml" /><Relationship Id="rId100" Type="http://schemas.openxmlformats.org/officeDocument/2006/relationships/table" Target="../tables/table1.xml" /><Relationship Id="rId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kstatesports.com/news/2019/12/5/se-unbelievable-ride-for-k-state-football-sets-groundwork-for-even-more.aspx" TargetMode="External" /><Relationship Id="rId2" Type="http://schemas.openxmlformats.org/officeDocument/2006/relationships/hyperlink" Target="https://www.kstatesports.com/news/2019/12/5/se-unbelievable-ride-for-k-state-football-sets-groundwork-for-even-more.aspx" TargetMode="External" /><Relationship Id="rId3" Type="http://schemas.openxmlformats.org/officeDocument/2006/relationships/hyperlink" Target="https://www.kstatesports.com/news/2019/12/5/se-unbelievable-ride-for-k-state-football-sets-groundwork-for-even-more.aspx" TargetMode="External" /><Relationship Id="rId4" Type="http://schemas.openxmlformats.org/officeDocument/2006/relationships/hyperlink" Target="https://www.kstatesports.com/news/2019/12/5/se-unbelievable-ride-for-k-state-football-sets-groundwork-for-even-more.aspx" TargetMode="External" /><Relationship Id="rId5" Type="http://schemas.openxmlformats.org/officeDocument/2006/relationships/hyperlink" Target="https://www.learfield.com/2019/12/final-home-game-for-k-state-football-resulted-in-10000-for-wildcat-fan-michele-hawk-of-salina/" TargetMode="External" /><Relationship Id="rId6" Type="http://schemas.openxmlformats.org/officeDocument/2006/relationships/hyperlink" Target="https://www.kstatesports.com/news/2019/12/5/se-unbelievable-ride-for-k-state-football-sets-groundwork-for-even-more.aspx" TargetMode="External" /><Relationship Id="rId7" Type="http://schemas.openxmlformats.org/officeDocument/2006/relationships/hyperlink" Target="https://www.kstatesports.com/news/2019/12/5/se-unbelievable-ride-for-k-state-football-sets-groundwork-for-even-more.aspx" TargetMode="External" /><Relationship Id="rId8" Type="http://schemas.openxmlformats.org/officeDocument/2006/relationships/hyperlink" Target="https://www.kstatesports.com/news/2019/12/9/football-se-k-state-navy-bring-familiarity-to-first-ever-matchup-in-autozone-liberty-bowl.aspx" TargetMode="External" /><Relationship Id="rId9" Type="http://schemas.openxmlformats.org/officeDocument/2006/relationships/hyperlink" Target="https://www.kstatesports.com/news/2019/12/9/football-se-k-state-navy-bring-familiarity-to-first-ever-matchup-in-autozone-liberty-bowl.aspx" TargetMode="External" /><Relationship Id="rId10" Type="http://schemas.openxmlformats.org/officeDocument/2006/relationships/hyperlink" Target="https://www.kstatesports.com/news/2019/12/5/se-unbelievable-ride-for-k-state-football-sets-groundwork-for-even-more.aspx" TargetMode="External" /><Relationship Id="rId11" Type="http://schemas.openxmlformats.org/officeDocument/2006/relationships/hyperlink" Target="https://www.kstatesports.com/news/2019/12/5/se-unbelievable-ride-for-k-state-football-sets-groundwork-for-even-more.aspx" TargetMode="External" /><Relationship Id="rId12" Type="http://schemas.openxmlformats.org/officeDocument/2006/relationships/hyperlink" Target="https://www.kstatesports.com/news/2019/12/5/se-unbelievable-ride-for-k-state-football-sets-groundwork-for-even-more.aspx" TargetMode="External" /><Relationship Id="rId13" Type="http://schemas.openxmlformats.org/officeDocument/2006/relationships/hyperlink" Target="https://www.kstatesports.com/news/2019/12/9/football-se-k-state-navy-bring-familiarity-to-first-ever-matchup-in-autozone-liberty-bowl.aspx" TargetMode="External" /><Relationship Id="rId14" Type="http://schemas.openxmlformats.org/officeDocument/2006/relationships/hyperlink" Target="https://www.kstatesports.com/news/2019/12/5/se-unbelievable-ride-for-k-state-football-sets-groundwork-for-even-more.aspx" TargetMode="External" /><Relationship Id="rId15" Type="http://schemas.openxmlformats.org/officeDocument/2006/relationships/hyperlink" Target="https://www.kstatesports.com/news/2019/12/9/football-se-k-state-navy-bring-familiarity-to-first-ever-matchup-in-autozone-liberty-bowl.aspx" TargetMode="External" /><Relationship Id="rId16" Type="http://schemas.openxmlformats.org/officeDocument/2006/relationships/hyperlink" Target="https://www.kstatesports.com/news/2019/12/5/se-unbelievable-ride-for-k-state-football-sets-groundwork-for-even-more.aspx" TargetMode="External" /><Relationship Id="rId17" Type="http://schemas.openxmlformats.org/officeDocument/2006/relationships/hyperlink" Target="https://www.kstatesports.com/bowlinfo" TargetMode="External" /><Relationship Id="rId18" Type="http://schemas.openxmlformats.org/officeDocument/2006/relationships/hyperlink" Target="https://pbs.twimg.com/media/ELhDvwDWwAAq_aJ.jpg" TargetMode="External" /><Relationship Id="rId19" Type="http://schemas.openxmlformats.org/officeDocument/2006/relationships/hyperlink" Target="http://pbs.twimg.com/profile_images/1195902330652299265/vkZT38p1_normal.jpg" TargetMode="External" /><Relationship Id="rId20" Type="http://schemas.openxmlformats.org/officeDocument/2006/relationships/hyperlink" Target="http://pbs.twimg.com/profile_images/483817514955075584/o9EGX3HY_normal.jpeg" TargetMode="External" /><Relationship Id="rId21" Type="http://schemas.openxmlformats.org/officeDocument/2006/relationships/hyperlink" Target="http://pbs.twimg.com/profile_images/798003247353040896/CraHCZSa_normal.jpg" TargetMode="External" /><Relationship Id="rId22" Type="http://schemas.openxmlformats.org/officeDocument/2006/relationships/hyperlink" Target="http://pbs.twimg.com/profile_images/1146023085000335360/xKgItg71_normal.jpg" TargetMode="External" /><Relationship Id="rId23" Type="http://schemas.openxmlformats.org/officeDocument/2006/relationships/hyperlink" Target="http://pbs.twimg.com/profile_images/699227604956553217/FksE_nzd_normal.jpg" TargetMode="External" /><Relationship Id="rId24" Type="http://schemas.openxmlformats.org/officeDocument/2006/relationships/hyperlink" Target="http://pbs.twimg.com/profile_images/504746209794203648/LhJ_kOt6_normal.jpeg" TargetMode="External" /><Relationship Id="rId25" Type="http://schemas.openxmlformats.org/officeDocument/2006/relationships/hyperlink" Target="http://pbs.twimg.com/profile_images/710938963351969793/n1RBqwMJ_normal.jpg" TargetMode="External" /><Relationship Id="rId26" Type="http://schemas.openxmlformats.org/officeDocument/2006/relationships/hyperlink" Target="http://pbs.twimg.com/profile_images/923261464584032256/5fMsP2Q4_normal.jpg" TargetMode="External" /><Relationship Id="rId27" Type="http://schemas.openxmlformats.org/officeDocument/2006/relationships/hyperlink" Target="http://pbs.twimg.com/profile_images/796840348660203521/Lu6a6fSQ_normal.jpg" TargetMode="External" /><Relationship Id="rId28" Type="http://schemas.openxmlformats.org/officeDocument/2006/relationships/hyperlink" Target="http://pbs.twimg.com/profile_images/796840348660203521/Lu6a6fSQ_normal.jpg" TargetMode="External" /><Relationship Id="rId29" Type="http://schemas.openxmlformats.org/officeDocument/2006/relationships/hyperlink" Target="http://pbs.twimg.com/profile_images/521097880581320704/hfRsPFC3_normal.jpeg" TargetMode="External" /><Relationship Id="rId30" Type="http://schemas.openxmlformats.org/officeDocument/2006/relationships/hyperlink" Target="http://pbs.twimg.com/profile_images/1174213151589654534/6GyTOHqs_normal.jpg" TargetMode="External" /><Relationship Id="rId31" Type="http://schemas.openxmlformats.org/officeDocument/2006/relationships/hyperlink" Target="http://pbs.twimg.com/profile_images/1085254897195466753/yTnkK8ti_normal.jpg" TargetMode="External" /><Relationship Id="rId32" Type="http://schemas.openxmlformats.org/officeDocument/2006/relationships/hyperlink" Target="http://pbs.twimg.com/profile_images/1140447660547219461/06nTnNeu_normal.jpg" TargetMode="External" /><Relationship Id="rId33" Type="http://schemas.openxmlformats.org/officeDocument/2006/relationships/hyperlink" Target="http://pbs.twimg.com/profile_images/1194634337418801154/_u-6twY9_normal.jpg" TargetMode="External" /><Relationship Id="rId34" Type="http://schemas.openxmlformats.org/officeDocument/2006/relationships/hyperlink" Target="http://pbs.twimg.com/profile_images/811778947369340929/zrJhHPQA_normal.jpg" TargetMode="External" /><Relationship Id="rId35" Type="http://schemas.openxmlformats.org/officeDocument/2006/relationships/hyperlink" Target="http://pbs.twimg.com/profile_images/953853608415584257/8Iz8G6zW_normal.jpg" TargetMode="External" /><Relationship Id="rId36" Type="http://schemas.openxmlformats.org/officeDocument/2006/relationships/hyperlink" Target="http://pbs.twimg.com/profile_images/953853608415584257/8Iz8G6zW_normal.jpg" TargetMode="External" /><Relationship Id="rId37" Type="http://schemas.openxmlformats.org/officeDocument/2006/relationships/hyperlink" Target="http://pbs.twimg.com/profile_images/1190991570/35641_459514688367_769833367_6091558_131764_n_normal.jpg" TargetMode="External" /><Relationship Id="rId38" Type="http://schemas.openxmlformats.org/officeDocument/2006/relationships/hyperlink" Target="http://pbs.twimg.com/profile_images/1039852184278626305/qwX7iv2__normal.jpg" TargetMode="External" /><Relationship Id="rId39" Type="http://schemas.openxmlformats.org/officeDocument/2006/relationships/hyperlink" Target="http://pbs.twimg.com/profile_images/1109844236495716353/MQ1DAiDg_normal.jpg" TargetMode="External" /><Relationship Id="rId40" Type="http://schemas.openxmlformats.org/officeDocument/2006/relationships/hyperlink" Target="http://pbs.twimg.com/profile_images/1086376567515869184/p5SSJYd8_normal.jpg" TargetMode="External" /><Relationship Id="rId41" Type="http://schemas.openxmlformats.org/officeDocument/2006/relationships/hyperlink" Target="http://pbs.twimg.com/profile_images/1179051201230462976/v6RQXH2Q_normal.jpg" TargetMode="External" /><Relationship Id="rId42" Type="http://schemas.openxmlformats.org/officeDocument/2006/relationships/hyperlink" Target="http://pbs.twimg.com/profile_images/1179051201230462976/v6RQXH2Q_normal.jpg" TargetMode="External" /><Relationship Id="rId43" Type="http://schemas.openxmlformats.org/officeDocument/2006/relationships/hyperlink" Target="http://pbs.twimg.com/profile_images/1179051201230462976/v6RQXH2Q_normal.jpg" TargetMode="External" /><Relationship Id="rId44" Type="http://schemas.openxmlformats.org/officeDocument/2006/relationships/hyperlink" Target="http://pbs.twimg.com/profile_images/1199063678487875589/4KgAjEHl_normal.jpg" TargetMode="External" /><Relationship Id="rId45" Type="http://schemas.openxmlformats.org/officeDocument/2006/relationships/hyperlink" Target="http://pbs.twimg.com/profile_images/946601495088304128/R70SDmiv_normal.jpg" TargetMode="External" /><Relationship Id="rId46" Type="http://schemas.openxmlformats.org/officeDocument/2006/relationships/hyperlink" Target="http://pbs.twimg.com/profile_images/713746789/just_logo_normal.jpg" TargetMode="External" /><Relationship Id="rId47" Type="http://schemas.openxmlformats.org/officeDocument/2006/relationships/hyperlink" Target="http://pbs.twimg.com/profile_images/713746789/just_logo_normal.jpg" TargetMode="External" /><Relationship Id="rId48" Type="http://schemas.openxmlformats.org/officeDocument/2006/relationships/hyperlink" Target="http://pbs.twimg.com/profile_images/1321740462/Family_Dec_2006_normal.jpg" TargetMode="External" /><Relationship Id="rId49" Type="http://schemas.openxmlformats.org/officeDocument/2006/relationships/hyperlink" Target="http://pbs.twimg.com/profile_images/378800000437225705/6c863fc5d608d79246042a2bbc12144d_normal.jpeg" TargetMode="External" /><Relationship Id="rId50" Type="http://schemas.openxmlformats.org/officeDocument/2006/relationships/hyperlink" Target="http://pbs.twimg.com/profile_images/427637371211743232/DXdVtKPK_normal.jpeg" TargetMode="External" /><Relationship Id="rId51" Type="http://schemas.openxmlformats.org/officeDocument/2006/relationships/hyperlink" Target="http://pbs.twimg.com/profile_images/1193711731945676800/CX0chCfv_normal.jpg" TargetMode="External" /><Relationship Id="rId52" Type="http://schemas.openxmlformats.org/officeDocument/2006/relationships/hyperlink" Target="http://pbs.twimg.com/profile_images/1026512919435993089/PHNpO6F1_normal.jpg" TargetMode="External" /><Relationship Id="rId53" Type="http://schemas.openxmlformats.org/officeDocument/2006/relationships/hyperlink" Target="http://pbs.twimg.com/profile_images/1026512919435993089/PHNpO6F1_normal.jpg" TargetMode="External" /><Relationship Id="rId54" Type="http://schemas.openxmlformats.org/officeDocument/2006/relationships/hyperlink" Target="https://pbs.twimg.com/media/ELhDvwDWwAAq_aJ.jpg" TargetMode="External" /><Relationship Id="rId55" Type="http://schemas.openxmlformats.org/officeDocument/2006/relationships/hyperlink" Target="http://abs.twimg.com/sticky/default_profile_images/default_profile_normal.png" TargetMode="External" /><Relationship Id="rId56" Type="http://schemas.openxmlformats.org/officeDocument/2006/relationships/hyperlink" Target="https://twitter.com/kstatefb/status/1202623552110903297" TargetMode="External" /><Relationship Id="rId57" Type="http://schemas.openxmlformats.org/officeDocument/2006/relationships/hyperlink" Target="https://twitter.com/okcatbacker/status/1202637314012450819" TargetMode="External" /><Relationship Id="rId58" Type="http://schemas.openxmlformats.org/officeDocument/2006/relationships/hyperlink" Target="https://twitter.com/marissa_curl/status/1202656372044812289" TargetMode="External" /><Relationship Id="rId59" Type="http://schemas.openxmlformats.org/officeDocument/2006/relationships/hyperlink" Target="https://twitter.com/garret1garrett/status/1202664476111228932" TargetMode="External" /><Relationship Id="rId60" Type="http://schemas.openxmlformats.org/officeDocument/2006/relationships/hyperlink" Target="https://twitter.com/learfield/status/1202669256619499520" TargetMode="External" /><Relationship Id="rId61" Type="http://schemas.openxmlformats.org/officeDocument/2006/relationships/hyperlink" Target="https://twitter.com/albergseth/status/1202669860997742592" TargetMode="External" /><Relationship Id="rId62" Type="http://schemas.openxmlformats.org/officeDocument/2006/relationships/hyperlink" Target="https://twitter.com/midland_ext/status/1202672454071726080" TargetMode="External" /><Relationship Id="rId63" Type="http://schemas.openxmlformats.org/officeDocument/2006/relationships/hyperlink" Target="https://twitter.com/sethjoyce84/status/1202782720218345472" TargetMode="External" /><Relationship Id="rId64" Type="http://schemas.openxmlformats.org/officeDocument/2006/relationships/hyperlink" Target="https://twitter.com/corbinmcguire1/status/1202961809684205568" TargetMode="External" /><Relationship Id="rId65" Type="http://schemas.openxmlformats.org/officeDocument/2006/relationships/hyperlink" Target="https://twitter.com/corbinmcguire1/status/1204045367387545601" TargetMode="External" /><Relationship Id="rId66" Type="http://schemas.openxmlformats.org/officeDocument/2006/relationships/hyperlink" Target="https://twitter.com/cassieroo22/status/1204047103942639616" TargetMode="External" /><Relationship Id="rId67" Type="http://schemas.openxmlformats.org/officeDocument/2006/relationships/hyperlink" Target="https://twitter.com/grantflanders/status/1204125921998974976" TargetMode="External" /><Relationship Id="rId68" Type="http://schemas.openxmlformats.org/officeDocument/2006/relationships/hyperlink" Target="https://twitter.com/azolibertybowl/status/1204787571823456256" TargetMode="External" /><Relationship Id="rId69" Type="http://schemas.openxmlformats.org/officeDocument/2006/relationships/hyperlink" Target="https://twitter.com/wildcatheil/status/1204788692956655623" TargetMode="External" /><Relationship Id="rId70" Type="http://schemas.openxmlformats.org/officeDocument/2006/relationships/hyperlink" Target="https://twitter.com/ksuwildcat311/status/1204789061640171520" TargetMode="External" /><Relationship Id="rId71" Type="http://schemas.openxmlformats.org/officeDocument/2006/relationships/hyperlink" Target="https://twitter.com/dacox17/status/1204789373524414464" TargetMode="External" /><Relationship Id="rId72" Type="http://schemas.openxmlformats.org/officeDocument/2006/relationships/hyperlink" Target="https://twitter.com/wildcatsgraffix/status/1202623643940982784" TargetMode="External" /><Relationship Id="rId73" Type="http://schemas.openxmlformats.org/officeDocument/2006/relationships/hyperlink" Target="https://twitter.com/wildcatsgraffix/status/1204789793252618243" TargetMode="External" /><Relationship Id="rId74" Type="http://schemas.openxmlformats.org/officeDocument/2006/relationships/hyperlink" Target="https://twitter.com/rumagedd/status/1204795764138029057" TargetMode="External" /><Relationship Id="rId75" Type="http://schemas.openxmlformats.org/officeDocument/2006/relationships/hyperlink" Target="https://twitter.com/real_derek_rich/status/1204798659092762624" TargetMode="External" /><Relationship Id="rId76" Type="http://schemas.openxmlformats.org/officeDocument/2006/relationships/hyperlink" Target="https://twitter.com/cecilia_george/status/1204800618898046976" TargetMode="External" /><Relationship Id="rId77" Type="http://schemas.openxmlformats.org/officeDocument/2006/relationships/hyperlink" Target="https://twitter.com/kstatealumni/status/1204803351357087746" TargetMode="External" /><Relationship Id="rId78" Type="http://schemas.openxmlformats.org/officeDocument/2006/relationships/hyperlink" Target="https://twitter.com/thekstatefamily/status/1202759637260521482" TargetMode="External" /><Relationship Id="rId79" Type="http://schemas.openxmlformats.org/officeDocument/2006/relationships/hyperlink" Target="https://twitter.com/thekstatefamily/status/1204055474397728771" TargetMode="External" /><Relationship Id="rId80" Type="http://schemas.openxmlformats.org/officeDocument/2006/relationships/hyperlink" Target="https://twitter.com/thekstatefamily/status/1204803637610008576" TargetMode="External" /><Relationship Id="rId81" Type="http://schemas.openxmlformats.org/officeDocument/2006/relationships/hyperlink" Target="https://twitter.com/ashleyyyp5/status/1204805503320240131" TargetMode="External" /><Relationship Id="rId82" Type="http://schemas.openxmlformats.org/officeDocument/2006/relationships/hyperlink" Target="https://twitter.com/sherranae/status/1204808865927303169" TargetMode="External" /><Relationship Id="rId83" Type="http://schemas.openxmlformats.org/officeDocument/2006/relationships/hyperlink" Target="https://twitter.com/wildkatphoto/status/1204127328986681345" TargetMode="External" /><Relationship Id="rId84" Type="http://schemas.openxmlformats.org/officeDocument/2006/relationships/hyperlink" Target="https://twitter.com/wildkatphoto/status/1204833500165287937" TargetMode="External" /><Relationship Id="rId85" Type="http://schemas.openxmlformats.org/officeDocument/2006/relationships/hyperlink" Target="https://twitter.com/tannerhoops/status/1204836214970470400" TargetMode="External" /><Relationship Id="rId86" Type="http://schemas.openxmlformats.org/officeDocument/2006/relationships/hyperlink" Target="https://twitter.com/trpeep24/status/1204906583945289729" TargetMode="External" /><Relationship Id="rId87" Type="http://schemas.openxmlformats.org/officeDocument/2006/relationships/hyperlink" Target="https://twitter.com/jadenner/status/1204923535464058880" TargetMode="External" /><Relationship Id="rId88" Type="http://schemas.openxmlformats.org/officeDocument/2006/relationships/hyperlink" Target="https://twitter.com/williamloe8/status/1204948376388804608" TargetMode="External" /><Relationship Id="rId89" Type="http://schemas.openxmlformats.org/officeDocument/2006/relationships/hyperlink" Target="https://twitter.com/kstatesports/status/1204044501280575488" TargetMode="External" /><Relationship Id="rId90" Type="http://schemas.openxmlformats.org/officeDocument/2006/relationships/hyperlink" Target="https://twitter.com/kstatesports/status/1202590774816387073" TargetMode="External" /><Relationship Id="rId91" Type="http://schemas.openxmlformats.org/officeDocument/2006/relationships/hyperlink" Target="https://twitter.com/kstatesports/status/1204787399034843137" TargetMode="External" /><Relationship Id="rId92" Type="http://schemas.openxmlformats.org/officeDocument/2006/relationships/hyperlink" Target="https://twitter.com/cjskilian/status/1205106206668447744" TargetMode="External" /><Relationship Id="rId93" Type="http://schemas.openxmlformats.org/officeDocument/2006/relationships/comments" Target="../comments13.xml" /><Relationship Id="rId94" Type="http://schemas.openxmlformats.org/officeDocument/2006/relationships/vmlDrawing" Target="../drawings/vmlDrawing6.vml" /><Relationship Id="rId95" Type="http://schemas.openxmlformats.org/officeDocument/2006/relationships/table" Target="../tables/table23.xml" /><Relationship Id="rId9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XFsNBsAkb" TargetMode="External" /><Relationship Id="rId2" Type="http://schemas.openxmlformats.org/officeDocument/2006/relationships/hyperlink" Target="https://t.co/DXFsNBaYVB" TargetMode="External" /><Relationship Id="rId3" Type="http://schemas.openxmlformats.org/officeDocument/2006/relationships/hyperlink" Target="https://t.co/kofMdZQsjw" TargetMode="External" /><Relationship Id="rId4" Type="http://schemas.openxmlformats.org/officeDocument/2006/relationships/hyperlink" Target="https://t.co/Ll4PHcmkqU" TargetMode="External" /><Relationship Id="rId5" Type="http://schemas.openxmlformats.org/officeDocument/2006/relationships/hyperlink" Target="http://t.co/pDyh8lhOH1" TargetMode="External" /><Relationship Id="rId6" Type="http://schemas.openxmlformats.org/officeDocument/2006/relationships/hyperlink" Target="https://t.co/vRUvFTwiKE" TargetMode="External" /><Relationship Id="rId7" Type="http://schemas.openxmlformats.org/officeDocument/2006/relationships/hyperlink" Target="https://t.co/79aRrm8WxO" TargetMode="External" /><Relationship Id="rId8" Type="http://schemas.openxmlformats.org/officeDocument/2006/relationships/hyperlink" Target="https://t.co/DXFsNBsAkb" TargetMode="External" /><Relationship Id="rId9" Type="http://schemas.openxmlformats.org/officeDocument/2006/relationships/hyperlink" Target="https://t.co/HgE8pRouAA" TargetMode="External" /><Relationship Id="rId10" Type="http://schemas.openxmlformats.org/officeDocument/2006/relationships/hyperlink" Target="https://t.co/jUFIizNnF9" TargetMode="External" /><Relationship Id="rId11" Type="http://schemas.openxmlformats.org/officeDocument/2006/relationships/hyperlink" Target="http://t.co/7ACh9h26TW" TargetMode="External" /><Relationship Id="rId12" Type="http://schemas.openxmlformats.org/officeDocument/2006/relationships/hyperlink" Target="https://pbs.twimg.com/profile_banners/115192654/1575180344" TargetMode="External" /><Relationship Id="rId13" Type="http://schemas.openxmlformats.org/officeDocument/2006/relationships/hyperlink" Target="https://pbs.twimg.com/profile_banners/45595835/1575845815" TargetMode="External" /><Relationship Id="rId14" Type="http://schemas.openxmlformats.org/officeDocument/2006/relationships/hyperlink" Target="https://pbs.twimg.com/profile_banners/52990499/1404186058" TargetMode="External" /><Relationship Id="rId15" Type="http://schemas.openxmlformats.org/officeDocument/2006/relationships/hyperlink" Target="https://pbs.twimg.com/profile_banners/1669139960/1409836264" TargetMode="External" /><Relationship Id="rId16" Type="http://schemas.openxmlformats.org/officeDocument/2006/relationships/hyperlink" Target="https://pbs.twimg.com/profile_banners/1542427052/1562068119" TargetMode="External" /><Relationship Id="rId17" Type="http://schemas.openxmlformats.org/officeDocument/2006/relationships/hyperlink" Target="https://pbs.twimg.com/profile_banners/16545797/1551446345" TargetMode="External" /><Relationship Id="rId18" Type="http://schemas.openxmlformats.org/officeDocument/2006/relationships/hyperlink" Target="https://pbs.twimg.com/profile_banners/2293192490/1461960380" TargetMode="External" /><Relationship Id="rId19" Type="http://schemas.openxmlformats.org/officeDocument/2006/relationships/hyperlink" Target="https://pbs.twimg.com/profile_banners/274660131/1409175779" TargetMode="External" /><Relationship Id="rId20" Type="http://schemas.openxmlformats.org/officeDocument/2006/relationships/hyperlink" Target="https://pbs.twimg.com/profile_banners/923255231101640704/1508957848" TargetMode="External" /><Relationship Id="rId21" Type="http://schemas.openxmlformats.org/officeDocument/2006/relationships/hyperlink" Target="https://pbs.twimg.com/profile_banners/294167399/1482889635" TargetMode="External" /><Relationship Id="rId22" Type="http://schemas.openxmlformats.org/officeDocument/2006/relationships/hyperlink" Target="https://pbs.twimg.com/profile_banners/542202996/1413074737" TargetMode="External" /><Relationship Id="rId23" Type="http://schemas.openxmlformats.org/officeDocument/2006/relationships/hyperlink" Target="https://pbs.twimg.com/profile_banners/2777504690/1411400454" TargetMode="External" /><Relationship Id="rId24" Type="http://schemas.openxmlformats.org/officeDocument/2006/relationships/hyperlink" Target="https://pbs.twimg.com/profile_banners/63219442/1575829741" TargetMode="External" /><Relationship Id="rId25" Type="http://schemas.openxmlformats.org/officeDocument/2006/relationships/hyperlink" Target="https://pbs.twimg.com/profile_banners/787260860565598208/1575346189" TargetMode="External" /><Relationship Id="rId26" Type="http://schemas.openxmlformats.org/officeDocument/2006/relationships/hyperlink" Target="https://pbs.twimg.com/profile_banners/30008477/1407293798" TargetMode="External" /><Relationship Id="rId27" Type="http://schemas.openxmlformats.org/officeDocument/2006/relationships/hyperlink" Target="https://pbs.twimg.com/profile_banners/82680503/1573863485" TargetMode="External" /><Relationship Id="rId28" Type="http://schemas.openxmlformats.org/officeDocument/2006/relationships/hyperlink" Target="https://pbs.twimg.com/profile_banners/1197955436/1568495285" TargetMode="External" /><Relationship Id="rId29" Type="http://schemas.openxmlformats.org/officeDocument/2006/relationships/hyperlink" Target="https://pbs.twimg.com/profile_banners/827490716/1529427071" TargetMode="External" /><Relationship Id="rId30" Type="http://schemas.openxmlformats.org/officeDocument/2006/relationships/hyperlink" Target="https://pbs.twimg.com/profile_banners/385705264/1475430304" TargetMode="External" /><Relationship Id="rId31" Type="http://schemas.openxmlformats.org/officeDocument/2006/relationships/hyperlink" Target="https://pbs.twimg.com/profile_banners/40271353/1564078226" TargetMode="External" /><Relationship Id="rId32" Type="http://schemas.openxmlformats.org/officeDocument/2006/relationships/hyperlink" Target="https://pbs.twimg.com/profile_banners/742050514972483586/1576086715" TargetMode="External" /><Relationship Id="rId33" Type="http://schemas.openxmlformats.org/officeDocument/2006/relationships/hyperlink" Target="https://pbs.twimg.com/profile_banners/2790563698/1572365234" TargetMode="External" /><Relationship Id="rId34" Type="http://schemas.openxmlformats.org/officeDocument/2006/relationships/hyperlink" Target="https://pbs.twimg.com/profile_banners/1055835768/1514522691" TargetMode="External" /><Relationship Id="rId35" Type="http://schemas.openxmlformats.org/officeDocument/2006/relationships/hyperlink" Target="https://pbs.twimg.com/profile_banners/116765517/1441726405" TargetMode="External" /><Relationship Id="rId36" Type="http://schemas.openxmlformats.org/officeDocument/2006/relationships/hyperlink" Target="https://pbs.twimg.com/profile_banners/1850259342/1378788427" TargetMode="External" /><Relationship Id="rId37" Type="http://schemas.openxmlformats.org/officeDocument/2006/relationships/hyperlink" Target="http://abs.twimg.com/images/themes/theme14/bg.gif"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4/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0/bg.gif" TargetMode="External" /><Relationship Id="rId51" Type="http://schemas.openxmlformats.org/officeDocument/2006/relationships/hyperlink" Target="http://abs.twimg.com/images/themes/theme9/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8/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images/1195902330652299265/vkZT38p1_normal.jpg" TargetMode="External" /><Relationship Id="rId66" Type="http://schemas.openxmlformats.org/officeDocument/2006/relationships/hyperlink" Target="http://pbs.twimg.com/profile_images/1026512919435993089/PHNpO6F1_normal.jpg" TargetMode="External" /><Relationship Id="rId67" Type="http://schemas.openxmlformats.org/officeDocument/2006/relationships/hyperlink" Target="http://pbs.twimg.com/profile_images/483817514955075584/o9EGX3HY_normal.jpeg" TargetMode="External" /><Relationship Id="rId68" Type="http://schemas.openxmlformats.org/officeDocument/2006/relationships/hyperlink" Target="http://pbs.twimg.com/profile_images/798003247353040896/CraHCZSa_normal.jpg" TargetMode="External" /><Relationship Id="rId69" Type="http://schemas.openxmlformats.org/officeDocument/2006/relationships/hyperlink" Target="http://pbs.twimg.com/profile_images/1146023085000335360/xKgItg71_normal.jpg" TargetMode="External" /><Relationship Id="rId70" Type="http://schemas.openxmlformats.org/officeDocument/2006/relationships/hyperlink" Target="http://pbs.twimg.com/profile_images/699227604956553217/FksE_nzd_normal.jpg" TargetMode="External" /><Relationship Id="rId71" Type="http://schemas.openxmlformats.org/officeDocument/2006/relationships/hyperlink" Target="http://pbs.twimg.com/profile_images/710938963351969793/n1RBqwMJ_normal.jpg" TargetMode="External" /><Relationship Id="rId72" Type="http://schemas.openxmlformats.org/officeDocument/2006/relationships/hyperlink" Target="http://pbs.twimg.com/profile_images/504746209794203648/LhJ_kOt6_normal.jpeg" TargetMode="External" /><Relationship Id="rId73" Type="http://schemas.openxmlformats.org/officeDocument/2006/relationships/hyperlink" Target="http://pbs.twimg.com/profile_images/923261464584032256/5fMsP2Q4_normal.jpg" TargetMode="External" /><Relationship Id="rId74" Type="http://schemas.openxmlformats.org/officeDocument/2006/relationships/hyperlink" Target="http://pbs.twimg.com/profile_images/796840348660203521/Lu6a6fSQ_normal.jpg" TargetMode="External" /><Relationship Id="rId75" Type="http://schemas.openxmlformats.org/officeDocument/2006/relationships/hyperlink" Target="http://pbs.twimg.com/profile_images/521097880581320704/hfRsPFC3_normal.jpeg" TargetMode="External" /><Relationship Id="rId76" Type="http://schemas.openxmlformats.org/officeDocument/2006/relationships/hyperlink" Target="http://pbs.twimg.com/profile_images/1174213151589654534/6GyTOHqs_normal.jpg" TargetMode="External" /><Relationship Id="rId77" Type="http://schemas.openxmlformats.org/officeDocument/2006/relationships/hyperlink" Target="http://pbs.twimg.com/profile_images/1085254897195466753/yTnkK8ti_normal.jpg" TargetMode="External" /><Relationship Id="rId78" Type="http://schemas.openxmlformats.org/officeDocument/2006/relationships/hyperlink" Target="http://pbs.twimg.com/profile_images/1140447660547219461/06nTnNeu_normal.jpg" TargetMode="External" /><Relationship Id="rId79" Type="http://schemas.openxmlformats.org/officeDocument/2006/relationships/hyperlink" Target="http://pbs.twimg.com/profile_images/1194634337418801154/_u-6twY9_normal.jpg" TargetMode="External" /><Relationship Id="rId80" Type="http://schemas.openxmlformats.org/officeDocument/2006/relationships/hyperlink" Target="http://pbs.twimg.com/profile_images/811778947369340929/zrJhHPQA_normal.jpg" TargetMode="External" /><Relationship Id="rId81" Type="http://schemas.openxmlformats.org/officeDocument/2006/relationships/hyperlink" Target="http://pbs.twimg.com/profile_images/953853608415584257/8Iz8G6zW_normal.jpg" TargetMode="External" /><Relationship Id="rId82" Type="http://schemas.openxmlformats.org/officeDocument/2006/relationships/hyperlink" Target="http://pbs.twimg.com/profile_images/1190991570/35641_459514688367_769833367_6091558_131764_n_normal.jpg" TargetMode="External" /><Relationship Id="rId83" Type="http://schemas.openxmlformats.org/officeDocument/2006/relationships/hyperlink" Target="http://pbs.twimg.com/profile_images/1039852184278626305/qwX7iv2__normal.jpg" TargetMode="External" /><Relationship Id="rId84" Type="http://schemas.openxmlformats.org/officeDocument/2006/relationships/hyperlink" Target="http://pbs.twimg.com/profile_images/1109844236495716353/MQ1DAiDg_normal.jpg" TargetMode="External" /><Relationship Id="rId85" Type="http://schemas.openxmlformats.org/officeDocument/2006/relationships/hyperlink" Target="http://pbs.twimg.com/profile_images/1086376567515869184/p5SSJYd8_normal.jpg" TargetMode="External" /><Relationship Id="rId86" Type="http://schemas.openxmlformats.org/officeDocument/2006/relationships/hyperlink" Target="http://pbs.twimg.com/profile_images/1179051201230462976/v6RQXH2Q_normal.jpg" TargetMode="External" /><Relationship Id="rId87" Type="http://schemas.openxmlformats.org/officeDocument/2006/relationships/hyperlink" Target="http://pbs.twimg.com/profile_images/1199063678487875589/4KgAjEHl_normal.jpg" TargetMode="External" /><Relationship Id="rId88" Type="http://schemas.openxmlformats.org/officeDocument/2006/relationships/hyperlink" Target="http://pbs.twimg.com/profile_images/946601495088304128/R70SDmiv_normal.jpg" TargetMode="External" /><Relationship Id="rId89" Type="http://schemas.openxmlformats.org/officeDocument/2006/relationships/hyperlink" Target="http://pbs.twimg.com/profile_images/713746789/just_logo_normal.jpg" TargetMode="External" /><Relationship Id="rId90" Type="http://schemas.openxmlformats.org/officeDocument/2006/relationships/hyperlink" Target="http://pbs.twimg.com/profile_images/1321740462/Family_Dec_2006_normal.jpg" TargetMode="External" /><Relationship Id="rId91" Type="http://schemas.openxmlformats.org/officeDocument/2006/relationships/hyperlink" Target="http://pbs.twimg.com/profile_images/378800000437225705/6c863fc5d608d79246042a2bbc12144d_normal.jpeg" TargetMode="External" /><Relationship Id="rId92" Type="http://schemas.openxmlformats.org/officeDocument/2006/relationships/hyperlink" Target="http://pbs.twimg.com/profile_images/427637371211743232/DXdVtKPK_normal.jpeg" TargetMode="External" /><Relationship Id="rId93" Type="http://schemas.openxmlformats.org/officeDocument/2006/relationships/hyperlink" Target="http://pbs.twimg.com/profile_images/1193711731945676800/CX0chCfv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s://twitter.com/kstatefb" TargetMode="External" /><Relationship Id="rId96" Type="http://schemas.openxmlformats.org/officeDocument/2006/relationships/hyperlink" Target="https://twitter.com/kstatesports" TargetMode="External" /><Relationship Id="rId97" Type="http://schemas.openxmlformats.org/officeDocument/2006/relationships/hyperlink" Target="https://twitter.com/okcatbacker" TargetMode="External" /><Relationship Id="rId98" Type="http://schemas.openxmlformats.org/officeDocument/2006/relationships/hyperlink" Target="https://twitter.com/marissa_curl" TargetMode="External" /><Relationship Id="rId99" Type="http://schemas.openxmlformats.org/officeDocument/2006/relationships/hyperlink" Target="https://twitter.com/garret1garrett" TargetMode="External" /><Relationship Id="rId100" Type="http://schemas.openxmlformats.org/officeDocument/2006/relationships/hyperlink" Target="https://twitter.com/learfield" TargetMode="External" /><Relationship Id="rId101" Type="http://schemas.openxmlformats.org/officeDocument/2006/relationships/hyperlink" Target="https://twitter.com/midland_ext" TargetMode="External" /><Relationship Id="rId102" Type="http://schemas.openxmlformats.org/officeDocument/2006/relationships/hyperlink" Target="https://twitter.com/albergseth" TargetMode="External" /><Relationship Id="rId103" Type="http://schemas.openxmlformats.org/officeDocument/2006/relationships/hyperlink" Target="https://twitter.com/sethjoyce84" TargetMode="External" /><Relationship Id="rId104" Type="http://schemas.openxmlformats.org/officeDocument/2006/relationships/hyperlink" Target="https://twitter.com/corbinmcguire1" TargetMode="External" /><Relationship Id="rId105" Type="http://schemas.openxmlformats.org/officeDocument/2006/relationships/hyperlink" Target="https://twitter.com/cassieroo22" TargetMode="External" /><Relationship Id="rId106" Type="http://schemas.openxmlformats.org/officeDocument/2006/relationships/hyperlink" Target="https://twitter.com/grantflanders" TargetMode="External" /><Relationship Id="rId107" Type="http://schemas.openxmlformats.org/officeDocument/2006/relationships/hyperlink" Target="https://twitter.com/azolibertybowl" TargetMode="External" /><Relationship Id="rId108" Type="http://schemas.openxmlformats.org/officeDocument/2006/relationships/hyperlink" Target="https://twitter.com/wildcatheil" TargetMode="External" /><Relationship Id="rId109" Type="http://schemas.openxmlformats.org/officeDocument/2006/relationships/hyperlink" Target="https://twitter.com/ksuwildcat311" TargetMode="External" /><Relationship Id="rId110" Type="http://schemas.openxmlformats.org/officeDocument/2006/relationships/hyperlink" Target="https://twitter.com/dacox17" TargetMode="External" /><Relationship Id="rId111" Type="http://schemas.openxmlformats.org/officeDocument/2006/relationships/hyperlink" Target="https://twitter.com/wildcatsgraffix" TargetMode="External" /><Relationship Id="rId112" Type="http://schemas.openxmlformats.org/officeDocument/2006/relationships/hyperlink" Target="https://twitter.com/rumagedd" TargetMode="External" /><Relationship Id="rId113" Type="http://schemas.openxmlformats.org/officeDocument/2006/relationships/hyperlink" Target="https://twitter.com/real_derek_rich" TargetMode="External" /><Relationship Id="rId114" Type="http://schemas.openxmlformats.org/officeDocument/2006/relationships/hyperlink" Target="https://twitter.com/cecilia_george" TargetMode="External" /><Relationship Id="rId115" Type="http://schemas.openxmlformats.org/officeDocument/2006/relationships/hyperlink" Target="https://twitter.com/kstatealumni" TargetMode="External" /><Relationship Id="rId116" Type="http://schemas.openxmlformats.org/officeDocument/2006/relationships/hyperlink" Target="https://twitter.com/thekstatefamily" TargetMode="External" /><Relationship Id="rId117" Type="http://schemas.openxmlformats.org/officeDocument/2006/relationships/hyperlink" Target="https://twitter.com/ashleyyyp5" TargetMode="External" /><Relationship Id="rId118" Type="http://schemas.openxmlformats.org/officeDocument/2006/relationships/hyperlink" Target="https://twitter.com/sherranae" TargetMode="External" /><Relationship Id="rId119" Type="http://schemas.openxmlformats.org/officeDocument/2006/relationships/hyperlink" Target="https://twitter.com/wildkatphoto" TargetMode="External" /><Relationship Id="rId120" Type="http://schemas.openxmlformats.org/officeDocument/2006/relationships/hyperlink" Target="https://twitter.com/tannerhoops" TargetMode="External" /><Relationship Id="rId121" Type="http://schemas.openxmlformats.org/officeDocument/2006/relationships/hyperlink" Target="https://twitter.com/trpeep24" TargetMode="External" /><Relationship Id="rId122" Type="http://schemas.openxmlformats.org/officeDocument/2006/relationships/hyperlink" Target="https://twitter.com/jadenner" TargetMode="External" /><Relationship Id="rId123" Type="http://schemas.openxmlformats.org/officeDocument/2006/relationships/hyperlink" Target="https://twitter.com/williamloe8" TargetMode="External" /><Relationship Id="rId124" Type="http://schemas.openxmlformats.org/officeDocument/2006/relationships/hyperlink" Target="https://twitter.com/cjskilian" TargetMode="External" /><Relationship Id="rId125" Type="http://schemas.openxmlformats.org/officeDocument/2006/relationships/comments" Target="../comments2.xml" /><Relationship Id="rId126" Type="http://schemas.openxmlformats.org/officeDocument/2006/relationships/vmlDrawing" Target="../drawings/vmlDrawing2.vml" /><Relationship Id="rId127" Type="http://schemas.openxmlformats.org/officeDocument/2006/relationships/table" Target="../tables/table2.xml" /><Relationship Id="rId128" Type="http://schemas.openxmlformats.org/officeDocument/2006/relationships/drawing" Target="../drawings/drawing1.xml" /><Relationship Id="rId1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kstatesports.com/news/2019/12/5/se-unbelievable-ride-for-k-state-football-sets-groundwork-for-even-more.aspx" TargetMode="External" /><Relationship Id="rId2" Type="http://schemas.openxmlformats.org/officeDocument/2006/relationships/hyperlink" Target="https://www.kstatesports.com/news/2019/12/9/football-se-k-state-navy-bring-familiarity-to-first-ever-matchup-in-autozone-liberty-bowl.aspx" TargetMode="External" /><Relationship Id="rId3" Type="http://schemas.openxmlformats.org/officeDocument/2006/relationships/hyperlink" Target="https://www.learfield.com/2019/12/final-home-game-for-k-state-football-resulted-in-10000-for-wildcat-fan-michele-hawk-of-salina/" TargetMode="External" /><Relationship Id="rId4" Type="http://schemas.openxmlformats.org/officeDocument/2006/relationships/hyperlink" Target="https://www.kstatesports.com/bowlinfo" TargetMode="External" /><Relationship Id="rId5" Type="http://schemas.openxmlformats.org/officeDocument/2006/relationships/hyperlink" Target="https://www.kstatesports.com/news/2019/12/5/se-unbelievable-ride-for-k-state-football-sets-groundwork-for-even-more.aspx" TargetMode="External" /><Relationship Id="rId6" Type="http://schemas.openxmlformats.org/officeDocument/2006/relationships/hyperlink" Target="https://www.kstatesports.com/news/2019/12/9/football-se-k-state-navy-bring-familiarity-to-first-ever-matchup-in-autozone-liberty-bowl.aspx" TargetMode="External" /><Relationship Id="rId7" Type="http://schemas.openxmlformats.org/officeDocument/2006/relationships/hyperlink" Target="https://www.kstatesports.com/bowlinfo" TargetMode="External" /><Relationship Id="rId8" Type="http://schemas.openxmlformats.org/officeDocument/2006/relationships/hyperlink" Target="https://www.learfield.com/2019/12/final-home-game-for-k-state-football-resulted-in-10000-for-wildcat-fan-michele-hawk-of-salina/"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A5" sqref="AA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12.28125" style="0" bestFit="1" customWidth="1"/>
    <col min="19" max="19" width="13.421875" style="0" bestFit="1" customWidth="1"/>
    <col min="20" max="20" width="8.140625" style="0" bestFit="1" customWidth="1"/>
    <col min="21" max="21" width="9.140625" style="0" bestFit="1" customWidth="1"/>
    <col min="22" max="22" width="12.421875" style="0" bestFit="1" customWidth="1"/>
    <col min="23" max="23" width="12.57421875" style="0" bestFit="1" customWidth="1"/>
    <col min="24" max="24" width="10.421875" style="0" bestFit="1" customWidth="1"/>
    <col min="25" max="25" width="13.7109375" style="0" bestFit="1" customWidth="1"/>
    <col min="26" max="26" width="12.57421875" style="0" bestFit="1" customWidth="1"/>
    <col min="27" max="27" width="13.57421875" style="0" customWidth="1"/>
    <col min="28" max="28" width="7.140625" style="0" bestFit="1" customWidth="1"/>
    <col min="29" max="29" width="13.421875" style="0" bestFit="1" customWidth="1"/>
    <col min="30" max="30" width="9.8515625" style="0" bestFit="1" customWidth="1"/>
    <col min="31" max="31" width="11.28125" style="0" bestFit="1" customWidth="1"/>
    <col min="32" max="32" width="13.140625" style="0" bestFit="1" customWidth="1"/>
    <col min="33" max="33" width="12.57421875" style="0" bestFit="1" customWidth="1"/>
    <col min="34" max="34" width="10.8515625" style="0" bestFit="1" customWidth="1"/>
    <col min="35" max="35" width="9.8515625" style="0" bestFit="1" customWidth="1"/>
    <col min="36" max="36" width="12.57421875" style="0" bestFit="1" customWidth="1"/>
    <col min="37" max="37" width="10.140625" style="0" bestFit="1" customWidth="1"/>
    <col min="38" max="38" width="10.8515625" style="0" bestFit="1" customWidth="1"/>
    <col min="39" max="40" width="10.421875" style="0" bestFit="1" customWidth="1"/>
    <col min="41" max="41" width="12.00390625" style="0" bestFit="1" customWidth="1"/>
    <col min="42" max="42" width="9.8515625" style="0" bestFit="1" customWidth="1"/>
    <col min="43" max="43" width="12.140625" style="0" bestFit="1" customWidth="1"/>
    <col min="45" max="45" width="11.57421875" style="0" bestFit="1" customWidth="1"/>
    <col min="46" max="46" width="11.28125" style="0" bestFit="1" customWidth="1"/>
    <col min="47" max="47" width="12.57421875" style="0" bestFit="1" customWidth="1"/>
    <col min="48" max="48" width="19.421875" style="0" bestFit="1" customWidth="1"/>
    <col min="49" max="49" width="18.140625" style="0" bestFit="1" customWidth="1"/>
    <col min="50" max="50" width="15.8515625" style="0" bestFit="1" customWidth="1"/>
    <col min="51" max="51" width="9.7109375" style="0" bestFit="1" customWidth="1"/>
    <col min="52" max="52" width="14.421875" style="0" bestFit="1" customWidth="1"/>
    <col min="53" max="53" width="10.7109375" style="0" bestFit="1" customWidth="1"/>
    <col min="54" max="54" width="9.57421875" style="0" bestFit="1" customWidth="1"/>
    <col min="55" max="55" width="8.00390625" style="0" bestFit="1" customWidth="1"/>
    <col min="56" max="56" width="7.421875" style="0" bestFit="1" customWidth="1"/>
    <col min="57" max="57" width="11.0039062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174</v>
      </c>
      <c r="P2" s="13" t="s">
        <v>176</v>
      </c>
      <c r="Q2" s="13" t="s">
        <v>177</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s="13" t="s">
        <v>242</v>
      </c>
      <c r="BD2" s="13" t="s">
        <v>243</v>
      </c>
      <c r="BE2" s="13" t="s">
        <v>244</v>
      </c>
      <c r="BF2" s="67" t="s">
        <v>797</v>
      </c>
      <c r="BG2" s="67" t="s">
        <v>798</v>
      </c>
      <c r="BH2" s="67" t="s">
        <v>799</v>
      </c>
      <c r="BI2" s="67" t="s">
        <v>800</v>
      </c>
      <c r="BJ2" s="67" t="s">
        <v>801</v>
      </c>
      <c r="BK2" s="67" t="s">
        <v>802</v>
      </c>
      <c r="BL2" s="67" t="s">
        <v>803</v>
      </c>
      <c r="BM2" s="67" t="s">
        <v>804</v>
      </c>
      <c r="BN2" s="67" t="s">
        <v>805</v>
      </c>
    </row>
    <row r="3" spans="1:66" ht="15" customHeight="1">
      <c r="A3" s="82" t="s">
        <v>245</v>
      </c>
      <c r="B3" s="82" t="s">
        <v>273</v>
      </c>
      <c r="C3" s="53" t="s">
        <v>839</v>
      </c>
      <c r="D3" s="54">
        <v>3</v>
      </c>
      <c r="E3" s="65" t="s">
        <v>132</v>
      </c>
      <c r="F3" s="55">
        <v>32</v>
      </c>
      <c r="G3" s="53"/>
      <c r="H3" s="57"/>
      <c r="I3" s="56"/>
      <c r="J3" s="56"/>
      <c r="K3" s="36" t="s">
        <v>65</v>
      </c>
      <c r="L3" s="62">
        <v>3</v>
      </c>
      <c r="M3" s="62"/>
      <c r="N3" s="63"/>
      <c r="O3">
        <v>1</v>
      </c>
      <c r="P3" s="83" t="str">
        <f>REPLACE(INDEX(GroupVertices[Group],MATCH(Edges[[#This Row],[Vertex 1]],GroupVertices[Vertex],0)),1,1,"")</f>
        <v>1</v>
      </c>
      <c r="Q3" s="83" t="str">
        <f>REPLACE(INDEX(GroupVertices[Group],MATCH(Edges[[#This Row],[Vertex 2]],GroupVertices[Vertex],0)),1,1,"")</f>
        <v>1</v>
      </c>
      <c r="R3" s="83" t="s">
        <v>275</v>
      </c>
      <c r="S3" s="102">
        <v>43804.680243055554</v>
      </c>
      <c r="T3" s="83" t="s">
        <v>278</v>
      </c>
      <c r="U3" s="105" t="s">
        <v>282</v>
      </c>
      <c r="V3" s="83" t="s">
        <v>286</v>
      </c>
      <c r="W3" s="83" t="s">
        <v>245</v>
      </c>
      <c r="X3" s="83"/>
      <c r="Y3" s="105" t="s">
        <v>289</v>
      </c>
      <c r="Z3" s="102">
        <v>43804.680243055554</v>
      </c>
      <c r="AA3" s="108">
        <v>43804</v>
      </c>
      <c r="AB3" s="111" t="s">
        <v>319</v>
      </c>
      <c r="AC3" s="105" t="s">
        <v>356</v>
      </c>
      <c r="AD3" s="83"/>
      <c r="AE3" s="83"/>
      <c r="AF3" s="111" t="s">
        <v>393</v>
      </c>
      <c r="AG3" s="83"/>
      <c r="AH3" s="83" t="b">
        <v>0</v>
      </c>
      <c r="AI3" s="83">
        <v>0</v>
      </c>
      <c r="AJ3" s="111" t="s">
        <v>430</v>
      </c>
      <c r="AK3" s="83" t="b">
        <v>0</v>
      </c>
      <c r="AL3" s="83" t="s">
        <v>431</v>
      </c>
      <c r="AM3" s="83"/>
      <c r="AN3" s="111" t="s">
        <v>430</v>
      </c>
      <c r="AO3" s="83" t="b">
        <v>0</v>
      </c>
      <c r="AP3" s="83">
        <v>11</v>
      </c>
      <c r="AQ3" s="111" t="s">
        <v>427</v>
      </c>
      <c r="AR3" s="83" t="s">
        <v>432</v>
      </c>
      <c r="AS3" s="83" t="b">
        <v>0</v>
      </c>
      <c r="AT3" s="111" t="s">
        <v>427</v>
      </c>
      <c r="AU3" s="83" t="s">
        <v>207</v>
      </c>
      <c r="AV3" s="83">
        <v>0</v>
      </c>
      <c r="AW3" s="83">
        <v>0</v>
      </c>
      <c r="AX3" s="83"/>
      <c r="AY3" s="83"/>
      <c r="AZ3" s="83"/>
      <c r="BA3" s="83"/>
      <c r="BB3" s="83"/>
      <c r="BC3" s="83"/>
      <c r="BD3" s="83"/>
      <c r="BE3" s="83"/>
      <c r="BF3" s="51">
        <v>0</v>
      </c>
      <c r="BG3" s="52">
        <v>0</v>
      </c>
      <c r="BH3" s="51">
        <v>0</v>
      </c>
      <c r="BI3" s="52">
        <v>0</v>
      </c>
      <c r="BJ3" s="51">
        <v>0</v>
      </c>
      <c r="BK3" s="52">
        <v>0</v>
      </c>
      <c r="BL3" s="51">
        <v>13</v>
      </c>
      <c r="BM3" s="52">
        <v>100</v>
      </c>
      <c r="BN3" s="51">
        <v>13</v>
      </c>
    </row>
    <row r="4" spans="1:66" ht="15" customHeight="1">
      <c r="A4" s="82" t="s">
        <v>246</v>
      </c>
      <c r="B4" s="82" t="s">
        <v>273</v>
      </c>
      <c r="C4" s="53" t="s">
        <v>839</v>
      </c>
      <c r="D4" s="54">
        <v>3</v>
      </c>
      <c r="E4" s="65" t="s">
        <v>132</v>
      </c>
      <c r="F4" s="55">
        <v>32</v>
      </c>
      <c r="G4" s="53"/>
      <c r="H4" s="57"/>
      <c r="I4" s="56"/>
      <c r="J4" s="56"/>
      <c r="K4" s="36" t="s">
        <v>65</v>
      </c>
      <c r="L4" s="90">
        <v>4</v>
      </c>
      <c r="M4" s="90"/>
      <c r="N4" s="63"/>
      <c r="O4" s="85">
        <v>1</v>
      </c>
      <c r="P4" s="83" t="str">
        <f>REPLACE(INDEX(GroupVertices[Group],MATCH(Edges[[#This Row],[Vertex 1]],GroupVertices[Vertex],0)),1,1,"")</f>
        <v>1</v>
      </c>
      <c r="Q4" s="83" t="str">
        <f>REPLACE(INDEX(GroupVertices[Group],MATCH(Edges[[#This Row],[Vertex 2]],GroupVertices[Vertex],0)),1,1,"")</f>
        <v>1</v>
      </c>
      <c r="R4" s="87" t="s">
        <v>275</v>
      </c>
      <c r="S4" s="103">
        <v>43804.71821759259</v>
      </c>
      <c r="T4" s="87" t="s">
        <v>278</v>
      </c>
      <c r="U4" s="106" t="s">
        <v>282</v>
      </c>
      <c r="V4" s="87" t="s">
        <v>286</v>
      </c>
      <c r="W4" s="87" t="s">
        <v>245</v>
      </c>
      <c r="X4" s="87"/>
      <c r="Y4" s="106" t="s">
        <v>290</v>
      </c>
      <c r="Z4" s="103">
        <v>43804.71821759259</v>
      </c>
      <c r="AA4" s="109">
        <v>43804</v>
      </c>
      <c r="AB4" s="112" t="s">
        <v>320</v>
      </c>
      <c r="AC4" s="106" t="s">
        <v>357</v>
      </c>
      <c r="AD4" s="87"/>
      <c r="AE4" s="87"/>
      <c r="AF4" s="112" t="s">
        <v>394</v>
      </c>
      <c r="AG4" s="87"/>
      <c r="AH4" s="87" t="b">
        <v>0</v>
      </c>
      <c r="AI4" s="87">
        <v>0</v>
      </c>
      <c r="AJ4" s="112" t="s">
        <v>430</v>
      </c>
      <c r="AK4" s="87" t="b">
        <v>0</v>
      </c>
      <c r="AL4" s="87" t="s">
        <v>431</v>
      </c>
      <c r="AM4" s="87"/>
      <c r="AN4" s="112" t="s">
        <v>430</v>
      </c>
      <c r="AO4" s="87" t="b">
        <v>0</v>
      </c>
      <c r="AP4" s="87">
        <v>11</v>
      </c>
      <c r="AQ4" s="112" t="s">
        <v>427</v>
      </c>
      <c r="AR4" s="87" t="s">
        <v>433</v>
      </c>
      <c r="AS4" s="87" t="b">
        <v>0</v>
      </c>
      <c r="AT4" s="112" t="s">
        <v>427</v>
      </c>
      <c r="AU4" s="87" t="s">
        <v>207</v>
      </c>
      <c r="AV4" s="87">
        <v>0</v>
      </c>
      <c r="AW4" s="87">
        <v>0</v>
      </c>
      <c r="AX4" s="87"/>
      <c r="AY4" s="87"/>
      <c r="AZ4" s="87"/>
      <c r="BA4" s="87"/>
      <c r="BB4" s="87"/>
      <c r="BC4" s="87"/>
      <c r="BD4" s="87"/>
      <c r="BE4" s="87"/>
      <c r="BF4" s="51">
        <v>0</v>
      </c>
      <c r="BG4" s="52">
        <v>0</v>
      </c>
      <c r="BH4" s="51">
        <v>0</v>
      </c>
      <c r="BI4" s="52">
        <v>0</v>
      </c>
      <c r="BJ4" s="51">
        <v>0</v>
      </c>
      <c r="BK4" s="52">
        <v>0</v>
      </c>
      <c r="BL4" s="51">
        <v>13</v>
      </c>
      <c r="BM4" s="52">
        <v>100</v>
      </c>
      <c r="BN4" s="51">
        <v>13</v>
      </c>
    </row>
    <row r="5" spans="1:66" ht="15">
      <c r="A5" s="82" t="s">
        <v>247</v>
      </c>
      <c r="B5" s="82" t="s">
        <v>273</v>
      </c>
      <c r="C5" s="53" t="s">
        <v>839</v>
      </c>
      <c r="D5" s="54">
        <v>3</v>
      </c>
      <c r="E5" s="65" t="s">
        <v>132</v>
      </c>
      <c r="F5" s="55">
        <v>32</v>
      </c>
      <c r="G5" s="53"/>
      <c r="H5" s="57"/>
      <c r="I5" s="56"/>
      <c r="J5" s="56"/>
      <c r="K5" s="36" t="s">
        <v>65</v>
      </c>
      <c r="L5" s="90">
        <v>5</v>
      </c>
      <c r="M5" s="90"/>
      <c r="N5" s="63"/>
      <c r="O5" s="85">
        <v>1</v>
      </c>
      <c r="P5" s="83" t="str">
        <f>REPLACE(INDEX(GroupVertices[Group],MATCH(Edges[[#This Row],[Vertex 1]],GroupVertices[Vertex],0)),1,1,"")</f>
        <v>1</v>
      </c>
      <c r="Q5" s="83" t="str">
        <f>REPLACE(INDEX(GroupVertices[Group],MATCH(Edges[[#This Row],[Vertex 2]],GroupVertices[Vertex],0)),1,1,"")</f>
        <v>1</v>
      </c>
      <c r="R5" s="87" t="s">
        <v>275</v>
      </c>
      <c r="S5" s="103">
        <v>43804.77081018518</v>
      </c>
      <c r="T5" s="87" t="s">
        <v>278</v>
      </c>
      <c r="U5" s="106" t="s">
        <v>282</v>
      </c>
      <c r="V5" s="87" t="s">
        <v>286</v>
      </c>
      <c r="W5" s="87" t="s">
        <v>245</v>
      </c>
      <c r="X5" s="87"/>
      <c r="Y5" s="106" t="s">
        <v>291</v>
      </c>
      <c r="Z5" s="103">
        <v>43804.77081018518</v>
      </c>
      <c r="AA5" s="109">
        <v>43804</v>
      </c>
      <c r="AB5" s="112" t="s">
        <v>321</v>
      </c>
      <c r="AC5" s="106" t="s">
        <v>358</v>
      </c>
      <c r="AD5" s="87"/>
      <c r="AE5" s="87"/>
      <c r="AF5" s="112" t="s">
        <v>395</v>
      </c>
      <c r="AG5" s="87"/>
      <c r="AH5" s="87" t="b">
        <v>0</v>
      </c>
      <c r="AI5" s="87">
        <v>0</v>
      </c>
      <c r="AJ5" s="112" t="s">
        <v>430</v>
      </c>
      <c r="AK5" s="87" t="b">
        <v>0</v>
      </c>
      <c r="AL5" s="87" t="s">
        <v>431</v>
      </c>
      <c r="AM5" s="87"/>
      <c r="AN5" s="112" t="s">
        <v>430</v>
      </c>
      <c r="AO5" s="87" t="b">
        <v>0</v>
      </c>
      <c r="AP5" s="87">
        <v>11</v>
      </c>
      <c r="AQ5" s="112" t="s">
        <v>427</v>
      </c>
      <c r="AR5" s="87" t="s">
        <v>432</v>
      </c>
      <c r="AS5" s="87" t="b">
        <v>0</v>
      </c>
      <c r="AT5" s="112" t="s">
        <v>427</v>
      </c>
      <c r="AU5" s="87" t="s">
        <v>207</v>
      </c>
      <c r="AV5" s="87">
        <v>0</v>
      </c>
      <c r="AW5" s="87">
        <v>0</v>
      </c>
      <c r="AX5" s="87"/>
      <c r="AY5" s="87"/>
      <c r="AZ5" s="87"/>
      <c r="BA5" s="87"/>
      <c r="BB5" s="87"/>
      <c r="BC5" s="87"/>
      <c r="BD5" s="87"/>
      <c r="BE5" s="87"/>
      <c r="BF5" s="51">
        <v>0</v>
      </c>
      <c r="BG5" s="52">
        <v>0</v>
      </c>
      <c r="BH5" s="51">
        <v>0</v>
      </c>
      <c r="BI5" s="52">
        <v>0</v>
      </c>
      <c r="BJ5" s="51">
        <v>0</v>
      </c>
      <c r="BK5" s="52">
        <v>0</v>
      </c>
      <c r="BL5" s="51">
        <v>13</v>
      </c>
      <c r="BM5" s="52">
        <v>100</v>
      </c>
      <c r="BN5" s="51">
        <v>13</v>
      </c>
    </row>
    <row r="6" spans="1:66" ht="15">
      <c r="A6" s="82" t="s">
        <v>248</v>
      </c>
      <c r="B6" s="82" t="s">
        <v>273</v>
      </c>
      <c r="C6" s="53" t="s">
        <v>839</v>
      </c>
      <c r="D6" s="54">
        <v>3</v>
      </c>
      <c r="E6" s="65" t="s">
        <v>132</v>
      </c>
      <c r="F6" s="55">
        <v>32</v>
      </c>
      <c r="G6" s="53"/>
      <c r="H6" s="57"/>
      <c r="I6" s="56"/>
      <c r="J6" s="56"/>
      <c r="K6" s="36" t="s">
        <v>65</v>
      </c>
      <c r="L6" s="90">
        <v>6</v>
      </c>
      <c r="M6" s="90"/>
      <c r="N6" s="63"/>
      <c r="O6" s="85">
        <v>1</v>
      </c>
      <c r="P6" s="83" t="str">
        <f>REPLACE(INDEX(GroupVertices[Group],MATCH(Edges[[#This Row],[Vertex 1]],GroupVertices[Vertex],0)),1,1,"")</f>
        <v>1</v>
      </c>
      <c r="Q6" s="83" t="str">
        <f>REPLACE(INDEX(GroupVertices[Group],MATCH(Edges[[#This Row],[Vertex 2]],GroupVertices[Vertex],0)),1,1,"")</f>
        <v>1</v>
      </c>
      <c r="R6" s="87" t="s">
        <v>275</v>
      </c>
      <c r="S6" s="103">
        <v>43804.793171296296</v>
      </c>
      <c r="T6" s="87" t="s">
        <v>278</v>
      </c>
      <c r="U6" s="106" t="s">
        <v>282</v>
      </c>
      <c r="V6" s="87" t="s">
        <v>286</v>
      </c>
      <c r="W6" s="87" t="s">
        <v>245</v>
      </c>
      <c r="X6" s="87"/>
      <c r="Y6" s="106" t="s">
        <v>292</v>
      </c>
      <c r="Z6" s="103">
        <v>43804.793171296296</v>
      </c>
      <c r="AA6" s="109">
        <v>43804</v>
      </c>
      <c r="AB6" s="112" t="s">
        <v>322</v>
      </c>
      <c r="AC6" s="106" t="s">
        <v>359</v>
      </c>
      <c r="AD6" s="87"/>
      <c r="AE6" s="87"/>
      <c r="AF6" s="112" t="s">
        <v>396</v>
      </c>
      <c r="AG6" s="87"/>
      <c r="AH6" s="87" t="b">
        <v>0</v>
      </c>
      <c r="AI6" s="87">
        <v>0</v>
      </c>
      <c r="AJ6" s="112" t="s">
        <v>430</v>
      </c>
      <c r="AK6" s="87" t="b">
        <v>0</v>
      </c>
      <c r="AL6" s="87" t="s">
        <v>431</v>
      </c>
      <c r="AM6" s="87"/>
      <c r="AN6" s="112" t="s">
        <v>430</v>
      </c>
      <c r="AO6" s="87" t="b">
        <v>0</v>
      </c>
      <c r="AP6" s="87">
        <v>11</v>
      </c>
      <c r="AQ6" s="112" t="s">
        <v>427</v>
      </c>
      <c r="AR6" s="87" t="s">
        <v>432</v>
      </c>
      <c r="AS6" s="87" t="b">
        <v>0</v>
      </c>
      <c r="AT6" s="112" t="s">
        <v>427</v>
      </c>
      <c r="AU6" s="87" t="s">
        <v>207</v>
      </c>
      <c r="AV6" s="87">
        <v>0</v>
      </c>
      <c r="AW6" s="87">
        <v>0</v>
      </c>
      <c r="AX6" s="87"/>
      <c r="AY6" s="87"/>
      <c r="AZ6" s="87"/>
      <c r="BA6" s="87"/>
      <c r="BB6" s="87"/>
      <c r="BC6" s="87"/>
      <c r="BD6" s="87"/>
      <c r="BE6" s="87"/>
      <c r="BF6" s="51">
        <v>0</v>
      </c>
      <c r="BG6" s="52">
        <v>0</v>
      </c>
      <c r="BH6" s="51">
        <v>0</v>
      </c>
      <c r="BI6" s="52">
        <v>0</v>
      </c>
      <c r="BJ6" s="51">
        <v>0</v>
      </c>
      <c r="BK6" s="52">
        <v>0</v>
      </c>
      <c r="BL6" s="51">
        <v>13</v>
      </c>
      <c r="BM6" s="52">
        <v>100</v>
      </c>
      <c r="BN6" s="51">
        <v>13</v>
      </c>
    </row>
    <row r="7" spans="1:66" ht="15">
      <c r="A7" s="82" t="s">
        <v>249</v>
      </c>
      <c r="B7" s="82" t="s">
        <v>251</v>
      </c>
      <c r="C7" s="53" t="s">
        <v>839</v>
      </c>
      <c r="D7" s="54">
        <v>3</v>
      </c>
      <c r="E7" s="65" t="s">
        <v>132</v>
      </c>
      <c r="F7" s="55">
        <v>32</v>
      </c>
      <c r="G7" s="53"/>
      <c r="H7" s="57"/>
      <c r="I7" s="56"/>
      <c r="J7" s="56"/>
      <c r="K7" s="36" t="s">
        <v>65</v>
      </c>
      <c r="L7" s="90">
        <v>7</v>
      </c>
      <c r="M7" s="90"/>
      <c r="N7" s="63"/>
      <c r="O7" s="85">
        <v>1</v>
      </c>
      <c r="P7" s="83" t="str">
        <f>REPLACE(INDEX(GroupVertices[Group],MATCH(Edges[[#This Row],[Vertex 1]],GroupVertices[Vertex],0)),1,1,"")</f>
        <v>2</v>
      </c>
      <c r="Q7" s="83" t="str">
        <f>REPLACE(INDEX(GroupVertices[Group],MATCH(Edges[[#This Row],[Vertex 2]],GroupVertices[Vertex],0)),1,1,"")</f>
        <v>2</v>
      </c>
      <c r="R7" s="87" t="s">
        <v>276</v>
      </c>
      <c r="S7" s="103">
        <v>43804.80635416666</v>
      </c>
      <c r="T7" s="87" t="s">
        <v>279</v>
      </c>
      <c r="U7" s="106" t="s">
        <v>283</v>
      </c>
      <c r="V7" s="87" t="s">
        <v>287</v>
      </c>
      <c r="W7" s="87" t="s">
        <v>245</v>
      </c>
      <c r="X7" s="87"/>
      <c r="Y7" s="106" t="s">
        <v>293</v>
      </c>
      <c r="Z7" s="103">
        <v>43804.80635416666</v>
      </c>
      <c r="AA7" s="109">
        <v>43804</v>
      </c>
      <c r="AB7" s="112" t="s">
        <v>323</v>
      </c>
      <c r="AC7" s="106" t="s">
        <v>360</v>
      </c>
      <c r="AD7" s="87"/>
      <c r="AE7" s="87"/>
      <c r="AF7" s="112" t="s">
        <v>397</v>
      </c>
      <c r="AG7" s="87"/>
      <c r="AH7" s="87" t="b">
        <v>0</v>
      </c>
      <c r="AI7" s="87">
        <v>4</v>
      </c>
      <c r="AJ7" s="112" t="s">
        <v>430</v>
      </c>
      <c r="AK7" s="87" t="b">
        <v>0</v>
      </c>
      <c r="AL7" s="87" t="s">
        <v>431</v>
      </c>
      <c r="AM7" s="87"/>
      <c r="AN7" s="112" t="s">
        <v>430</v>
      </c>
      <c r="AO7" s="87" t="b">
        <v>0</v>
      </c>
      <c r="AP7" s="87">
        <v>2</v>
      </c>
      <c r="AQ7" s="112" t="s">
        <v>430</v>
      </c>
      <c r="AR7" s="87" t="s">
        <v>434</v>
      </c>
      <c r="AS7" s="87" t="b">
        <v>0</v>
      </c>
      <c r="AT7" s="112" t="s">
        <v>397</v>
      </c>
      <c r="AU7" s="87" t="s">
        <v>207</v>
      </c>
      <c r="AV7" s="87">
        <v>0</v>
      </c>
      <c r="AW7" s="87">
        <v>0</v>
      </c>
      <c r="AX7" s="87"/>
      <c r="AY7" s="87"/>
      <c r="AZ7" s="87"/>
      <c r="BA7" s="87"/>
      <c r="BB7" s="87"/>
      <c r="BC7" s="87"/>
      <c r="BD7" s="87"/>
      <c r="BE7" s="87"/>
      <c r="BF7" s="51">
        <v>2</v>
      </c>
      <c r="BG7" s="52">
        <v>13.333333333333334</v>
      </c>
      <c r="BH7" s="51">
        <v>0</v>
      </c>
      <c r="BI7" s="52">
        <v>0</v>
      </c>
      <c r="BJ7" s="51">
        <v>0</v>
      </c>
      <c r="BK7" s="52">
        <v>0</v>
      </c>
      <c r="BL7" s="51">
        <v>13</v>
      </c>
      <c r="BM7" s="52">
        <v>86.66666666666667</v>
      </c>
      <c r="BN7" s="51">
        <v>15</v>
      </c>
    </row>
    <row r="8" spans="1:66" ht="15">
      <c r="A8" s="82" t="s">
        <v>249</v>
      </c>
      <c r="B8" s="82" t="s">
        <v>273</v>
      </c>
      <c r="C8" s="53" t="s">
        <v>839</v>
      </c>
      <c r="D8" s="54">
        <v>3</v>
      </c>
      <c r="E8" s="65" t="s">
        <v>132</v>
      </c>
      <c r="F8" s="55">
        <v>32</v>
      </c>
      <c r="G8" s="53"/>
      <c r="H8" s="57"/>
      <c r="I8" s="56"/>
      <c r="J8" s="56"/>
      <c r="K8" s="36" t="s">
        <v>65</v>
      </c>
      <c r="L8" s="90">
        <v>8</v>
      </c>
      <c r="M8" s="90"/>
      <c r="N8" s="63"/>
      <c r="O8" s="85">
        <v>1</v>
      </c>
      <c r="P8" s="83" t="str">
        <f>REPLACE(INDEX(GroupVertices[Group],MATCH(Edges[[#This Row],[Vertex 1]],GroupVertices[Vertex],0)),1,1,"")</f>
        <v>2</v>
      </c>
      <c r="Q8" s="83" t="str">
        <f>REPLACE(INDEX(GroupVertices[Group],MATCH(Edges[[#This Row],[Vertex 2]],GroupVertices[Vertex],0)),1,1,"")</f>
        <v>1</v>
      </c>
      <c r="R8" s="87" t="s">
        <v>276</v>
      </c>
      <c r="S8" s="103">
        <v>43804.80635416666</v>
      </c>
      <c r="T8" s="87" t="s">
        <v>279</v>
      </c>
      <c r="U8" s="106" t="s">
        <v>283</v>
      </c>
      <c r="V8" s="87" t="s">
        <v>287</v>
      </c>
      <c r="W8" s="87" t="s">
        <v>245</v>
      </c>
      <c r="X8" s="87"/>
      <c r="Y8" s="106" t="s">
        <v>293</v>
      </c>
      <c r="Z8" s="103">
        <v>43804.80635416666</v>
      </c>
      <c r="AA8" s="109">
        <v>43804</v>
      </c>
      <c r="AB8" s="112" t="s">
        <v>323</v>
      </c>
      <c r="AC8" s="106" t="s">
        <v>360</v>
      </c>
      <c r="AD8" s="87"/>
      <c r="AE8" s="87"/>
      <c r="AF8" s="112" t="s">
        <v>397</v>
      </c>
      <c r="AG8" s="87"/>
      <c r="AH8" s="87" t="b">
        <v>0</v>
      </c>
      <c r="AI8" s="87">
        <v>4</v>
      </c>
      <c r="AJ8" s="112" t="s">
        <v>430</v>
      </c>
      <c r="AK8" s="87" t="b">
        <v>0</v>
      </c>
      <c r="AL8" s="87" t="s">
        <v>431</v>
      </c>
      <c r="AM8" s="87"/>
      <c r="AN8" s="112" t="s">
        <v>430</v>
      </c>
      <c r="AO8" s="87" t="b">
        <v>0</v>
      </c>
      <c r="AP8" s="87">
        <v>2</v>
      </c>
      <c r="AQ8" s="112" t="s">
        <v>430</v>
      </c>
      <c r="AR8" s="87" t="s">
        <v>434</v>
      </c>
      <c r="AS8" s="87" t="b">
        <v>0</v>
      </c>
      <c r="AT8" s="112" t="s">
        <v>397</v>
      </c>
      <c r="AU8" s="87" t="s">
        <v>207</v>
      </c>
      <c r="AV8" s="87">
        <v>0</v>
      </c>
      <c r="AW8" s="87">
        <v>0</v>
      </c>
      <c r="AX8" s="87"/>
      <c r="AY8" s="87"/>
      <c r="AZ8" s="87"/>
      <c r="BA8" s="87"/>
      <c r="BB8" s="87"/>
      <c r="BC8" s="87"/>
      <c r="BD8" s="87"/>
      <c r="BE8" s="87"/>
      <c r="BF8" s="51"/>
      <c r="BG8" s="52"/>
      <c r="BH8" s="51"/>
      <c r="BI8" s="52"/>
      <c r="BJ8" s="51"/>
      <c r="BK8" s="52"/>
      <c r="BL8" s="51"/>
      <c r="BM8" s="52"/>
      <c r="BN8" s="51"/>
    </row>
    <row r="9" spans="1:66" ht="15">
      <c r="A9" s="82" t="s">
        <v>250</v>
      </c>
      <c r="B9" s="82" t="s">
        <v>251</v>
      </c>
      <c r="C9" s="53" t="s">
        <v>839</v>
      </c>
      <c r="D9" s="54">
        <v>3</v>
      </c>
      <c r="E9" s="65" t="s">
        <v>132</v>
      </c>
      <c r="F9" s="55">
        <v>32</v>
      </c>
      <c r="G9" s="53"/>
      <c r="H9" s="57"/>
      <c r="I9" s="56"/>
      <c r="J9" s="56"/>
      <c r="K9" s="36" t="s">
        <v>65</v>
      </c>
      <c r="L9" s="90">
        <v>9</v>
      </c>
      <c r="M9" s="90"/>
      <c r="N9" s="63"/>
      <c r="O9" s="85">
        <v>1</v>
      </c>
      <c r="P9" s="83" t="str">
        <f>REPLACE(INDEX(GroupVertices[Group],MATCH(Edges[[#This Row],[Vertex 1]],GroupVertices[Vertex],0)),1,1,"")</f>
        <v>2</v>
      </c>
      <c r="Q9" s="83" t="str">
        <f>REPLACE(INDEX(GroupVertices[Group],MATCH(Edges[[#This Row],[Vertex 2]],GroupVertices[Vertex],0)),1,1,"")</f>
        <v>2</v>
      </c>
      <c r="R9" s="87" t="s">
        <v>277</v>
      </c>
      <c r="S9" s="103">
        <v>43804.80803240741</v>
      </c>
      <c r="T9" s="87" t="s">
        <v>279</v>
      </c>
      <c r="U9" s="87"/>
      <c r="V9" s="87"/>
      <c r="W9" s="87" t="s">
        <v>245</v>
      </c>
      <c r="X9" s="87"/>
      <c r="Y9" s="106" t="s">
        <v>294</v>
      </c>
      <c r="Z9" s="103">
        <v>43804.80803240741</v>
      </c>
      <c r="AA9" s="109">
        <v>43804</v>
      </c>
      <c r="AB9" s="112" t="s">
        <v>324</v>
      </c>
      <c r="AC9" s="106" t="s">
        <v>361</v>
      </c>
      <c r="AD9" s="87"/>
      <c r="AE9" s="87"/>
      <c r="AF9" s="112" t="s">
        <v>398</v>
      </c>
      <c r="AG9" s="87"/>
      <c r="AH9" s="87" t="b">
        <v>0</v>
      </c>
      <c r="AI9" s="87">
        <v>0</v>
      </c>
      <c r="AJ9" s="112" t="s">
        <v>430</v>
      </c>
      <c r="AK9" s="87" t="b">
        <v>0</v>
      </c>
      <c r="AL9" s="87" t="s">
        <v>431</v>
      </c>
      <c r="AM9" s="87"/>
      <c r="AN9" s="112" t="s">
        <v>430</v>
      </c>
      <c r="AO9" s="87" t="b">
        <v>0</v>
      </c>
      <c r="AP9" s="87">
        <v>2</v>
      </c>
      <c r="AQ9" s="112" t="s">
        <v>397</v>
      </c>
      <c r="AR9" s="87" t="s">
        <v>432</v>
      </c>
      <c r="AS9" s="87" t="b">
        <v>0</v>
      </c>
      <c r="AT9" s="112" t="s">
        <v>397</v>
      </c>
      <c r="AU9" s="87" t="s">
        <v>207</v>
      </c>
      <c r="AV9" s="87">
        <v>0</v>
      </c>
      <c r="AW9" s="87">
        <v>0</v>
      </c>
      <c r="AX9" s="87"/>
      <c r="AY9" s="87"/>
      <c r="AZ9" s="87"/>
      <c r="BA9" s="87"/>
      <c r="BB9" s="87"/>
      <c r="BC9" s="87"/>
      <c r="BD9" s="87"/>
      <c r="BE9" s="87"/>
      <c r="BF9" s="51"/>
      <c r="BG9" s="52"/>
      <c r="BH9" s="51"/>
      <c r="BI9" s="52"/>
      <c r="BJ9" s="51"/>
      <c r="BK9" s="52"/>
      <c r="BL9" s="51"/>
      <c r="BM9" s="52"/>
      <c r="BN9" s="51"/>
    </row>
    <row r="10" spans="1:66" ht="15">
      <c r="A10" s="82" t="s">
        <v>250</v>
      </c>
      <c r="B10" s="82" t="s">
        <v>273</v>
      </c>
      <c r="C10" s="53" t="s">
        <v>839</v>
      </c>
      <c r="D10" s="54">
        <v>3</v>
      </c>
      <c r="E10" s="65" t="s">
        <v>132</v>
      </c>
      <c r="F10" s="55">
        <v>32</v>
      </c>
      <c r="G10" s="53"/>
      <c r="H10" s="57"/>
      <c r="I10" s="56"/>
      <c r="J10" s="56"/>
      <c r="K10" s="36" t="s">
        <v>65</v>
      </c>
      <c r="L10" s="90">
        <v>10</v>
      </c>
      <c r="M10" s="90"/>
      <c r="N10" s="63"/>
      <c r="O10" s="85">
        <v>1</v>
      </c>
      <c r="P10" s="83" t="str">
        <f>REPLACE(INDEX(GroupVertices[Group],MATCH(Edges[[#This Row],[Vertex 1]],GroupVertices[Vertex],0)),1,1,"")</f>
        <v>2</v>
      </c>
      <c r="Q10" s="83" t="str">
        <f>REPLACE(INDEX(GroupVertices[Group],MATCH(Edges[[#This Row],[Vertex 2]],GroupVertices[Vertex],0)),1,1,"")</f>
        <v>1</v>
      </c>
      <c r="R10" s="87" t="s">
        <v>277</v>
      </c>
      <c r="S10" s="103">
        <v>43804.80803240741</v>
      </c>
      <c r="T10" s="87" t="s">
        <v>279</v>
      </c>
      <c r="U10" s="87"/>
      <c r="V10" s="87"/>
      <c r="W10" s="87" t="s">
        <v>245</v>
      </c>
      <c r="X10" s="87"/>
      <c r="Y10" s="106" t="s">
        <v>294</v>
      </c>
      <c r="Z10" s="103">
        <v>43804.80803240741</v>
      </c>
      <c r="AA10" s="109">
        <v>43804</v>
      </c>
      <c r="AB10" s="112" t="s">
        <v>324</v>
      </c>
      <c r="AC10" s="106" t="s">
        <v>361</v>
      </c>
      <c r="AD10" s="87"/>
      <c r="AE10" s="87"/>
      <c r="AF10" s="112" t="s">
        <v>398</v>
      </c>
      <c r="AG10" s="87"/>
      <c r="AH10" s="87" t="b">
        <v>0</v>
      </c>
      <c r="AI10" s="87">
        <v>0</v>
      </c>
      <c r="AJ10" s="112" t="s">
        <v>430</v>
      </c>
      <c r="AK10" s="87" t="b">
        <v>0</v>
      </c>
      <c r="AL10" s="87" t="s">
        <v>431</v>
      </c>
      <c r="AM10" s="87"/>
      <c r="AN10" s="112" t="s">
        <v>430</v>
      </c>
      <c r="AO10" s="87" t="b">
        <v>0</v>
      </c>
      <c r="AP10" s="87">
        <v>2</v>
      </c>
      <c r="AQ10" s="112" t="s">
        <v>397</v>
      </c>
      <c r="AR10" s="87" t="s">
        <v>432</v>
      </c>
      <c r="AS10" s="87" t="b">
        <v>0</v>
      </c>
      <c r="AT10" s="112" t="s">
        <v>397</v>
      </c>
      <c r="AU10" s="87" t="s">
        <v>207</v>
      </c>
      <c r="AV10" s="87">
        <v>0</v>
      </c>
      <c r="AW10" s="87">
        <v>0</v>
      </c>
      <c r="AX10" s="87"/>
      <c r="AY10" s="87"/>
      <c r="AZ10" s="87"/>
      <c r="BA10" s="87"/>
      <c r="BB10" s="87"/>
      <c r="BC10" s="87"/>
      <c r="BD10" s="87"/>
      <c r="BE10" s="87"/>
      <c r="BF10" s="51">
        <v>2</v>
      </c>
      <c r="BG10" s="52">
        <v>13.333333333333334</v>
      </c>
      <c r="BH10" s="51">
        <v>0</v>
      </c>
      <c r="BI10" s="52">
        <v>0</v>
      </c>
      <c r="BJ10" s="51">
        <v>0</v>
      </c>
      <c r="BK10" s="52">
        <v>0</v>
      </c>
      <c r="BL10" s="51">
        <v>13</v>
      </c>
      <c r="BM10" s="52">
        <v>86.66666666666667</v>
      </c>
      <c r="BN10" s="51">
        <v>15</v>
      </c>
    </row>
    <row r="11" spans="1:66" ht="15">
      <c r="A11" s="82" t="s">
        <v>251</v>
      </c>
      <c r="B11" s="82" t="s">
        <v>273</v>
      </c>
      <c r="C11" s="53" t="s">
        <v>839</v>
      </c>
      <c r="D11" s="54">
        <v>3</v>
      </c>
      <c r="E11" s="65" t="s">
        <v>132</v>
      </c>
      <c r="F11" s="55">
        <v>32</v>
      </c>
      <c r="G11" s="53"/>
      <c r="H11" s="57"/>
      <c r="I11" s="56"/>
      <c r="J11" s="56"/>
      <c r="K11" s="36" t="s">
        <v>65</v>
      </c>
      <c r="L11" s="90">
        <v>11</v>
      </c>
      <c r="M11" s="90"/>
      <c r="N11" s="63"/>
      <c r="O11" s="85">
        <v>1</v>
      </c>
      <c r="P11" s="83" t="str">
        <f>REPLACE(INDEX(GroupVertices[Group],MATCH(Edges[[#This Row],[Vertex 1]],GroupVertices[Vertex],0)),1,1,"")</f>
        <v>2</v>
      </c>
      <c r="Q11" s="83" t="str">
        <f>REPLACE(INDEX(GroupVertices[Group],MATCH(Edges[[#This Row],[Vertex 2]],GroupVertices[Vertex],0)),1,1,"")</f>
        <v>1</v>
      </c>
      <c r="R11" s="87" t="s">
        <v>277</v>
      </c>
      <c r="S11" s="103">
        <v>43804.81518518519</v>
      </c>
      <c r="T11" s="87" t="s">
        <v>279</v>
      </c>
      <c r="U11" s="87"/>
      <c r="V11" s="87"/>
      <c r="W11" s="87" t="s">
        <v>245</v>
      </c>
      <c r="X11" s="87"/>
      <c r="Y11" s="106" t="s">
        <v>295</v>
      </c>
      <c r="Z11" s="103">
        <v>43804.81518518519</v>
      </c>
      <c r="AA11" s="109">
        <v>43804</v>
      </c>
      <c r="AB11" s="112" t="s">
        <v>325</v>
      </c>
      <c r="AC11" s="106" t="s">
        <v>362</v>
      </c>
      <c r="AD11" s="87"/>
      <c r="AE11" s="87"/>
      <c r="AF11" s="112" t="s">
        <v>399</v>
      </c>
      <c r="AG11" s="87"/>
      <c r="AH11" s="87" t="b">
        <v>0</v>
      </c>
      <c r="AI11" s="87">
        <v>0</v>
      </c>
      <c r="AJ11" s="112" t="s">
        <v>430</v>
      </c>
      <c r="AK11" s="87" t="b">
        <v>0</v>
      </c>
      <c r="AL11" s="87" t="s">
        <v>431</v>
      </c>
      <c r="AM11" s="87"/>
      <c r="AN11" s="112" t="s">
        <v>430</v>
      </c>
      <c r="AO11" s="87" t="b">
        <v>0</v>
      </c>
      <c r="AP11" s="87">
        <v>2</v>
      </c>
      <c r="AQ11" s="112" t="s">
        <v>397</v>
      </c>
      <c r="AR11" s="87" t="s">
        <v>432</v>
      </c>
      <c r="AS11" s="87" t="b">
        <v>0</v>
      </c>
      <c r="AT11" s="112" t="s">
        <v>397</v>
      </c>
      <c r="AU11" s="87" t="s">
        <v>207</v>
      </c>
      <c r="AV11" s="87">
        <v>0</v>
      </c>
      <c r="AW11" s="87">
        <v>0</v>
      </c>
      <c r="AX11" s="87"/>
      <c r="AY11" s="87"/>
      <c r="AZ11" s="87"/>
      <c r="BA11" s="87"/>
      <c r="BB11" s="87"/>
      <c r="BC11" s="87"/>
      <c r="BD11" s="87"/>
      <c r="BE11" s="87"/>
      <c r="BF11" s="51">
        <v>2</v>
      </c>
      <c r="BG11" s="52">
        <v>13.333333333333334</v>
      </c>
      <c r="BH11" s="51">
        <v>0</v>
      </c>
      <c r="BI11" s="52">
        <v>0</v>
      </c>
      <c r="BJ11" s="51">
        <v>0</v>
      </c>
      <c r="BK11" s="52">
        <v>0</v>
      </c>
      <c r="BL11" s="51">
        <v>13</v>
      </c>
      <c r="BM11" s="52">
        <v>86.66666666666667</v>
      </c>
      <c r="BN11" s="51">
        <v>15</v>
      </c>
    </row>
    <row r="12" spans="1:66" ht="15">
      <c r="A12" s="82" t="s">
        <v>252</v>
      </c>
      <c r="B12" s="82" t="s">
        <v>273</v>
      </c>
      <c r="C12" s="53" t="s">
        <v>839</v>
      </c>
      <c r="D12" s="54">
        <v>3</v>
      </c>
      <c r="E12" s="65" t="s">
        <v>132</v>
      </c>
      <c r="F12" s="55">
        <v>32</v>
      </c>
      <c r="G12" s="53"/>
      <c r="H12" s="57"/>
      <c r="I12" s="56"/>
      <c r="J12" s="56"/>
      <c r="K12" s="36" t="s">
        <v>65</v>
      </c>
      <c r="L12" s="90">
        <v>12</v>
      </c>
      <c r="M12" s="90"/>
      <c r="N12" s="63"/>
      <c r="O12" s="85">
        <v>1</v>
      </c>
      <c r="P12" s="83" t="str">
        <f>REPLACE(INDEX(GroupVertices[Group],MATCH(Edges[[#This Row],[Vertex 1]],GroupVertices[Vertex],0)),1,1,"")</f>
        <v>1</v>
      </c>
      <c r="Q12" s="83" t="str">
        <f>REPLACE(INDEX(GroupVertices[Group],MATCH(Edges[[#This Row],[Vertex 2]],GroupVertices[Vertex],0)),1,1,"")</f>
        <v>1</v>
      </c>
      <c r="R12" s="87" t="s">
        <v>275</v>
      </c>
      <c r="S12" s="103">
        <v>43805.11945601852</v>
      </c>
      <c r="T12" s="87" t="s">
        <v>278</v>
      </c>
      <c r="U12" s="106" t="s">
        <v>282</v>
      </c>
      <c r="V12" s="87" t="s">
        <v>286</v>
      </c>
      <c r="W12" s="87" t="s">
        <v>245</v>
      </c>
      <c r="X12" s="87"/>
      <c r="Y12" s="106" t="s">
        <v>296</v>
      </c>
      <c r="Z12" s="103">
        <v>43805.11945601852</v>
      </c>
      <c r="AA12" s="109">
        <v>43805</v>
      </c>
      <c r="AB12" s="112" t="s">
        <v>326</v>
      </c>
      <c r="AC12" s="106" t="s">
        <v>363</v>
      </c>
      <c r="AD12" s="87"/>
      <c r="AE12" s="87"/>
      <c r="AF12" s="112" t="s">
        <v>400</v>
      </c>
      <c r="AG12" s="87"/>
      <c r="AH12" s="87" t="b">
        <v>0</v>
      </c>
      <c r="AI12" s="87">
        <v>0</v>
      </c>
      <c r="AJ12" s="112" t="s">
        <v>430</v>
      </c>
      <c r="AK12" s="87" t="b">
        <v>0</v>
      </c>
      <c r="AL12" s="87" t="s">
        <v>431</v>
      </c>
      <c r="AM12" s="87"/>
      <c r="AN12" s="112" t="s">
        <v>430</v>
      </c>
      <c r="AO12" s="87" t="b">
        <v>0</v>
      </c>
      <c r="AP12" s="87">
        <v>11</v>
      </c>
      <c r="AQ12" s="112" t="s">
        <v>427</v>
      </c>
      <c r="AR12" s="87" t="s">
        <v>432</v>
      </c>
      <c r="AS12" s="87" t="b">
        <v>0</v>
      </c>
      <c r="AT12" s="112" t="s">
        <v>427</v>
      </c>
      <c r="AU12" s="87" t="s">
        <v>207</v>
      </c>
      <c r="AV12" s="87">
        <v>0</v>
      </c>
      <c r="AW12" s="87">
        <v>0</v>
      </c>
      <c r="AX12" s="87"/>
      <c r="AY12" s="87"/>
      <c r="AZ12" s="87"/>
      <c r="BA12" s="87"/>
      <c r="BB12" s="87"/>
      <c r="BC12" s="87"/>
      <c r="BD12" s="87"/>
      <c r="BE12" s="87"/>
      <c r="BF12" s="51">
        <v>0</v>
      </c>
      <c r="BG12" s="52">
        <v>0</v>
      </c>
      <c r="BH12" s="51">
        <v>0</v>
      </c>
      <c r="BI12" s="52">
        <v>0</v>
      </c>
      <c r="BJ12" s="51">
        <v>0</v>
      </c>
      <c r="BK12" s="52">
        <v>0</v>
      </c>
      <c r="BL12" s="51">
        <v>13</v>
      </c>
      <c r="BM12" s="52">
        <v>100</v>
      </c>
      <c r="BN12" s="51">
        <v>13</v>
      </c>
    </row>
    <row r="13" spans="1:66" ht="29">
      <c r="A13" s="82" t="s">
        <v>253</v>
      </c>
      <c r="B13" s="82" t="s">
        <v>273</v>
      </c>
      <c r="C13" s="53" t="s">
        <v>840</v>
      </c>
      <c r="D13" s="54">
        <v>10</v>
      </c>
      <c r="E13" s="65" t="s">
        <v>136</v>
      </c>
      <c r="F13" s="55">
        <v>22.25</v>
      </c>
      <c r="G13" s="53"/>
      <c r="H13" s="57"/>
      <c r="I13" s="56"/>
      <c r="J13" s="56"/>
      <c r="K13" s="36" t="s">
        <v>65</v>
      </c>
      <c r="L13" s="90">
        <v>13</v>
      </c>
      <c r="M13" s="90"/>
      <c r="N13" s="63"/>
      <c r="O13" s="85">
        <v>4</v>
      </c>
      <c r="P13" s="83" t="str">
        <f>REPLACE(INDEX(GroupVertices[Group],MATCH(Edges[[#This Row],[Vertex 1]],GroupVertices[Vertex],0)),1,1,"")</f>
        <v>1</v>
      </c>
      <c r="Q13" s="83" t="str">
        <f>REPLACE(INDEX(GroupVertices[Group],MATCH(Edges[[#This Row],[Vertex 2]],GroupVertices[Vertex],0)),1,1,"")</f>
        <v>1</v>
      </c>
      <c r="R13" s="87" t="s">
        <v>275</v>
      </c>
      <c r="S13" s="103">
        <v>43805.613657407404</v>
      </c>
      <c r="T13" s="87" t="s">
        <v>278</v>
      </c>
      <c r="U13" s="106" t="s">
        <v>282</v>
      </c>
      <c r="V13" s="87" t="s">
        <v>286</v>
      </c>
      <c r="W13" s="87" t="s">
        <v>245</v>
      </c>
      <c r="X13" s="87"/>
      <c r="Y13" s="106" t="s">
        <v>297</v>
      </c>
      <c r="Z13" s="103">
        <v>43805.613657407404</v>
      </c>
      <c r="AA13" s="109">
        <v>43805</v>
      </c>
      <c r="AB13" s="112" t="s">
        <v>327</v>
      </c>
      <c r="AC13" s="106" t="s">
        <v>364</v>
      </c>
      <c r="AD13" s="87"/>
      <c r="AE13" s="87"/>
      <c r="AF13" s="112" t="s">
        <v>401</v>
      </c>
      <c r="AG13" s="87"/>
      <c r="AH13" s="87" t="b">
        <v>0</v>
      </c>
      <c r="AI13" s="87">
        <v>0</v>
      </c>
      <c r="AJ13" s="112" t="s">
        <v>430</v>
      </c>
      <c r="AK13" s="87" t="b">
        <v>0</v>
      </c>
      <c r="AL13" s="87" t="s">
        <v>431</v>
      </c>
      <c r="AM13" s="87"/>
      <c r="AN13" s="112" t="s">
        <v>430</v>
      </c>
      <c r="AO13" s="87" t="b">
        <v>0</v>
      </c>
      <c r="AP13" s="87">
        <v>11</v>
      </c>
      <c r="AQ13" s="112" t="s">
        <v>427</v>
      </c>
      <c r="AR13" s="87" t="s">
        <v>435</v>
      </c>
      <c r="AS13" s="87" t="b">
        <v>0</v>
      </c>
      <c r="AT13" s="112" t="s">
        <v>427</v>
      </c>
      <c r="AU13" s="87" t="s">
        <v>207</v>
      </c>
      <c r="AV13" s="87">
        <v>0</v>
      </c>
      <c r="AW13" s="87">
        <v>0</v>
      </c>
      <c r="AX13" s="87"/>
      <c r="AY13" s="87"/>
      <c r="AZ13" s="87"/>
      <c r="BA13" s="87"/>
      <c r="BB13" s="87"/>
      <c r="BC13" s="87"/>
      <c r="BD13" s="87"/>
      <c r="BE13" s="87"/>
      <c r="BF13" s="51">
        <v>0</v>
      </c>
      <c r="BG13" s="52">
        <v>0</v>
      </c>
      <c r="BH13" s="51">
        <v>0</v>
      </c>
      <c r="BI13" s="52">
        <v>0</v>
      </c>
      <c r="BJ13" s="51">
        <v>0</v>
      </c>
      <c r="BK13" s="52">
        <v>0</v>
      </c>
      <c r="BL13" s="51">
        <v>13</v>
      </c>
      <c r="BM13" s="52">
        <v>100</v>
      </c>
      <c r="BN13" s="51">
        <v>13</v>
      </c>
    </row>
    <row r="14" spans="1:66" ht="29">
      <c r="A14" s="82" t="s">
        <v>253</v>
      </c>
      <c r="B14" s="82" t="s">
        <v>273</v>
      </c>
      <c r="C14" s="53" t="s">
        <v>840</v>
      </c>
      <c r="D14" s="54">
        <v>10</v>
      </c>
      <c r="E14" s="65" t="s">
        <v>136</v>
      </c>
      <c r="F14" s="55">
        <v>22.25</v>
      </c>
      <c r="G14" s="53"/>
      <c r="H14" s="57"/>
      <c r="I14" s="56"/>
      <c r="J14" s="56"/>
      <c r="K14" s="36" t="s">
        <v>65</v>
      </c>
      <c r="L14" s="90">
        <v>14</v>
      </c>
      <c r="M14" s="90"/>
      <c r="N14" s="63"/>
      <c r="O14" s="85">
        <v>4</v>
      </c>
      <c r="P14" s="83" t="str">
        <f>REPLACE(INDEX(GroupVertices[Group],MATCH(Edges[[#This Row],[Vertex 1]],GroupVertices[Vertex],0)),1,1,"")</f>
        <v>1</v>
      </c>
      <c r="Q14" s="83" t="str">
        <f>REPLACE(INDEX(GroupVertices[Group],MATCH(Edges[[#This Row],[Vertex 2]],GroupVertices[Vertex],0)),1,1,"")</f>
        <v>1</v>
      </c>
      <c r="R14" s="87" t="s">
        <v>275</v>
      </c>
      <c r="S14" s="103">
        <v>43808.6037037037</v>
      </c>
      <c r="T14" s="87" t="s">
        <v>280</v>
      </c>
      <c r="U14" s="106" t="s">
        <v>284</v>
      </c>
      <c r="V14" s="87" t="s">
        <v>286</v>
      </c>
      <c r="W14" s="87" t="s">
        <v>245</v>
      </c>
      <c r="X14" s="87"/>
      <c r="Y14" s="106" t="s">
        <v>297</v>
      </c>
      <c r="Z14" s="103">
        <v>43808.6037037037</v>
      </c>
      <c r="AA14" s="109">
        <v>43808</v>
      </c>
      <c r="AB14" s="112" t="s">
        <v>328</v>
      </c>
      <c r="AC14" s="106" t="s">
        <v>365</v>
      </c>
      <c r="AD14" s="87"/>
      <c r="AE14" s="87"/>
      <c r="AF14" s="112" t="s">
        <v>402</v>
      </c>
      <c r="AG14" s="87"/>
      <c r="AH14" s="87" t="b">
        <v>0</v>
      </c>
      <c r="AI14" s="87">
        <v>0</v>
      </c>
      <c r="AJ14" s="112" t="s">
        <v>430</v>
      </c>
      <c r="AK14" s="87" t="b">
        <v>0</v>
      </c>
      <c r="AL14" s="87" t="s">
        <v>431</v>
      </c>
      <c r="AM14" s="87"/>
      <c r="AN14" s="112" t="s">
        <v>430</v>
      </c>
      <c r="AO14" s="87" t="b">
        <v>0</v>
      </c>
      <c r="AP14" s="87">
        <v>5</v>
      </c>
      <c r="AQ14" s="112" t="s">
        <v>426</v>
      </c>
      <c r="AR14" s="87" t="s">
        <v>435</v>
      </c>
      <c r="AS14" s="87" t="b">
        <v>0</v>
      </c>
      <c r="AT14" s="112" t="s">
        <v>426</v>
      </c>
      <c r="AU14" s="87" t="s">
        <v>207</v>
      </c>
      <c r="AV14" s="87">
        <v>0</v>
      </c>
      <c r="AW14" s="87">
        <v>0</v>
      </c>
      <c r="AX14" s="87"/>
      <c r="AY14" s="87"/>
      <c r="AZ14" s="87"/>
      <c r="BA14" s="87"/>
      <c r="BB14" s="87"/>
      <c r="BC14" s="87"/>
      <c r="BD14" s="87"/>
      <c r="BE14" s="87"/>
      <c r="BF14" s="51">
        <v>0</v>
      </c>
      <c r="BG14" s="52">
        <v>0</v>
      </c>
      <c r="BH14" s="51">
        <v>0</v>
      </c>
      <c r="BI14" s="52">
        <v>0</v>
      </c>
      <c r="BJ14" s="51">
        <v>0</v>
      </c>
      <c r="BK14" s="52">
        <v>0</v>
      </c>
      <c r="BL14" s="51">
        <v>5</v>
      </c>
      <c r="BM14" s="52">
        <v>100</v>
      </c>
      <c r="BN14" s="51">
        <v>5</v>
      </c>
    </row>
    <row r="15" spans="1:66" ht="15">
      <c r="A15" s="82" t="s">
        <v>254</v>
      </c>
      <c r="B15" s="82" t="s">
        <v>273</v>
      </c>
      <c r="C15" s="53" t="s">
        <v>839</v>
      </c>
      <c r="D15" s="54">
        <v>3</v>
      </c>
      <c r="E15" s="65" t="s">
        <v>132</v>
      </c>
      <c r="F15" s="55">
        <v>32</v>
      </c>
      <c r="G15" s="53"/>
      <c r="H15" s="57"/>
      <c r="I15" s="56"/>
      <c r="J15" s="56"/>
      <c r="K15" s="36" t="s">
        <v>65</v>
      </c>
      <c r="L15" s="90">
        <v>15</v>
      </c>
      <c r="M15" s="90"/>
      <c r="N15" s="63"/>
      <c r="O15" s="85">
        <v>1</v>
      </c>
      <c r="P15" s="83" t="str">
        <f>REPLACE(INDEX(GroupVertices[Group],MATCH(Edges[[#This Row],[Vertex 1]],GroupVertices[Vertex],0)),1,1,"")</f>
        <v>1</v>
      </c>
      <c r="Q15" s="83" t="str">
        <f>REPLACE(INDEX(GroupVertices[Group],MATCH(Edges[[#This Row],[Vertex 2]],GroupVertices[Vertex],0)),1,1,"")</f>
        <v>1</v>
      </c>
      <c r="R15" s="87" t="s">
        <v>275</v>
      </c>
      <c r="S15" s="103">
        <v>43808.60849537037</v>
      </c>
      <c r="T15" s="87" t="s">
        <v>280</v>
      </c>
      <c r="U15" s="106" t="s">
        <v>284</v>
      </c>
      <c r="V15" s="87" t="s">
        <v>286</v>
      </c>
      <c r="W15" s="87" t="s">
        <v>245</v>
      </c>
      <c r="X15" s="87"/>
      <c r="Y15" s="106" t="s">
        <v>298</v>
      </c>
      <c r="Z15" s="103">
        <v>43808.60849537037</v>
      </c>
      <c r="AA15" s="109">
        <v>43808</v>
      </c>
      <c r="AB15" s="112" t="s">
        <v>329</v>
      </c>
      <c r="AC15" s="106" t="s">
        <v>366</v>
      </c>
      <c r="AD15" s="87"/>
      <c r="AE15" s="87"/>
      <c r="AF15" s="112" t="s">
        <v>403</v>
      </c>
      <c r="AG15" s="87"/>
      <c r="AH15" s="87" t="b">
        <v>0</v>
      </c>
      <c r="AI15" s="87">
        <v>0</v>
      </c>
      <c r="AJ15" s="112" t="s">
        <v>430</v>
      </c>
      <c r="AK15" s="87" t="b">
        <v>0</v>
      </c>
      <c r="AL15" s="87" t="s">
        <v>431</v>
      </c>
      <c r="AM15" s="87"/>
      <c r="AN15" s="112" t="s">
        <v>430</v>
      </c>
      <c r="AO15" s="87" t="b">
        <v>0</v>
      </c>
      <c r="AP15" s="87">
        <v>5</v>
      </c>
      <c r="AQ15" s="112" t="s">
        <v>426</v>
      </c>
      <c r="AR15" s="87" t="s">
        <v>432</v>
      </c>
      <c r="AS15" s="87" t="b">
        <v>0</v>
      </c>
      <c r="AT15" s="112" t="s">
        <v>426</v>
      </c>
      <c r="AU15" s="87" t="s">
        <v>207</v>
      </c>
      <c r="AV15" s="87">
        <v>0</v>
      </c>
      <c r="AW15" s="87">
        <v>0</v>
      </c>
      <c r="AX15" s="87"/>
      <c r="AY15" s="87"/>
      <c r="AZ15" s="87"/>
      <c r="BA15" s="87"/>
      <c r="BB15" s="87"/>
      <c r="BC15" s="87"/>
      <c r="BD15" s="87"/>
      <c r="BE15" s="87"/>
      <c r="BF15" s="51">
        <v>0</v>
      </c>
      <c r="BG15" s="52">
        <v>0</v>
      </c>
      <c r="BH15" s="51">
        <v>0</v>
      </c>
      <c r="BI15" s="52">
        <v>0</v>
      </c>
      <c r="BJ15" s="51">
        <v>0</v>
      </c>
      <c r="BK15" s="52">
        <v>0</v>
      </c>
      <c r="BL15" s="51">
        <v>5</v>
      </c>
      <c r="BM15" s="52">
        <v>100</v>
      </c>
      <c r="BN15" s="51">
        <v>5</v>
      </c>
    </row>
    <row r="16" spans="1:66" ht="15">
      <c r="A16" s="82" t="s">
        <v>255</v>
      </c>
      <c r="B16" s="82" t="s">
        <v>273</v>
      </c>
      <c r="C16" s="53" t="s">
        <v>839</v>
      </c>
      <c r="D16" s="54">
        <v>3</v>
      </c>
      <c r="E16" s="65" t="s">
        <v>132</v>
      </c>
      <c r="F16" s="55">
        <v>32</v>
      </c>
      <c r="G16" s="53"/>
      <c r="H16" s="57"/>
      <c r="I16" s="56"/>
      <c r="J16" s="56"/>
      <c r="K16" s="36" t="s">
        <v>65</v>
      </c>
      <c r="L16" s="90">
        <v>16</v>
      </c>
      <c r="M16" s="90"/>
      <c r="N16" s="63"/>
      <c r="O16" s="85">
        <v>1</v>
      </c>
      <c r="P16" s="83" t="str">
        <f>REPLACE(INDEX(GroupVertices[Group],MATCH(Edges[[#This Row],[Vertex 1]],GroupVertices[Vertex],0)),1,1,"")</f>
        <v>1</v>
      </c>
      <c r="Q16" s="83" t="str">
        <f>REPLACE(INDEX(GroupVertices[Group],MATCH(Edges[[#This Row],[Vertex 2]],GroupVertices[Vertex],0)),1,1,"")</f>
        <v>1</v>
      </c>
      <c r="R16" s="87" t="s">
        <v>275</v>
      </c>
      <c r="S16" s="103">
        <v>43808.82599537037</v>
      </c>
      <c r="T16" s="87" t="s">
        <v>278</v>
      </c>
      <c r="U16" s="106" t="s">
        <v>282</v>
      </c>
      <c r="V16" s="87" t="s">
        <v>286</v>
      </c>
      <c r="W16" s="87" t="s">
        <v>245</v>
      </c>
      <c r="X16" s="87"/>
      <c r="Y16" s="106" t="s">
        <v>299</v>
      </c>
      <c r="Z16" s="103">
        <v>43808.82599537037</v>
      </c>
      <c r="AA16" s="109">
        <v>43808</v>
      </c>
      <c r="AB16" s="112" t="s">
        <v>330</v>
      </c>
      <c r="AC16" s="106" t="s">
        <v>367</v>
      </c>
      <c r="AD16" s="87"/>
      <c r="AE16" s="87"/>
      <c r="AF16" s="112" t="s">
        <v>404</v>
      </c>
      <c r="AG16" s="87"/>
      <c r="AH16" s="87" t="b">
        <v>0</v>
      </c>
      <c r="AI16" s="87">
        <v>0</v>
      </c>
      <c r="AJ16" s="112" t="s">
        <v>430</v>
      </c>
      <c r="AK16" s="87" t="b">
        <v>0</v>
      </c>
      <c r="AL16" s="87" t="s">
        <v>431</v>
      </c>
      <c r="AM16" s="87"/>
      <c r="AN16" s="112" t="s">
        <v>430</v>
      </c>
      <c r="AO16" s="87" t="b">
        <v>0</v>
      </c>
      <c r="AP16" s="87">
        <v>11</v>
      </c>
      <c r="AQ16" s="112" t="s">
        <v>427</v>
      </c>
      <c r="AR16" s="87" t="s">
        <v>432</v>
      </c>
      <c r="AS16" s="87" t="b">
        <v>0</v>
      </c>
      <c r="AT16" s="112" t="s">
        <v>427</v>
      </c>
      <c r="AU16" s="87" t="s">
        <v>207</v>
      </c>
      <c r="AV16" s="87">
        <v>0</v>
      </c>
      <c r="AW16" s="87">
        <v>0</v>
      </c>
      <c r="AX16" s="87"/>
      <c r="AY16" s="87"/>
      <c r="AZ16" s="87"/>
      <c r="BA16" s="87"/>
      <c r="BB16" s="87"/>
      <c r="BC16" s="87"/>
      <c r="BD16" s="87"/>
      <c r="BE16" s="87"/>
      <c r="BF16" s="51">
        <v>0</v>
      </c>
      <c r="BG16" s="52">
        <v>0</v>
      </c>
      <c r="BH16" s="51">
        <v>0</v>
      </c>
      <c r="BI16" s="52">
        <v>0</v>
      </c>
      <c r="BJ16" s="51">
        <v>0</v>
      </c>
      <c r="BK16" s="52">
        <v>0</v>
      </c>
      <c r="BL16" s="51">
        <v>13</v>
      </c>
      <c r="BM16" s="52">
        <v>100</v>
      </c>
      <c r="BN16" s="51">
        <v>13</v>
      </c>
    </row>
    <row r="17" spans="1:66" ht="15">
      <c r="A17" s="82" t="s">
        <v>256</v>
      </c>
      <c r="B17" s="82" t="s">
        <v>273</v>
      </c>
      <c r="C17" s="53" t="s">
        <v>839</v>
      </c>
      <c r="D17" s="54">
        <v>3</v>
      </c>
      <c r="E17" s="65" t="s">
        <v>132</v>
      </c>
      <c r="F17" s="55">
        <v>32</v>
      </c>
      <c r="G17" s="53"/>
      <c r="H17" s="57"/>
      <c r="I17" s="56"/>
      <c r="J17" s="56"/>
      <c r="K17" s="36" t="s">
        <v>65</v>
      </c>
      <c r="L17" s="90">
        <v>17</v>
      </c>
      <c r="M17" s="90"/>
      <c r="N17" s="63"/>
      <c r="O17" s="85">
        <v>1</v>
      </c>
      <c r="P17" s="83" t="str">
        <f>REPLACE(INDEX(GroupVertices[Group],MATCH(Edges[[#This Row],[Vertex 1]],GroupVertices[Vertex],0)),1,1,"")</f>
        <v>1</v>
      </c>
      <c r="Q17" s="83" t="str">
        <f>REPLACE(INDEX(GroupVertices[Group],MATCH(Edges[[#This Row],[Vertex 2]],GroupVertices[Vertex],0)),1,1,"")</f>
        <v>1</v>
      </c>
      <c r="R17" s="87" t="s">
        <v>275</v>
      </c>
      <c r="S17" s="103">
        <v>43810.65179398148</v>
      </c>
      <c r="T17" s="87" t="s">
        <v>281</v>
      </c>
      <c r="U17" s="87"/>
      <c r="V17" s="87"/>
      <c r="W17" s="87"/>
      <c r="X17" s="87"/>
      <c r="Y17" s="106" t="s">
        <v>300</v>
      </c>
      <c r="Z17" s="103">
        <v>43810.65179398148</v>
      </c>
      <c r="AA17" s="109">
        <v>43810</v>
      </c>
      <c r="AB17" s="112" t="s">
        <v>331</v>
      </c>
      <c r="AC17" s="106" t="s">
        <v>368</v>
      </c>
      <c r="AD17" s="87"/>
      <c r="AE17" s="87"/>
      <c r="AF17" s="112" t="s">
        <v>405</v>
      </c>
      <c r="AG17" s="87"/>
      <c r="AH17" s="87" t="b">
        <v>0</v>
      </c>
      <c r="AI17" s="87">
        <v>0</v>
      </c>
      <c r="AJ17" s="112" t="s">
        <v>430</v>
      </c>
      <c r="AK17" s="87" t="b">
        <v>0</v>
      </c>
      <c r="AL17" s="87" t="s">
        <v>431</v>
      </c>
      <c r="AM17" s="87"/>
      <c r="AN17" s="112" t="s">
        <v>430</v>
      </c>
      <c r="AO17" s="87" t="b">
        <v>0</v>
      </c>
      <c r="AP17" s="87">
        <v>19</v>
      </c>
      <c r="AQ17" s="112" t="s">
        <v>428</v>
      </c>
      <c r="AR17" s="87" t="s">
        <v>432</v>
      </c>
      <c r="AS17" s="87" t="b">
        <v>0</v>
      </c>
      <c r="AT17" s="112" t="s">
        <v>428</v>
      </c>
      <c r="AU17" s="87" t="s">
        <v>207</v>
      </c>
      <c r="AV17" s="87">
        <v>0</v>
      </c>
      <c r="AW17" s="87">
        <v>0</v>
      </c>
      <c r="AX17" s="87"/>
      <c r="AY17" s="87"/>
      <c r="AZ17" s="87"/>
      <c r="BA17" s="87"/>
      <c r="BB17" s="87"/>
      <c r="BC17" s="87"/>
      <c r="BD17" s="87"/>
      <c r="BE17" s="87"/>
      <c r="BF17" s="51">
        <v>2</v>
      </c>
      <c r="BG17" s="52">
        <v>9.090909090909092</v>
      </c>
      <c r="BH17" s="51">
        <v>0</v>
      </c>
      <c r="BI17" s="52">
        <v>0</v>
      </c>
      <c r="BJ17" s="51">
        <v>0</v>
      </c>
      <c r="BK17" s="52">
        <v>0</v>
      </c>
      <c r="BL17" s="51">
        <v>20</v>
      </c>
      <c r="BM17" s="52">
        <v>90.9090909090909</v>
      </c>
      <c r="BN17" s="51">
        <v>22</v>
      </c>
    </row>
    <row r="18" spans="1:66" ht="15">
      <c r="A18" s="82" t="s">
        <v>257</v>
      </c>
      <c r="B18" s="82" t="s">
        <v>273</v>
      </c>
      <c r="C18" s="53" t="s">
        <v>839</v>
      </c>
      <c r="D18" s="54">
        <v>3</v>
      </c>
      <c r="E18" s="65" t="s">
        <v>132</v>
      </c>
      <c r="F18" s="55">
        <v>32</v>
      </c>
      <c r="G18" s="53"/>
      <c r="H18" s="57"/>
      <c r="I18" s="56"/>
      <c r="J18" s="56"/>
      <c r="K18" s="36" t="s">
        <v>65</v>
      </c>
      <c r="L18" s="90">
        <v>18</v>
      </c>
      <c r="M18" s="90"/>
      <c r="N18" s="63"/>
      <c r="O18" s="85">
        <v>1</v>
      </c>
      <c r="P18" s="83" t="str">
        <f>REPLACE(INDEX(GroupVertices[Group],MATCH(Edges[[#This Row],[Vertex 1]],GroupVertices[Vertex],0)),1,1,"")</f>
        <v>1</v>
      </c>
      <c r="Q18" s="83" t="str">
        <f>REPLACE(INDEX(GroupVertices[Group],MATCH(Edges[[#This Row],[Vertex 2]],GroupVertices[Vertex],0)),1,1,"")</f>
        <v>1</v>
      </c>
      <c r="R18" s="87" t="s">
        <v>275</v>
      </c>
      <c r="S18" s="103">
        <v>43810.65488425926</v>
      </c>
      <c r="T18" s="87" t="s">
        <v>281</v>
      </c>
      <c r="U18" s="87"/>
      <c r="V18" s="87"/>
      <c r="W18" s="87"/>
      <c r="X18" s="87"/>
      <c r="Y18" s="106" t="s">
        <v>301</v>
      </c>
      <c r="Z18" s="103">
        <v>43810.65488425926</v>
      </c>
      <c r="AA18" s="109">
        <v>43810</v>
      </c>
      <c r="AB18" s="112" t="s">
        <v>332</v>
      </c>
      <c r="AC18" s="106" t="s">
        <v>369</v>
      </c>
      <c r="AD18" s="87"/>
      <c r="AE18" s="87"/>
      <c r="AF18" s="112" t="s">
        <v>406</v>
      </c>
      <c r="AG18" s="87"/>
      <c r="AH18" s="87" t="b">
        <v>0</v>
      </c>
      <c r="AI18" s="87">
        <v>0</v>
      </c>
      <c r="AJ18" s="112" t="s">
        <v>430</v>
      </c>
      <c r="AK18" s="87" t="b">
        <v>0</v>
      </c>
      <c r="AL18" s="87" t="s">
        <v>431</v>
      </c>
      <c r="AM18" s="87"/>
      <c r="AN18" s="112" t="s">
        <v>430</v>
      </c>
      <c r="AO18" s="87" t="b">
        <v>0</v>
      </c>
      <c r="AP18" s="87">
        <v>19</v>
      </c>
      <c r="AQ18" s="112" t="s">
        <v>428</v>
      </c>
      <c r="AR18" s="87" t="s">
        <v>432</v>
      </c>
      <c r="AS18" s="87" t="b">
        <v>0</v>
      </c>
      <c r="AT18" s="112" t="s">
        <v>428</v>
      </c>
      <c r="AU18" s="87" t="s">
        <v>207</v>
      </c>
      <c r="AV18" s="87">
        <v>0</v>
      </c>
      <c r="AW18" s="87">
        <v>0</v>
      </c>
      <c r="AX18" s="87"/>
      <c r="AY18" s="87"/>
      <c r="AZ18" s="87"/>
      <c r="BA18" s="87"/>
      <c r="BB18" s="87"/>
      <c r="BC18" s="87"/>
      <c r="BD18" s="87"/>
      <c r="BE18" s="87"/>
      <c r="BF18" s="51">
        <v>2</v>
      </c>
      <c r="BG18" s="52">
        <v>9.090909090909092</v>
      </c>
      <c r="BH18" s="51">
        <v>0</v>
      </c>
      <c r="BI18" s="52">
        <v>0</v>
      </c>
      <c r="BJ18" s="51">
        <v>0</v>
      </c>
      <c r="BK18" s="52">
        <v>0</v>
      </c>
      <c r="BL18" s="51">
        <v>20</v>
      </c>
      <c r="BM18" s="52">
        <v>90.9090909090909</v>
      </c>
      <c r="BN18" s="51">
        <v>22</v>
      </c>
    </row>
    <row r="19" spans="1:66" ht="15">
      <c r="A19" s="82" t="s">
        <v>258</v>
      </c>
      <c r="B19" s="82" t="s">
        <v>273</v>
      </c>
      <c r="C19" s="53" t="s">
        <v>839</v>
      </c>
      <c r="D19" s="54">
        <v>3</v>
      </c>
      <c r="E19" s="65" t="s">
        <v>132</v>
      </c>
      <c r="F19" s="55">
        <v>32</v>
      </c>
      <c r="G19" s="53"/>
      <c r="H19" s="57"/>
      <c r="I19" s="56"/>
      <c r="J19" s="56"/>
      <c r="K19" s="36" t="s">
        <v>65</v>
      </c>
      <c r="L19" s="90">
        <v>19</v>
      </c>
      <c r="M19" s="90"/>
      <c r="N19" s="63"/>
      <c r="O19" s="85">
        <v>1</v>
      </c>
      <c r="P19" s="83" t="str">
        <f>REPLACE(INDEX(GroupVertices[Group],MATCH(Edges[[#This Row],[Vertex 1]],GroupVertices[Vertex],0)),1,1,"")</f>
        <v>1</v>
      </c>
      <c r="Q19" s="83" t="str">
        <f>REPLACE(INDEX(GroupVertices[Group],MATCH(Edges[[#This Row],[Vertex 2]],GroupVertices[Vertex],0)),1,1,"")</f>
        <v>1</v>
      </c>
      <c r="R19" s="87" t="s">
        <v>275</v>
      </c>
      <c r="S19" s="103">
        <v>43810.65590277778</v>
      </c>
      <c r="T19" s="87" t="s">
        <v>281</v>
      </c>
      <c r="U19" s="87"/>
      <c r="V19" s="87"/>
      <c r="W19" s="87"/>
      <c r="X19" s="87"/>
      <c r="Y19" s="106" t="s">
        <v>302</v>
      </c>
      <c r="Z19" s="103">
        <v>43810.65590277778</v>
      </c>
      <c r="AA19" s="109">
        <v>43810</v>
      </c>
      <c r="AB19" s="112" t="s">
        <v>333</v>
      </c>
      <c r="AC19" s="106" t="s">
        <v>370</v>
      </c>
      <c r="AD19" s="87"/>
      <c r="AE19" s="87"/>
      <c r="AF19" s="112" t="s">
        <v>407</v>
      </c>
      <c r="AG19" s="87"/>
      <c r="AH19" s="87" t="b">
        <v>0</v>
      </c>
      <c r="AI19" s="87">
        <v>0</v>
      </c>
      <c r="AJ19" s="112" t="s">
        <v>430</v>
      </c>
      <c r="AK19" s="87" t="b">
        <v>0</v>
      </c>
      <c r="AL19" s="87" t="s">
        <v>431</v>
      </c>
      <c r="AM19" s="87"/>
      <c r="AN19" s="112" t="s">
        <v>430</v>
      </c>
      <c r="AO19" s="87" t="b">
        <v>0</v>
      </c>
      <c r="AP19" s="87">
        <v>19</v>
      </c>
      <c r="AQ19" s="112" t="s">
        <v>428</v>
      </c>
      <c r="AR19" s="87" t="s">
        <v>433</v>
      </c>
      <c r="AS19" s="87" t="b">
        <v>0</v>
      </c>
      <c r="AT19" s="112" t="s">
        <v>428</v>
      </c>
      <c r="AU19" s="87" t="s">
        <v>207</v>
      </c>
      <c r="AV19" s="87">
        <v>0</v>
      </c>
      <c r="AW19" s="87">
        <v>0</v>
      </c>
      <c r="AX19" s="87"/>
      <c r="AY19" s="87"/>
      <c r="AZ19" s="87"/>
      <c r="BA19" s="87"/>
      <c r="BB19" s="87"/>
      <c r="BC19" s="87"/>
      <c r="BD19" s="87"/>
      <c r="BE19" s="87"/>
      <c r="BF19" s="51">
        <v>2</v>
      </c>
      <c r="BG19" s="52">
        <v>9.090909090909092</v>
      </c>
      <c r="BH19" s="51">
        <v>0</v>
      </c>
      <c r="BI19" s="52">
        <v>0</v>
      </c>
      <c r="BJ19" s="51">
        <v>0</v>
      </c>
      <c r="BK19" s="52">
        <v>0</v>
      </c>
      <c r="BL19" s="51">
        <v>20</v>
      </c>
      <c r="BM19" s="52">
        <v>90.9090909090909</v>
      </c>
      <c r="BN19" s="51">
        <v>22</v>
      </c>
    </row>
    <row r="20" spans="1:66" ht="15">
      <c r="A20" s="82" t="s">
        <v>259</v>
      </c>
      <c r="B20" s="82" t="s">
        <v>273</v>
      </c>
      <c r="C20" s="53" t="s">
        <v>839</v>
      </c>
      <c r="D20" s="54">
        <v>3</v>
      </c>
      <c r="E20" s="65" t="s">
        <v>132</v>
      </c>
      <c r="F20" s="55">
        <v>32</v>
      </c>
      <c r="G20" s="53"/>
      <c r="H20" s="57"/>
      <c r="I20" s="56"/>
      <c r="J20" s="56"/>
      <c r="K20" s="36" t="s">
        <v>65</v>
      </c>
      <c r="L20" s="90">
        <v>20</v>
      </c>
      <c r="M20" s="90"/>
      <c r="N20" s="63"/>
      <c r="O20" s="85">
        <v>1</v>
      </c>
      <c r="P20" s="83" t="str">
        <f>REPLACE(INDEX(GroupVertices[Group],MATCH(Edges[[#This Row],[Vertex 1]],GroupVertices[Vertex],0)),1,1,"")</f>
        <v>1</v>
      </c>
      <c r="Q20" s="83" t="str">
        <f>REPLACE(INDEX(GroupVertices[Group],MATCH(Edges[[#This Row],[Vertex 2]],GroupVertices[Vertex],0)),1,1,"")</f>
        <v>1</v>
      </c>
      <c r="R20" s="87" t="s">
        <v>275</v>
      </c>
      <c r="S20" s="103">
        <v>43810.65677083333</v>
      </c>
      <c r="T20" s="87" t="s">
        <v>281</v>
      </c>
      <c r="U20" s="87"/>
      <c r="V20" s="87"/>
      <c r="W20" s="87"/>
      <c r="X20" s="87"/>
      <c r="Y20" s="106" t="s">
        <v>303</v>
      </c>
      <c r="Z20" s="103">
        <v>43810.65677083333</v>
      </c>
      <c r="AA20" s="109">
        <v>43810</v>
      </c>
      <c r="AB20" s="112" t="s">
        <v>334</v>
      </c>
      <c r="AC20" s="106" t="s">
        <v>371</v>
      </c>
      <c r="AD20" s="87"/>
      <c r="AE20" s="87"/>
      <c r="AF20" s="112" t="s">
        <v>408</v>
      </c>
      <c r="AG20" s="87"/>
      <c r="AH20" s="87" t="b">
        <v>0</v>
      </c>
      <c r="AI20" s="87">
        <v>0</v>
      </c>
      <c r="AJ20" s="112" t="s">
        <v>430</v>
      </c>
      <c r="AK20" s="87" t="b">
        <v>0</v>
      </c>
      <c r="AL20" s="87" t="s">
        <v>431</v>
      </c>
      <c r="AM20" s="87"/>
      <c r="AN20" s="112" t="s">
        <v>430</v>
      </c>
      <c r="AO20" s="87" t="b">
        <v>0</v>
      </c>
      <c r="AP20" s="87">
        <v>19</v>
      </c>
      <c r="AQ20" s="112" t="s">
        <v>428</v>
      </c>
      <c r="AR20" s="87" t="s">
        <v>434</v>
      </c>
      <c r="AS20" s="87" t="b">
        <v>0</v>
      </c>
      <c r="AT20" s="112" t="s">
        <v>428</v>
      </c>
      <c r="AU20" s="87" t="s">
        <v>207</v>
      </c>
      <c r="AV20" s="87">
        <v>0</v>
      </c>
      <c r="AW20" s="87">
        <v>0</v>
      </c>
      <c r="AX20" s="87"/>
      <c r="AY20" s="87"/>
      <c r="AZ20" s="87"/>
      <c r="BA20" s="87"/>
      <c r="BB20" s="87"/>
      <c r="BC20" s="87"/>
      <c r="BD20" s="87"/>
      <c r="BE20" s="87"/>
      <c r="BF20" s="51">
        <v>2</v>
      </c>
      <c r="BG20" s="52">
        <v>9.090909090909092</v>
      </c>
      <c r="BH20" s="51">
        <v>0</v>
      </c>
      <c r="BI20" s="52">
        <v>0</v>
      </c>
      <c r="BJ20" s="51">
        <v>0</v>
      </c>
      <c r="BK20" s="52">
        <v>0</v>
      </c>
      <c r="BL20" s="51">
        <v>20</v>
      </c>
      <c r="BM20" s="52">
        <v>90.9090909090909</v>
      </c>
      <c r="BN20" s="51">
        <v>22</v>
      </c>
    </row>
    <row r="21" spans="1:66" ht="29">
      <c r="A21" s="82" t="s">
        <v>260</v>
      </c>
      <c r="B21" s="82" t="s">
        <v>273</v>
      </c>
      <c r="C21" s="53" t="s">
        <v>840</v>
      </c>
      <c r="D21" s="54">
        <v>10</v>
      </c>
      <c r="E21" s="65" t="s">
        <v>136</v>
      </c>
      <c r="F21" s="55">
        <v>22.25</v>
      </c>
      <c r="G21" s="53"/>
      <c r="H21" s="57"/>
      <c r="I21" s="56"/>
      <c r="J21" s="56"/>
      <c r="K21" s="36" t="s">
        <v>65</v>
      </c>
      <c r="L21" s="90">
        <v>21</v>
      </c>
      <c r="M21" s="90"/>
      <c r="N21" s="63"/>
      <c r="O21" s="85">
        <v>4</v>
      </c>
      <c r="P21" s="83" t="str">
        <f>REPLACE(INDEX(GroupVertices[Group],MATCH(Edges[[#This Row],[Vertex 1]],GroupVertices[Vertex],0)),1,1,"")</f>
        <v>1</v>
      </c>
      <c r="Q21" s="83" t="str">
        <f>REPLACE(INDEX(GroupVertices[Group],MATCH(Edges[[#This Row],[Vertex 2]],GroupVertices[Vertex],0)),1,1,"")</f>
        <v>1</v>
      </c>
      <c r="R21" s="87" t="s">
        <v>275</v>
      </c>
      <c r="S21" s="103">
        <v>43804.680497685185</v>
      </c>
      <c r="T21" s="87" t="s">
        <v>278</v>
      </c>
      <c r="U21" s="106" t="s">
        <v>282</v>
      </c>
      <c r="V21" s="87" t="s">
        <v>286</v>
      </c>
      <c r="W21" s="87" t="s">
        <v>245</v>
      </c>
      <c r="X21" s="87"/>
      <c r="Y21" s="106" t="s">
        <v>304</v>
      </c>
      <c r="Z21" s="103">
        <v>43804.680497685185</v>
      </c>
      <c r="AA21" s="109">
        <v>43804</v>
      </c>
      <c r="AB21" s="112" t="s">
        <v>335</v>
      </c>
      <c r="AC21" s="106" t="s">
        <v>372</v>
      </c>
      <c r="AD21" s="87"/>
      <c r="AE21" s="87"/>
      <c r="AF21" s="112" t="s">
        <v>409</v>
      </c>
      <c r="AG21" s="87"/>
      <c r="AH21" s="87" t="b">
        <v>0</v>
      </c>
      <c r="AI21" s="87">
        <v>0</v>
      </c>
      <c r="AJ21" s="112" t="s">
        <v>430</v>
      </c>
      <c r="AK21" s="87" t="b">
        <v>0</v>
      </c>
      <c r="AL21" s="87" t="s">
        <v>431</v>
      </c>
      <c r="AM21" s="87"/>
      <c r="AN21" s="112" t="s">
        <v>430</v>
      </c>
      <c r="AO21" s="87" t="b">
        <v>0</v>
      </c>
      <c r="AP21" s="87">
        <v>11</v>
      </c>
      <c r="AQ21" s="112" t="s">
        <v>427</v>
      </c>
      <c r="AR21" s="87" t="s">
        <v>432</v>
      </c>
      <c r="AS21" s="87" t="b">
        <v>0</v>
      </c>
      <c r="AT21" s="112" t="s">
        <v>427</v>
      </c>
      <c r="AU21" s="87" t="s">
        <v>207</v>
      </c>
      <c r="AV21" s="87">
        <v>0</v>
      </c>
      <c r="AW21" s="87">
        <v>0</v>
      </c>
      <c r="AX21" s="87"/>
      <c r="AY21" s="87"/>
      <c r="AZ21" s="87"/>
      <c r="BA21" s="87"/>
      <c r="BB21" s="87"/>
      <c r="BC21" s="87"/>
      <c r="BD21" s="87"/>
      <c r="BE21" s="87"/>
      <c r="BF21" s="51">
        <v>0</v>
      </c>
      <c r="BG21" s="52">
        <v>0</v>
      </c>
      <c r="BH21" s="51">
        <v>0</v>
      </c>
      <c r="BI21" s="52">
        <v>0</v>
      </c>
      <c r="BJ21" s="51">
        <v>0</v>
      </c>
      <c r="BK21" s="52">
        <v>0</v>
      </c>
      <c r="BL21" s="51">
        <v>13</v>
      </c>
      <c r="BM21" s="52">
        <v>100</v>
      </c>
      <c r="BN21" s="51">
        <v>13</v>
      </c>
    </row>
    <row r="22" spans="1:66" ht="29">
      <c r="A22" s="82" t="s">
        <v>260</v>
      </c>
      <c r="B22" s="82" t="s">
        <v>273</v>
      </c>
      <c r="C22" s="53" t="s">
        <v>840</v>
      </c>
      <c r="D22" s="54">
        <v>10</v>
      </c>
      <c r="E22" s="65" t="s">
        <v>136</v>
      </c>
      <c r="F22" s="55">
        <v>22.25</v>
      </c>
      <c r="G22" s="53"/>
      <c r="H22" s="57"/>
      <c r="I22" s="56"/>
      <c r="J22" s="56"/>
      <c r="K22" s="36" t="s">
        <v>65</v>
      </c>
      <c r="L22" s="90">
        <v>22</v>
      </c>
      <c r="M22" s="90"/>
      <c r="N22" s="63"/>
      <c r="O22" s="85">
        <v>4</v>
      </c>
      <c r="P22" s="83" t="str">
        <f>REPLACE(INDEX(GroupVertices[Group],MATCH(Edges[[#This Row],[Vertex 1]],GroupVertices[Vertex],0)),1,1,"")</f>
        <v>1</v>
      </c>
      <c r="Q22" s="83" t="str">
        <f>REPLACE(INDEX(GroupVertices[Group],MATCH(Edges[[#This Row],[Vertex 2]],GroupVertices[Vertex],0)),1,1,"")</f>
        <v>1</v>
      </c>
      <c r="R22" s="87" t="s">
        <v>275</v>
      </c>
      <c r="S22" s="103">
        <v>43810.65792824074</v>
      </c>
      <c r="T22" s="87" t="s">
        <v>281</v>
      </c>
      <c r="U22" s="87"/>
      <c r="V22" s="87"/>
      <c r="W22" s="87"/>
      <c r="X22" s="87"/>
      <c r="Y22" s="106" t="s">
        <v>304</v>
      </c>
      <c r="Z22" s="103">
        <v>43810.65792824074</v>
      </c>
      <c r="AA22" s="109">
        <v>43810</v>
      </c>
      <c r="AB22" s="112" t="s">
        <v>336</v>
      </c>
      <c r="AC22" s="106" t="s">
        <v>373</v>
      </c>
      <c r="AD22" s="87"/>
      <c r="AE22" s="87"/>
      <c r="AF22" s="112" t="s">
        <v>410</v>
      </c>
      <c r="AG22" s="87"/>
      <c r="AH22" s="87" t="b">
        <v>0</v>
      </c>
      <c r="AI22" s="87">
        <v>0</v>
      </c>
      <c r="AJ22" s="112" t="s">
        <v>430</v>
      </c>
      <c r="AK22" s="87" t="b">
        <v>0</v>
      </c>
      <c r="AL22" s="87" t="s">
        <v>431</v>
      </c>
      <c r="AM22" s="87"/>
      <c r="AN22" s="112" t="s">
        <v>430</v>
      </c>
      <c r="AO22" s="87" t="b">
        <v>0</v>
      </c>
      <c r="AP22" s="87">
        <v>19</v>
      </c>
      <c r="AQ22" s="112" t="s">
        <v>428</v>
      </c>
      <c r="AR22" s="87" t="s">
        <v>432</v>
      </c>
      <c r="AS22" s="87" t="b">
        <v>0</v>
      </c>
      <c r="AT22" s="112" t="s">
        <v>428</v>
      </c>
      <c r="AU22" s="87" t="s">
        <v>207</v>
      </c>
      <c r="AV22" s="87">
        <v>0</v>
      </c>
      <c r="AW22" s="87">
        <v>0</v>
      </c>
      <c r="AX22" s="87"/>
      <c r="AY22" s="87"/>
      <c r="AZ22" s="87"/>
      <c r="BA22" s="87"/>
      <c r="BB22" s="87"/>
      <c r="BC22" s="87"/>
      <c r="BD22" s="87"/>
      <c r="BE22" s="87"/>
      <c r="BF22" s="51">
        <v>2</v>
      </c>
      <c r="BG22" s="52">
        <v>9.090909090909092</v>
      </c>
      <c r="BH22" s="51">
        <v>0</v>
      </c>
      <c r="BI22" s="52">
        <v>0</v>
      </c>
      <c r="BJ22" s="51">
        <v>0</v>
      </c>
      <c r="BK22" s="52">
        <v>0</v>
      </c>
      <c r="BL22" s="51">
        <v>20</v>
      </c>
      <c r="BM22" s="52">
        <v>90.9090909090909</v>
      </c>
      <c r="BN22" s="51">
        <v>22</v>
      </c>
    </row>
    <row r="23" spans="1:66" ht="15">
      <c r="A23" s="82" t="s">
        <v>261</v>
      </c>
      <c r="B23" s="82" t="s">
        <v>273</v>
      </c>
      <c r="C23" s="53" t="s">
        <v>839</v>
      </c>
      <c r="D23" s="54">
        <v>3</v>
      </c>
      <c r="E23" s="65" t="s">
        <v>132</v>
      </c>
      <c r="F23" s="55">
        <v>32</v>
      </c>
      <c r="G23" s="53"/>
      <c r="H23" s="57"/>
      <c r="I23" s="56"/>
      <c r="J23" s="56"/>
      <c r="K23" s="36" t="s">
        <v>65</v>
      </c>
      <c r="L23" s="90">
        <v>23</v>
      </c>
      <c r="M23" s="90"/>
      <c r="N23" s="63"/>
      <c r="O23" s="85">
        <v>1</v>
      </c>
      <c r="P23" s="83" t="str">
        <f>REPLACE(INDEX(GroupVertices[Group],MATCH(Edges[[#This Row],[Vertex 1]],GroupVertices[Vertex],0)),1,1,"")</f>
        <v>1</v>
      </c>
      <c r="Q23" s="83" t="str">
        <f>REPLACE(INDEX(GroupVertices[Group],MATCH(Edges[[#This Row],[Vertex 2]],GroupVertices[Vertex],0)),1,1,"")</f>
        <v>1</v>
      </c>
      <c r="R23" s="87" t="s">
        <v>275</v>
      </c>
      <c r="S23" s="103">
        <v>43810.67439814815</v>
      </c>
      <c r="T23" s="87" t="s">
        <v>281</v>
      </c>
      <c r="U23" s="87"/>
      <c r="V23" s="87"/>
      <c r="W23" s="87"/>
      <c r="X23" s="87"/>
      <c r="Y23" s="106" t="s">
        <v>305</v>
      </c>
      <c r="Z23" s="103">
        <v>43810.67439814815</v>
      </c>
      <c r="AA23" s="109">
        <v>43810</v>
      </c>
      <c r="AB23" s="112" t="s">
        <v>337</v>
      </c>
      <c r="AC23" s="106" t="s">
        <v>374</v>
      </c>
      <c r="AD23" s="87"/>
      <c r="AE23" s="87"/>
      <c r="AF23" s="112" t="s">
        <v>411</v>
      </c>
      <c r="AG23" s="87"/>
      <c r="AH23" s="87" t="b">
        <v>0</v>
      </c>
      <c r="AI23" s="87">
        <v>0</v>
      </c>
      <c r="AJ23" s="112" t="s">
        <v>430</v>
      </c>
      <c r="AK23" s="87" t="b">
        <v>0</v>
      </c>
      <c r="AL23" s="87" t="s">
        <v>431</v>
      </c>
      <c r="AM23" s="87"/>
      <c r="AN23" s="112" t="s">
        <v>430</v>
      </c>
      <c r="AO23" s="87" t="b">
        <v>0</v>
      </c>
      <c r="AP23" s="87">
        <v>19</v>
      </c>
      <c r="AQ23" s="112" t="s">
        <v>428</v>
      </c>
      <c r="AR23" s="87" t="s">
        <v>432</v>
      </c>
      <c r="AS23" s="87" t="b">
        <v>0</v>
      </c>
      <c r="AT23" s="112" t="s">
        <v>428</v>
      </c>
      <c r="AU23" s="87" t="s">
        <v>207</v>
      </c>
      <c r="AV23" s="87">
        <v>0</v>
      </c>
      <c r="AW23" s="87">
        <v>0</v>
      </c>
      <c r="AX23" s="87"/>
      <c r="AY23" s="87"/>
      <c r="AZ23" s="87"/>
      <c r="BA23" s="87"/>
      <c r="BB23" s="87"/>
      <c r="BC23" s="87"/>
      <c r="BD23" s="87"/>
      <c r="BE23" s="87"/>
      <c r="BF23" s="51">
        <v>2</v>
      </c>
      <c r="BG23" s="52">
        <v>9.090909090909092</v>
      </c>
      <c r="BH23" s="51">
        <v>0</v>
      </c>
      <c r="BI23" s="52">
        <v>0</v>
      </c>
      <c r="BJ23" s="51">
        <v>0</v>
      </c>
      <c r="BK23" s="52">
        <v>0</v>
      </c>
      <c r="BL23" s="51">
        <v>20</v>
      </c>
      <c r="BM23" s="52">
        <v>90.9090909090909</v>
      </c>
      <c r="BN23" s="51">
        <v>22</v>
      </c>
    </row>
    <row r="24" spans="1:66" ht="15">
      <c r="A24" s="82" t="s">
        <v>262</v>
      </c>
      <c r="B24" s="82" t="s">
        <v>273</v>
      </c>
      <c r="C24" s="53" t="s">
        <v>839</v>
      </c>
      <c r="D24" s="54">
        <v>3</v>
      </c>
      <c r="E24" s="65" t="s">
        <v>132</v>
      </c>
      <c r="F24" s="55">
        <v>32</v>
      </c>
      <c r="G24" s="53"/>
      <c r="H24" s="57"/>
      <c r="I24" s="56"/>
      <c r="J24" s="56"/>
      <c r="K24" s="36" t="s">
        <v>65</v>
      </c>
      <c r="L24" s="90">
        <v>24</v>
      </c>
      <c r="M24" s="90"/>
      <c r="N24" s="63"/>
      <c r="O24" s="85">
        <v>1</v>
      </c>
      <c r="P24" s="83" t="str">
        <f>REPLACE(INDEX(GroupVertices[Group],MATCH(Edges[[#This Row],[Vertex 1]],GroupVertices[Vertex],0)),1,1,"")</f>
        <v>1</v>
      </c>
      <c r="Q24" s="83" t="str">
        <f>REPLACE(INDEX(GroupVertices[Group],MATCH(Edges[[#This Row],[Vertex 2]],GroupVertices[Vertex],0)),1,1,"")</f>
        <v>1</v>
      </c>
      <c r="R24" s="87" t="s">
        <v>275</v>
      </c>
      <c r="S24" s="103">
        <v>43810.68239583333</v>
      </c>
      <c r="T24" s="87" t="s">
        <v>281</v>
      </c>
      <c r="U24" s="87"/>
      <c r="V24" s="87"/>
      <c r="W24" s="87"/>
      <c r="X24" s="87"/>
      <c r="Y24" s="106" t="s">
        <v>306</v>
      </c>
      <c r="Z24" s="103">
        <v>43810.68239583333</v>
      </c>
      <c r="AA24" s="109">
        <v>43810</v>
      </c>
      <c r="AB24" s="112" t="s">
        <v>338</v>
      </c>
      <c r="AC24" s="106" t="s">
        <v>375</v>
      </c>
      <c r="AD24" s="87"/>
      <c r="AE24" s="87"/>
      <c r="AF24" s="112" t="s">
        <v>412</v>
      </c>
      <c r="AG24" s="87"/>
      <c r="AH24" s="87" t="b">
        <v>0</v>
      </c>
      <c r="AI24" s="87">
        <v>0</v>
      </c>
      <c r="AJ24" s="112" t="s">
        <v>430</v>
      </c>
      <c r="AK24" s="87" t="b">
        <v>0</v>
      </c>
      <c r="AL24" s="87" t="s">
        <v>431</v>
      </c>
      <c r="AM24" s="87"/>
      <c r="AN24" s="112" t="s">
        <v>430</v>
      </c>
      <c r="AO24" s="87" t="b">
        <v>0</v>
      </c>
      <c r="AP24" s="87">
        <v>19</v>
      </c>
      <c r="AQ24" s="112" t="s">
        <v>428</v>
      </c>
      <c r="AR24" s="87" t="s">
        <v>432</v>
      </c>
      <c r="AS24" s="87" t="b">
        <v>0</v>
      </c>
      <c r="AT24" s="112" t="s">
        <v>428</v>
      </c>
      <c r="AU24" s="87" t="s">
        <v>207</v>
      </c>
      <c r="AV24" s="87">
        <v>0</v>
      </c>
      <c r="AW24" s="87">
        <v>0</v>
      </c>
      <c r="AX24" s="87"/>
      <c r="AY24" s="87"/>
      <c r="AZ24" s="87"/>
      <c r="BA24" s="87"/>
      <c r="BB24" s="87"/>
      <c r="BC24" s="87"/>
      <c r="BD24" s="87"/>
      <c r="BE24" s="87"/>
      <c r="BF24" s="51">
        <v>2</v>
      </c>
      <c r="BG24" s="52">
        <v>9.090909090909092</v>
      </c>
      <c r="BH24" s="51">
        <v>0</v>
      </c>
      <c r="BI24" s="52">
        <v>0</v>
      </c>
      <c r="BJ24" s="51">
        <v>0</v>
      </c>
      <c r="BK24" s="52">
        <v>0</v>
      </c>
      <c r="BL24" s="51">
        <v>20</v>
      </c>
      <c r="BM24" s="52">
        <v>90.9090909090909</v>
      </c>
      <c r="BN24" s="51">
        <v>22</v>
      </c>
    </row>
    <row r="25" spans="1:66" ht="15">
      <c r="A25" s="82" t="s">
        <v>263</v>
      </c>
      <c r="B25" s="82" t="s">
        <v>273</v>
      </c>
      <c r="C25" s="53" t="s">
        <v>839</v>
      </c>
      <c r="D25" s="54">
        <v>3</v>
      </c>
      <c r="E25" s="65" t="s">
        <v>132</v>
      </c>
      <c r="F25" s="55">
        <v>32</v>
      </c>
      <c r="G25" s="53"/>
      <c r="H25" s="57"/>
      <c r="I25" s="56"/>
      <c r="J25" s="56"/>
      <c r="K25" s="36" t="s">
        <v>65</v>
      </c>
      <c r="L25" s="90">
        <v>25</v>
      </c>
      <c r="M25" s="90"/>
      <c r="N25" s="63"/>
      <c r="O25" s="85">
        <v>1</v>
      </c>
      <c r="P25" s="83" t="str">
        <f>REPLACE(INDEX(GroupVertices[Group],MATCH(Edges[[#This Row],[Vertex 1]],GroupVertices[Vertex],0)),1,1,"")</f>
        <v>1</v>
      </c>
      <c r="Q25" s="83" t="str">
        <f>REPLACE(INDEX(GroupVertices[Group],MATCH(Edges[[#This Row],[Vertex 2]],GroupVertices[Vertex],0)),1,1,"")</f>
        <v>1</v>
      </c>
      <c r="R25" s="87" t="s">
        <v>275</v>
      </c>
      <c r="S25" s="103">
        <v>43810.68780092592</v>
      </c>
      <c r="T25" s="87" t="s">
        <v>281</v>
      </c>
      <c r="U25" s="87"/>
      <c r="V25" s="87"/>
      <c r="W25" s="87"/>
      <c r="X25" s="87"/>
      <c r="Y25" s="106" t="s">
        <v>307</v>
      </c>
      <c r="Z25" s="103">
        <v>43810.68780092592</v>
      </c>
      <c r="AA25" s="109">
        <v>43810</v>
      </c>
      <c r="AB25" s="112" t="s">
        <v>339</v>
      </c>
      <c r="AC25" s="106" t="s">
        <v>376</v>
      </c>
      <c r="AD25" s="87"/>
      <c r="AE25" s="87"/>
      <c r="AF25" s="112" t="s">
        <v>413</v>
      </c>
      <c r="AG25" s="87"/>
      <c r="AH25" s="87" t="b">
        <v>0</v>
      </c>
      <c r="AI25" s="87">
        <v>0</v>
      </c>
      <c r="AJ25" s="112" t="s">
        <v>430</v>
      </c>
      <c r="AK25" s="87" t="b">
        <v>0</v>
      </c>
      <c r="AL25" s="87" t="s">
        <v>431</v>
      </c>
      <c r="AM25" s="87"/>
      <c r="AN25" s="112" t="s">
        <v>430</v>
      </c>
      <c r="AO25" s="87" t="b">
        <v>0</v>
      </c>
      <c r="AP25" s="87">
        <v>19</v>
      </c>
      <c r="AQ25" s="112" t="s">
        <v>428</v>
      </c>
      <c r="AR25" s="87" t="s">
        <v>432</v>
      </c>
      <c r="AS25" s="87" t="b">
        <v>0</v>
      </c>
      <c r="AT25" s="112" t="s">
        <v>428</v>
      </c>
      <c r="AU25" s="87" t="s">
        <v>207</v>
      </c>
      <c r="AV25" s="87">
        <v>0</v>
      </c>
      <c r="AW25" s="87">
        <v>0</v>
      </c>
      <c r="AX25" s="87"/>
      <c r="AY25" s="87"/>
      <c r="AZ25" s="87"/>
      <c r="BA25" s="87"/>
      <c r="BB25" s="87"/>
      <c r="BC25" s="87"/>
      <c r="BD25" s="87"/>
      <c r="BE25" s="87"/>
      <c r="BF25" s="51">
        <v>2</v>
      </c>
      <c r="BG25" s="52">
        <v>9.090909090909092</v>
      </c>
      <c r="BH25" s="51">
        <v>0</v>
      </c>
      <c r="BI25" s="52">
        <v>0</v>
      </c>
      <c r="BJ25" s="51">
        <v>0</v>
      </c>
      <c r="BK25" s="52">
        <v>0</v>
      </c>
      <c r="BL25" s="51">
        <v>20</v>
      </c>
      <c r="BM25" s="52">
        <v>90.9090909090909</v>
      </c>
      <c r="BN25" s="51">
        <v>22</v>
      </c>
    </row>
    <row r="26" spans="1:66" ht="15">
      <c r="A26" s="82" t="s">
        <v>264</v>
      </c>
      <c r="B26" s="82" t="s">
        <v>273</v>
      </c>
      <c r="C26" s="53" t="s">
        <v>839</v>
      </c>
      <c r="D26" s="54">
        <v>3</v>
      </c>
      <c r="E26" s="65" t="s">
        <v>132</v>
      </c>
      <c r="F26" s="55">
        <v>32</v>
      </c>
      <c r="G26" s="53"/>
      <c r="H26" s="57"/>
      <c r="I26" s="56"/>
      <c r="J26" s="56"/>
      <c r="K26" s="36" t="s">
        <v>65</v>
      </c>
      <c r="L26" s="90">
        <v>26</v>
      </c>
      <c r="M26" s="90"/>
      <c r="N26" s="63"/>
      <c r="O26" s="85">
        <v>1</v>
      </c>
      <c r="P26" s="83" t="str">
        <f>REPLACE(INDEX(GroupVertices[Group],MATCH(Edges[[#This Row],[Vertex 1]],GroupVertices[Vertex],0)),1,1,"")</f>
        <v>1</v>
      </c>
      <c r="Q26" s="83" t="str">
        <f>REPLACE(INDEX(GroupVertices[Group],MATCH(Edges[[#This Row],[Vertex 2]],GroupVertices[Vertex],0)),1,1,"")</f>
        <v>1</v>
      </c>
      <c r="R26" s="87" t="s">
        <v>275</v>
      </c>
      <c r="S26" s="103">
        <v>43810.695335648146</v>
      </c>
      <c r="T26" s="87" t="s">
        <v>281</v>
      </c>
      <c r="U26" s="87"/>
      <c r="V26" s="87"/>
      <c r="W26" s="87"/>
      <c r="X26" s="87"/>
      <c r="Y26" s="106" t="s">
        <v>308</v>
      </c>
      <c r="Z26" s="103">
        <v>43810.695335648146</v>
      </c>
      <c r="AA26" s="109">
        <v>43810</v>
      </c>
      <c r="AB26" s="112" t="s">
        <v>340</v>
      </c>
      <c r="AC26" s="106" t="s">
        <v>377</v>
      </c>
      <c r="AD26" s="87"/>
      <c r="AE26" s="87"/>
      <c r="AF26" s="112" t="s">
        <v>414</v>
      </c>
      <c r="AG26" s="87"/>
      <c r="AH26" s="87" t="b">
        <v>0</v>
      </c>
      <c r="AI26" s="87">
        <v>0</v>
      </c>
      <c r="AJ26" s="112" t="s">
        <v>430</v>
      </c>
      <c r="AK26" s="87" t="b">
        <v>0</v>
      </c>
      <c r="AL26" s="87" t="s">
        <v>431</v>
      </c>
      <c r="AM26" s="87"/>
      <c r="AN26" s="112" t="s">
        <v>430</v>
      </c>
      <c r="AO26" s="87" t="b">
        <v>0</v>
      </c>
      <c r="AP26" s="87">
        <v>19</v>
      </c>
      <c r="AQ26" s="112" t="s">
        <v>428</v>
      </c>
      <c r="AR26" s="87" t="s">
        <v>434</v>
      </c>
      <c r="AS26" s="87" t="b">
        <v>0</v>
      </c>
      <c r="AT26" s="112" t="s">
        <v>428</v>
      </c>
      <c r="AU26" s="87" t="s">
        <v>207</v>
      </c>
      <c r="AV26" s="87">
        <v>0</v>
      </c>
      <c r="AW26" s="87">
        <v>0</v>
      </c>
      <c r="AX26" s="87"/>
      <c r="AY26" s="87"/>
      <c r="AZ26" s="87"/>
      <c r="BA26" s="87"/>
      <c r="BB26" s="87"/>
      <c r="BC26" s="87"/>
      <c r="BD26" s="87"/>
      <c r="BE26" s="87"/>
      <c r="BF26" s="51">
        <v>2</v>
      </c>
      <c r="BG26" s="52">
        <v>9.090909090909092</v>
      </c>
      <c r="BH26" s="51">
        <v>0</v>
      </c>
      <c r="BI26" s="52">
        <v>0</v>
      </c>
      <c r="BJ26" s="51">
        <v>0</v>
      </c>
      <c r="BK26" s="52">
        <v>0</v>
      </c>
      <c r="BL26" s="51">
        <v>20</v>
      </c>
      <c r="BM26" s="52">
        <v>90.9090909090909</v>
      </c>
      <c r="BN26" s="51">
        <v>22</v>
      </c>
    </row>
    <row r="27" spans="1:66" ht="29">
      <c r="A27" s="82" t="s">
        <v>265</v>
      </c>
      <c r="B27" s="82" t="s">
        <v>273</v>
      </c>
      <c r="C27" s="53" t="s">
        <v>841</v>
      </c>
      <c r="D27" s="54">
        <v>10</v>
      </c>
      <c r="E27" s="65" t="s">
        <v>136</v>
      </c>
      <c r="F27" s="55">
        <v>6</v>
      </c>
      <c r="G27" s="53"/>
      <c r="H27" s="57"/>
      <c r="I27" s="56"/>
      <c r="J27" s="56"/>
      <c r="K27" s="36" t="s">
        <v>65</v>
      </c>
      <c r="L27" s="90">
        <v>27</v>
      </c>
      <c r="M27" s="90"/>
      <c r="N27" s="63"/>
      <c r="O27" s="85">
        <v>9</v>
      </c>
      <c r="P27" s="83" t="str">
        <f>REPLACE(INDEX(GroupVertices[Group],MATCH(Edges[[#This Row],[Vertex 1]],GroupVertices[Vertex],0)),1,1,"")</f>
        <v>1</v>
      </c>
      <c r="Q27" s="83" t="str">
        <f>REPLACE(INDEX(GroupVertices[Group],MATCH(Edges[[#This Row],[Vertex 2]],GroupVertices[Vertex],0)),1,1,"")</f>
        <v>1</v>
      </c>
      <c r="R27" s="87" t="s">
        <v>275</v>
      </c>
      <c r="S27" s="103">
        <v>43805.055763888886</v>
      </c>
      <c r="T27" s="87" t="s">
        <v>278</v>
      </c>
      <c r="U27" s="106" t="s">
        <v>282</v>
      </c>
      <c r="V27" s="87" t="s">
        <v>286</v>
      </c>
      <c r="W27" s="87" t="s">
        <v>245</v>
      </c>
      <c r="X27" s="87"/>
      <c r="Y27" s="106" t="s">
        <v>309</v>
      </c>
      <c r="Z27" s="103">
        <v>43805.055763888886</v>
      </c>
      <c r="AA27" s="109">
        <v>43805</v>
      </c>
      <c r="AB27" s="112" t="s">
        <v>341</v>
      </c>
      <c r="AC27" s="106" t="s">
        <v>378</v>
      </c>
      <c r="AD27" s="87"/>
      <c r="AE27" s="87"/>
      <c r="AF27" s="112" t="s">
        <v>415</v>
      </c>
      <c r="AG27" s="87"/>
      <c r="AH27" s="87" t="b">
        <v>0</v>
      </c>
      <c r="AI27" s="87">
        <v>0</v>
      </c>
      <c r="AJ27" s="112" t="s">
        <v>430</v>
      </c>
      <c r="AK27" s="87" t="b">
        <v>0</v>
      </c>
      <c r="AL27" s="87" t="s">
        <v>431</v>
      </c>
      <c r="AM27" s="87"/>
      <c r="AN27" s="112" t="s">
        <v>430</v>
      </c>
      <c r="AO27" s="87" t="b">
        <v>0</v>
      </c>
      <c r="AP27" s="87">
        <v>11</v>
      </c>
      <c r="AQ27" s="112" t="s">
        <v>427</v>
      </c>
      <c r="AR27" s="87" t="s">
        <v>432</v>
      </c>
      <c r="AS27" s="87" t="b">
        <v>0</v>
      </c>
      <c r="AT27" s="112" t="s">
        <v>427</v>
      </c>
      <c r="AU27" s="87" t="s">
        <v>207</v>
      </c>
      <c r="AV27" s="87">
        <v>0</v>
      </c>
      <c r="AW27" s="87">
        <v>0</v>
      </c>
      <c r="AX27" s="87"/>
      <c r="AY27" s="87"/>
      <c r="AZ27" s="87"/>
      <c r="BA27" s="87"/>
      <c r="BB27" s="87"/>
      <c r="BC27" s="87"/>
      <c r="BD27" s="87"/>
      <c r="BE27" s="87"/>
      <c r="BF27" s="51">
        <v>0</v>
      </c>
      <c r="BG27" s="52">
        <v>0</v>
      </c>
      <c r="BH27" s="51">
        <v>0</v>
      </c>
      <c r="BI27" s="52">
        <v>0</v>
      </c>
      <c r="BJ27" s="51">
        <v>0</v>
      </c>
      <c r="BK27" s="52">
        <v>0</v>
      </c>
      <c r="BL27" s="51">
        <v>13</v>
      </c>
      <c r="BM27" s="52">
        <v>100</v>
      </c>
      <c r="BN27" s="51">
        <v>13</v>
      </c>
    </row>
    <row r="28" spans="1:66" ht="29">
      <c r="A28" s="82" t="s">
        <v>265</v>
      </c>
      <c r="B28" s="82" t="s">
        <v>273</v>
      </c>
      <c r="C28" s="53" t="s">
        <v>841</v>
      </c>
      <c r="D28" s="54">
        <v>10</v>
      </c>
      <c r="E28" s="65" t="s">
        <v>136</v>
      </c>
      <c r="F28" s="55">
        <v>6</v>
      </c>
      <c r="G28" s="53"/>
      <c r="H28" s="57"/>
      <c r="I28" s="56"/>
      <c r="J28" s="56"/>
      <c r="K28" s="36" t="s">
        <v>65</v>
      </c>
      <c r="L28" s="90">
        <v>28</v>
      </c>
      <c r="M28" s="90"/>
      <c r="N28" s="63"/>
      <c r="O28" s="85">
        <v>9</v>
      </c>
      <c r="P28" s="83" t="str">
        <f>REPLACE(INDEX(GroupVertices[Group],MATCH(Edges[[#This Row],[Vertex 1]],GroupVertices[Vertex],0)),1,1,"")</f>
        <v>1</v>
      </c>
      <c r="Q28" s="83" t="str">
        <f>REPLACE(INDEX(GroupVertices[Group],MATCH(Edges[[#This Row],[Vertex 2]],GroupVertices[Vertex],0)),1,1,"")</f>
        <v>1</v>
      </c>
      <c r="R28" s="87" t="s">
        <v>275</v>
      </c>
      <c r="S28" s="103">
        <v>43808.63159722222</v>
      </c>
      <c r="T28" s="87" t="s">
        <v>280</v>
      </c>
      <c r="U28" s="106" t="s">
        <v>284</v>
      </c>
      <c r="V28" s="87" t="s">
        <v>286</v>
      </c>
      <c r="W28" s="87" t="s">
        <v>245</v>
      </c>
      <c r="X28" s="87"/>
      <c r="Y28" s="106" t="s">
        <v>309</v>
      </c>
      <c r="Z28" s="103">
        <v>43808.63159722222</v>
      </c>
      <c r="AA28" s="109">
        <v>43808</v>
      </c>
      <c r="AB28" s="112" t="s">
        <v>342</v>
      </c>
      <c r="AC28" s="106" t="s">
        <v>379</v>
      </c>
      <c r="AD28" s="87"/>
      <c r="AE28" s="87"/>
      <c r="AF28" s="112" t="s">
        <v>416</v>
      </c>
      <c r="AG28" s="87"/>
      <c r="AH28" s="87" t="b">
        <v>0</v>
      </c>
      <c r="AI28" s="87">
        <v>0</v>
      </c>
      <c r="AJ28" s="112" t="s">
        <v>430</v>
      </c>
      <c r="AK28" s="87" t="b">
        <v>0</v>
      </c>
      <c r="AL28" s="87" t="s">
        <v>431</v>
      </c>
      <c r="AM28" s="87"/>
      <c r="AN28" s="112" t="s">
        <v>430</v>
      </c>
      <c r="AO28" s="87" t="b">
        <v>0</v>
      </c>
      <c r="AP28" s="87">
        <v>5</v>
      </c>
      <c r="AQ28" s="112" t="s">
        <v>426</v>
      </c>
      <c r="AR28" s="87" t="s">
        <v>432</v>
      </c>
      <c r="AS28" s="87" t="b">
        <v>0</v>
      </c>
      <c r="AT28" s="112" t="s">
        <v>426</v>
      </c>
      <c r="AU28" s="87" t="s">
        <v>207</v>
      </c>
      <c r="AV28" s="87">
        <v>0</v>
      </c>
      <c r="AW28" s="87">
        <v>0</v>
      </c>
      <c r="AX28" s="87"/>
      <c r="AY28" s="87"/>
      <c r="AZ28" s="87"/>
      <c r="BA28" s="87"/>
      <c r="BB28" s="87"/>
      <c r="BC28" s="87"/>
      <c r="BD28" s="87"/>
      <c r="BE28" s="87"/>
      <c r="BF28" s="51">
        <v>0</v>
      </c>
      <c r="BG28" s="52">
        <v>0</v>
      </c>
      <c r="BH28" s="51">
        <v>0</v>
      </c>
      <c r="BI28" s="52">
        <v>0</v>
      </c>
      <c r="BJ28" s="51">
        <v>0</v>
      </c>
      <c r="BK28" s="52">
        <v>0</v>
      </c>
      <c r="BL28" s="51">
        <v>5</v>
      </c>
      <c r="BM28" s="52">
        <v>100</v>
      </c>
      <c r="BN28" s="51">
        <v>5</v>
      </c>
    </row>
    <row r="29" spans="1:66" ht="29">
      <c r="A29" s="82" t="s">
        <v>265</v>
      </c>
      <c r="B29" s="82" t="s">
        <v>273</v>
      </c>
      <c r="C29" s="53" t="s">
        <v>841</v>
      </c>
      <c r="D29" s="54">
        <v>10</v>
      </c>
      <c r="E29" s="65" t="s">
        <v>136</v>
      </c>
      <c r="F29" s="55">
        <v>6</v>
      </c>
      <c r="G29" s="53"/>
      <c r="H29" s="57"/>
      <c r="I29" s="56"/>
      <c r="J29" s="56"/>
      <c r="K29" s="36" t="s">
        <v>65</v>
      </c>
      <c r="L29" s="90">
        <v>29</v>
      </c>
      <c r="M29" s="90"/>
      <c r="N29" s="63"/>
      <c r="O29" s="85">
        <v>9</v>
      </c>
      <c r="P29" s="83" t="str">
        <f>REPLACE(INDEX(GroupVertices[Group],MATCH(Edges[[#This Row],[Vertex 1]],GroupVertices[Vertex],0)),1,1,"")</f>
        <v>1</v>
      </c>
      <c r="Q29" s="83" t="str">
        <f>REPLACE(INDEX(GroupVertices[Group],MATCH(Edges[[#This Row],[Vertex 2]],GroupVertices[Vertex],0)),1,1,"")</f>
        <v>1</v>
      </c>
      <c r="R29" s="87" t="s">
        <v>275</v>
      </c>
      <c r="S29" s="103">
        <v>43810.69613425926</v>
      </c>
      <c r="T29" s="87" t="s">
        <v>281</v>
      </c>
      <c r="U29" s="87"/>
      <c r="V29" s="87"/>
      <c r="W29" s="87"/>
      <c r="X29" s="87"/>
      <c r="Y29" s="106" t="s">
        <v>309</v>
      </c>
      <c r="Z29" s="103">
        <v>43810.69613425926</v>
      </c>
      <c r="AA29" s="109">
        <v>43810</v>
      </c>
      <c r="AB29" s="112" t="s">
        <v>343</v>
      </c>
      <c r="AC29" s="106" t="s">
        <v>380</v>
      </c>
      <c r="AD29" s="87"/>
      <c r="AE29" s="87"/>
      <c r="AF29" s="112" t="s">
        <v>417</v>
      </c>
      <c r="AG29" s="87"/>
      <c r="AH29" s="87" t="b">
        <v>0</v>
      </c>
      <c r="AI29" s="87">
        <v>0</v>
      </c>
      <c r="AJ29" s="112" t="s">
        <v>430</v>
      </c>
      <c r="AK29" s="87" t="b">
        <v>0</v>
      </c>
      <c r="AL29" s="87" t="s">
        <v>431</v>
      </c>
      <c r="AM29" s="87"/>
      <c r="AN29" s="112" t="s">
        <v>430</v>
      </c>
      <c r="AO29" s="87" t="b">
        <v>0</v>
      </c>
      <c r="AP29" s="87">
        <v>19</v>
      </c>
      <c r="AQ29" s="112" t="s">
        <v>428</v>
      </c>
      <c r="AR29" s="87" t="s">
        <v>432</v>
      </c>
      <c r="AS29" s="87" t="b">
        <v>0</v>
      </c>
      <c r="AT29" s="112" t="s">
        <v>428</v>
      </c>
      <c r="AU29" s="87" t="s">
        <v>207</v>
      </c>
      <c r="AV29" s="87">
        <v>0</v>
      </c>
      <c r="AW29" s="87">
        <v>0</v>
      </c>
      <c r="AX29" s="87"/>
      <c r="AY29" s="87"/>
      <c r="AZ29" s="87"/>
      <c r="BA29" s="87"/>
      <c r="BB29" s="87"/>
      <c r="BC29" s="87"/>
      <c r="BD29" s="87"/>
      <c r="BE29" s="87"/>
      <c r="BF29" s="51">
        <v>2</v>
      </c>
      <c r="BG29" s="52">
        <v>9.090909090909092</v>
      </c>
      <c r="BH29" s="51">
        <v>0</v>
      </c>
      <c r="BI29" s="52">
        <v>0</v>
      </c>
      <c r="BJ29" s="51">
        <v>0</v>
      </c>
      <c r="BK29" s="52">
        <v>0</v>
      </c>
      <c r="BL29" s="51">
        <v>20</v>
      </c>
      <c r="BM29" s="52">
        <v>90.9090909090909</v>
      </c>
      <c r="BN29" s="51">
        <v>22</v>
      </c>
    </row>
    <row r="30" spans="1:66" ht="15">
      <c r="A30" s="82" t="s">
        <v>266</v>
      </c>
      <c r="B30" s="82" t="s">
        <v>273</v>
      </c>
      <c r="C30" s="53" t="s">
        <v>839</v>
      </c>
      <c r="D30" s="54">
        <v>3</v>
      </c>
      <c r="E30" s="65" t="s">
        <v>132</v>
      </c>
      <c r="F30" s="55">
        <v>32</v>
      </c>
      <c r="G30" s="53"/>
      <c r="H30" s="57"/>
      <c r="I30" s="56"/>
      <c r="J30" s="56"/>
      <c r="K30" s="36" t="s">
        <v>65</v>
      </c>
      <c r="L30" s="90">
        <v>30</v>
      </c>
      <c r="M30" s="90"/>
      <c r="N30" s="63"/>
      <c r="O30" s="85">
        <v>1</v>
      </c>
      <c r="P30" s="83" t="str">
        <f>REPLACE(INDEX(GroupVertices[Group],MATCH(Edges[[#This Row],[Vertex 1]],GroupVertices[Vertex],0)),1,1,"")</f>
        <v>1</v>
      </c>
      <c r="Q30" s="83" t="str">
        <f>REPLACE(INDEX(GroupVertices[Group],MATCH(Edges[[#This Row],[Vertex 2]],GroupVertices[Vertex],0)),1,1,"")</f>
        <v>1</v>
      </c>
      <c r="R30" s="87" t="s">
        <v>275</v>
      </c>
      <c r="S30" s="103">
        <v>43810.701273148145</v>
      </c>
      <c r="T30" s="87" t="s">
        <v>281</v>
      </c>
      <c r="U30" s="87"/>
      <c r="V30" s="87"/>
      <c r="W30" s="87"/>
      <c r="X30" s="87"/>
      <c r="Y30" s="106" t="s">
        <v>310</v>
      </c>
      <c r="Z30" s="103">
        <v>43810.701273148145</v>
      </c>
      <c r="AA30" s="109">
        <v>43810</v>
      </c>
      <c r="AB30" s="112" t="s">
        <v>344</v>
      </c>
      <c r="AC30" s="106" t="s">
        <v>381</v>
      </c>
      <c r="AD30" s="87"/>
      <c r="AE30" s="87"/>
      <c r="AF30" s="112" t="s">
        <v>418</v>
      </c>
      <c r="AG30" s="87"/>
      <c r="AH30" s="87" t="b">
        <v>0</v>
      </c>
      <c r="AI30" s="87">
        <v>0</v>
      </c>
      <c r="AJ30" s="112" t="s">
        <v>430</v>
      </c>
      <c r="AK30" s="87" t="b">
        <v>0</v>
      </c>
      <c r="AL30" s="87" t="s">
        <v>431</v>
      </c>
      <c r="AM30" s="87"/>
      <c r="AN30" s="112" t="s">
        <v>430</v>
      </c>
      <c r="AO30" s="87" t="b">
        <v>0</v>
      </c>
      <c r="AP30" s="87">
        <v>19</v>
      </c>
      <c r="AQ30" s="112" t="s">
        <v>428</v>
      </c>
      <c r="AR30" s="87" t="s">
        <v>432</v>
      </c>
      <c r="AS30" s="87" t="b">
        <v>0</v>
      </c>
      <c r="AT30" s="112" t="s">
        <v>428</v>
      </c>
      <c r="AU30" s="87" t="s">
        <v>207</v>
      </c>
      <c r="AV30" s="87">
        <v>0</v>
      </c>
      <c r="AW30" s="87">
        <v>0</v>
      </c>
      <c r="AX30" s="87"/>
      <c r="AY30" s="87"/>
      <c r="AZ30" s="87"/>
      <c r="BA30" s="87"/>
      <c r="BB30" s="87"/>
      <c r="BC30" s="87"/>
      <c r="BD30" s="87"/>
      <c r="BE30" s="87"/>
      <c r="BF30" s="51">
        <v>2</v>
      </c>
      <c r="BG30" s="52">
        <v>9.090909090909092</v>
      </c>
      <c r="BH30" s="51">
        <v>0</v>
      </c>
      <c r="BI30" s="52">
        <v>0</v>
      </c>
      <c r="BJ30" s="51">
        <v>0</v>
      </c>
      <c r="BK30" s="52">
        <v>0</v>
      </c>
      <c r="BL30" s="51">
        <v>20</v>
      </c>
      <c r="BM30" s="52">
        <v>90.9090909090909</v>
      </c>
      <c r="BN30" s="51">
        <v>22</v>
      </c>
    </row>
    <row r="31" spans="1:66" ht="15">
      <c r="A31" s="82" t="s">
        <v>267</v>
      </c>
      <c r="B31" s="82" t="s">
        <v>273</v>
      </c>
      <c r="C31" s="53" t="s">
        <v>839</v>
      </c>
      <c r="D31" s="54">
        <v>3</v>
      </c>
      <c r="E31" s="65" t="s">
        <v>132</v>
      </c>
      <c r="F31" s="55">
        <v>32</v>
      </c>
      <c r="G31" s="53"/>
      <c r="H31" s="57"/>
      <c r="I31" s="56"/>
      <c r="J31" s="56"/>
      <c r="K31" s="36" t="s">
        <v>65</v>
      </c>
      <c r="L31" s="90">
        <v>31</v>
      </c>
      <c r="M31" s="90"/>
      <c r="N31" s="63"/>
      <c r="O31" s="85">
        <v>1</v>
      </c>
      <c r="P31" s="83" t="str">
        <f>REPLACE(INDEX(GroupVertices[Group],MATCH(Edges[[#This Row],[Vertex 1]],GroupVertices[Vertex],0)),1,1,"")</f>
        <v>1</v>
      </c>
      <c r="Q31" s="83" t="str">
        <f>REPLACE(INDEX(GroupVertices[Group],MATCH(Edges[[#This Row],[Vertex 2]],GroupVertices[Vertex],0)),1,1,"")</f>
        <v>1</v>
      </c>
      <c r="R31" s="87" t="s">
        <v>275</v>
      </c>
      <c r="S31" s="103">
        <v>43810.71055555555</v>
      </c>
      <c r="T31" s="87" t="s">
        <v>281</v>
      </c>
      <c r="U31" s="87"/>
      <c r="V31" s="87"/>
      <c r="W31" s="87"/>
      <c r="X31" s="87"/>
      <c r="Y31" s="106" t="s">
        <v>311</v>
      </c>
      <c r="Z31" s="103">
        <v>43810.71055555555</v>
      </c>
      <c r="AA31" s="109">
        <v>43810</v>
      </c>
      <c r="AB31" s="112" t="s">
        <v>345</v>
      </c>
      <c r="AC31" s="106" t="s">
        <v>382</v>
      </c>
      <c r="AD31" s="87"/>
      <c r="AE31" s="87"/>
      <c r="AF31" s="112" t="s">
        <v>419</v>
      </c>
      <c r="AG31" s="87"/>
      <c r="AH31" s="87" t="b">
        <v>0</v>
      </c>
      <c r="AI31" s="87">
        <v>0</v>
      </c>
      <c r="AJ31" s="112" t="s">
        <v>430</v>
      </c>
      <c r="AK31" s="87" t="b">
        <v>0</v>
      </c>
      <c r="AL31" s="87" t="s">
        <v>431</v>
      </c>
      <c r="AM31" s="87"/>
      <c r="AN31" s="112" t="s">
        <v>430</v>
      </c>
      <c r="AO31" s="87" t="b">
        <v>0</v>
      </c>
      <c r="AP31" s="87">
        <v>19</v>
      </c>
      <c r="AQ31" s="112" t="s">
        <v>428</v>
      </c>
      <c r="AR31" s="87" t="s">
        <v>432</v>
      </c>
      <c r="AS31" s="87" t="b">
        <v>0</v>
      </c>
      <c r="AT31" s="112" t="s">
        <v>428</v>
      </c>
      <c r="AU31" s="87" t="s">
        <v>207</v>
      </c>
      <c r="AV31" s="87">
        <v>0</v>
      </c>
      <c r="AW31" s="87">
        <v>0</v>
      </c>
      <c r="AX31" s="87"/>
      <c r="AY31" s="87"/>
      <c r="AZ31" s="87"/>
      <c r="BA31" s="87"/>
      <c r="BB31" s="87"/>
      <c r="BC31" s="87"/>
      <c r="BD31" s="87"/>
      <c r="BE31" s="87"/>
      <c r="BF31" s="51">
        <v>2</v>
      </c>
      <c r="BG31" s="52">
        <v>9.090909090909092</v>
      </c>
      <c r="BH31" s="51">
        <v>0</v>
      </c>
      <c r="BI31" s="52">
        <v>0</v>
      </c>
      <c r="BJ31" s="51">
        <v>0</v>
      </c>
      <c r="BK31" s="52">
        <v>0</v>
      </c>
      <c r="BL31" s="51">
        <v>20</v>
      </c>
      <c r="BM31" s="52">
        <v>90.9090909090909</v>
      </c>
      <c r="BN31" s="51">
        <v>22</v>
      </c>
    </row>
    <row r="32" spans="1:66" ht="29">
      <c r="A32" s="82" t="s">
        <v>268</v>
      </c>
      <c r="B32" s="82" t="s">
        <v>273</v>
      </c>
      <c r="C32" s="53" t="s">
        <v>840</v>
      </c>
      <c r="D32" s="54">
        <v>10</v>
      </c>
      <c r="E32" s="65" t="s">
        <v>136</v>
      </c>
      <c r="F32" s="55">
        <v>22.25</v>
      </c>
      <c r="G32" s="53"/>
      <c r="H32" s="57"/>
      <c r="I32" s="56"/>
      <c r="J32" s="56"/>
      <c r="K32" s="36" t="s">
        <v>65</v>
      </c>
      <c r="L32" s="90">
        <v>32</v>
      </c>
      <c r="M32" s="90"/>
      <c r="N32" s="63"/>
      <c r="O32" s="85">
        <v>4</v>
      </c>
      <c r="P32" s="83" t="str">
        <f>REPLACE(INDEX(GroupVertices[Group],MATCH(Edges[[#This Row],[Vertex 1]],GroupVertices[Vertex],0)),1,1,"")</f>
        <v>1</v>
      </c>
      <c r="Q32" s="83" t="str">
        <f>REPLACE(INDEX(GroupVertices[Group],MATCH(Edges[[#This Row],[Vertex 2]],GroupVertices[Vertex],0)),1,1,"")</f>
        <v>1</v>
      </c>
      <c r="R32" s="87" t="s">
        <v>275</v>
      </c>
      <c r="S32" s="103">
        <v>43808.829872685186</v>
      </c>
      <c r="T32" s="87" t="s">
        <v>278</v>
      </c>
      <c r="U32" s="106" t="s">
        <v>282</v>
      </c>
      <c r="V32" s="87" t="s">
        <v>286</v>
      </c>
      <c r="W32" s="87" t="s">
        <v>245</v>
      </c>
      <c r="X32" s="87"/>
      <c r="Y32" s="106" t="s">
        <v>312</v>
      </c>
      <c r="Z32" s="103">
        <v>43808.829872685186</v>
      </c>
      <c r="AA32" s="109">
        <v>43808</v>
      </c>
      <c r="AB32" s="112" t="s">
        <v>346</v>
      </c>
      <c r="AC32" s="106" t="s">
        <v>383</v>
      </c>
      <c r="AD32" s="87"/>
      <c r="AE32" s="87"/>
      <c r="AF32" s="112" t="s">
        <v>420</v>
      </c>
      <c r="AG32" s="87"/>
      <c r="AH32" s="87" t="b">
        <v>0</v>
      </c>
      <c r="AI32" s="87">
        <v>0</v>
      </c>
      <c r="AJ32" s="112" t="s">
        <v>430</v>
      </c>
      <c r="AK32" s="87" t="b">
        <v>0</v>
      </c>
      <c r="AL32" s="87" t="s">
        <v>431</v>
      </c>
      <c r="AM32" s="87"/>
      <c r="AN32" s="112" t="s">
        <v>430</v>
      </c>
      <c r="AO32" s="87" t="b">
        <v>0</v>
      </c>
      <c r="AP32" s="87">
        <v>11</v>
      </c>
      <c r="AQ32" s="112" t="s">
        <v>427</v>
      </c>
      <c r="AR32" s="87" t="s">
        <v>434</v>
      </c>
      <c r="AS32" s="87" t="b">
        <v>0</v>
      </c>
      <c r="AT32" s="112" t="s">
        <v>427</v>
      </c>
      <c r="AU32" s="87" t="s">
        <v>207</v>
      </c>
      <c r="AV32" s="87">
        <v>0</v>
      </c>
      <c r="AW32" s="87">
        <v>0</v>
      </c>
      <c r="AX32" s="87"/>
      <c r="AY32" s="87"/>
      <c r="AZ32" s="87"/>
      <c r="BA32" s="87"/>
      <c r="BB32" s="87"/>
      <c r="BC32" s="87"/>
      <c r="BD32" s="87"/>
      <c r="BE32" s="87"/>
      <c r="BF32" s="51">
        <v>0</v>
      </c>
      <c r="BG32" s="52">
        <v>0</v>
      </c>
      <c r="BH32" s="51">
        <v>0</v>
      </c>
      <c r="BI32" s="52">
        <v>0</v>
      </c>
      <c r="BJ32" s="51">
        <v>0</v>
      </c>
      <c r="BK32" s="52">
        <v>0</v>
      </c>
      <c r="BL32" s="51">
        <v>13</v>
      </c>
      <c r="BM32" s="52">
        <v>100</v>
      </c>
      <c r="BN32" s="51">
        <v>13</v>
      </c>
    </row>
    <row r="33" spans="1:66" ht="29">
      <c r="A33" s="82" t="s">
        <v>268</v>
      </c>
      <c r="B33" s="82" t="s">
        <v>273</v>
      </c>
      <c r="C33" s="53" t="s">
        <v>840</v>
      </c>
      <c r="D33" s="54">
        <v>10</v>
      </c>
      <c r="E33" s="65" t="s">
        <v>136</v>
      </c>
      <c r="F33" s="55">
        <v>22.25</v>
      </c>
      <c r="G33" s="53"/>
      <c r="H33" s="57"/>
      <c r="I33" s="56"/>
      <c r="J33" s="56"/>
      <c r="K33" s="36" t="s">
        <v>65</v>
      </c>
      <c r="L33" s="90">
        <v>33</v>
      </c>
      <c r="M33" s="90"/>
      <c r="N33" s="63"/>
      <c r="O33" s="85">
        <v>4</v>
      </c>
      <c r="P33" s="83" t="str">
        <f>REPLACE(INDEX(GroupVertices[Group],MATCH(Edges[[#This Row],[Vertex 1]],GroupVertices[Vertex],0)),1,1,"")</f>
        <v>1</v>
      </c>
      <c r="Q33" s="83" t="str">
        <f>REPLACE(INDEX(GroupVertices[Group],MATCH(Edges[[#This Row],[Vertex 2]],GroupVertices[Vertex],0)),1,1,"")</f>
        <v>1</v>
      </c>
      <c r="R33" s="87" t="s">
        <v>275</v>
      </c>
      <c r="S33" s="103">
        <v>43810.77853009259</v>
      </c>
      <c r="T33" s="87" t="s">
        <v>281</v>
      </c>
      <c r="U33" s="87"/>
      <c r="V33" s="87"/>
      <c r="W33" s="87"/>
      <c r="X33" s="87"/>
      <c r="Y33" s="106" t="s">
        <v>312</v>
      </c>
      <c r="Z33" s="103">
        <v>43810.77853009259</v>
      </c>
      <c r="AA33" s="109">
        <v>43810</v>
      </c>
      <c r="AB33" s="112" t="s">
        <v>347</v>
      </c>
      <c r="AC33" s="106" t="s">
        <v>384</v>
      </c>
      <c r="AD33" s="87"/>
      <c r="AE33" s="87"/>
      <c r="AF33" s="112" t="s">
        <v>421</v>
      </c>
      <c r="AG33" s="87"/>
      <c r="AH33" s="87" t="b">
        <v>0</v>
      </c>
      <c r="AI33" s="87">
        <v>0</v>
      </c>
      <c r="AJ33" s="112" t="s">
        <v>430</v>
      </c>
      <c r="AK33" s="87" t="b">
        <v>0</v>
      </c>
      <c r="AL33" s="87" t="s">
        <v>431</v>
      </c>
      <c r="AM33" s="87"/>
      <c r="AN33" s="112" t="s">
        <v>430</v>
      </c>
      <c r="AO33" s="87" t="b">
        <v>0</v>
      </c>
      <c r="AP33" s="87">
        <v>19</v>
      </c>
      <c r="AQ33" s="112" t="s">
        <v>428</v>
      </c>
      <c r="AR33" s="87" t="s">
        <v>436</v>
      </c>
      <c r="AS33" s="87" t="b">
        <v>0</v>
      </c>
      <c r="AT33" s="112" t="s">
        <v>428</v>
      </c>
      <c r="AU33" s="87" t="s">
        <v>207</v>
      </c>
      <c r="AV33" s="87">
        <v>0</v>
      </c>
      <c r="AW33" s="87">
        <v>0</v>
      </c>
      <c r="AX33" s="87"/>
      <c r="AY33" s="87"/>
      <c r="AZ33" s="87"/>
      <c r="BA33" s="87"/>
      <c r="BB33" s="87"/>
      <c r="BC33" s="87"/>
      <c r="BD33" s="87"/>
      <c r="BE33" s="87"/>
      <c r="BF33" s="51">
        <v>2</v>
      </c>
      <c r="BG33" s="52">
        <v>9.090909090909092</v>
      </c>
      <c r="BH33" s="51">
        <v>0</v>
      </c>
      <c r="BI33" s="52">
        <v>0</v>
      </c>
      <c r="BJ33" s="51">
        <v>0</v>
      </c>
      <c r="BK33" s="52">
        <v>0</v>
      </c>
      <c r="BL33" s="51">
        <v>20</v>
      </c>
      <c r="BM33" s="52">
        <v>90.9090909090909</v>
      </c>
      <c r="BN33" s="51">
        <v>22</v>
      </c>
    </row>
    <row r="34" spans="1:66" ht="15">
      <c r="A34" s="82" t="s">
        <v>269</v>
      </c>
      <c r="B34" s="82" t="s">
        <v>273</v>
      </c>
      <c r="C34" s="53" t="s">
        <v>839</v>
      </c>
      <c r="D34" s="54">
        <v>3</v>
      </c>
      <c r="E34" s="65" t="s">
        <v>132</v>
      </c>
      <c r="F34" s="55">
        <v>32</v>
      </c>
      <c r="G34" s="53"/>
      <c r="H34" s="57"/>
      <c r="I34" s="56"/>
      <c r="J34" s="56"/>
      <c r="K34" s="36" t="s">
        <v>65</v>
      </c>
      <c r="L34" s="90">
        <v>34</v>
      </c>
      <c r="M34" s="90"/>
      <c r="N34" s="63"/>
      <c r="O34" s="85">
        <v>1</v>
      </c>
      <c r="P34" s="83" t="str">
        <f>REPLACE(INDEX(GroupVertices[Group],MATCH(Edges[[#This Row],[Vertex 1]],GroupVertices[Vertex],0)),1,1,"")</f>
        <v>1</v>
      </c>
      <c r="Q34" s="83" t="str">
        <f>REPLACE(INDEX(GroupVertices[Group],MATCH(Edges[[#This Row],[Vertex 2]],GroupVertices[Vertex],0)),1,1,"")</f>
        <v>1</v>
      </c>
      <c r="R34" s="87" t="s">
        <v>275</v>
      </c>
      <c r="S34" s="103">
        <v>43810.78603009259</v>
      </c>
      <c r="T34" s="87" t="s">
        <v>281</v>
      </c>
      <c r="U34" s="87"/>
      <c r="V34" s="87"/>
      <c r="W34" s="87"/>
      <c r="X34" s="87"/>
      <c r="Y34" s="106" t="s">
        <v>313</v>
      </c>
      <c r="Z34" s="103">
        <v>43810.78603009259</v>
      </c>
      <c r="AA34" s="109">
        <v>43810</v>
      </c>
      <c r="AB34" s="112" t="s">
        <v>348</v>
      </c>
      <c r="AC34" s="106" t="s">
        <v>385</v>
      </c>
      <c r="AD34" s="87"/>
      <c r="AE34" s="87"/>
      <c r="AF34" s="112" t="s">
        <v>422</v>
      </c>
      <c r="AG34" s="87"/>
      <c r="AH34" s="87" t="b">
        <v>0</v>
      </c>
      <c r="AI34" s="87">
        <v>0</v>
      </c>
      <c r="AJ34" s="112" t="s">
        <v>430</v>
      </c>
      <c r="AK34" s="87" t="b">
        <v>0</v>
      </c>
      <c r="AL34" s="87" t="s">
        <v>431</v>
      </c>
      <c r="AM34" s="87"/>
      <c r="AN34" s="112" t="s">
        <v>430</v>
      </c>
      <c r="AO34" s="87" t="b">
        <v>0</v>
      </c>
      <c r="AP34" s="87">
        <v>19</v>
      </c>
      <c r="AQ34" s="112" t="s">
        <v>428</v>
      </c>
      <c r="AR34" s="87" t="s">
        <v>432</v>
      </c>
      <c r="AS34" s="87" t="b">
        <v>0</v>
      </c>
      <c r="AT34" s="112" t="s">
        <v>428</v>
      </c>
      <c r="AU34" s="87" t="s">
        <v>207</v>
      </c>
      <c r="AV34" s="87">
        <v>0</v>
      </c>
      <c r="AW34" s="87">
        <v>0</v>
      </c>
      <c r="AX34" s="87"/>
      <c r="AY34" s="87"/>
      <c r="AZ34" s="87"/>
      <c r="BA34" s="87"/>
      <c r="BB34" s="87"/>
      <c r="BC34" s="87"/>
      <c r="BD34" s="87"/>
      <c r="BE34" s="87"/>
      <c r="BF34" s="51">
        <v>2</v>
      </c>
      <c r="BG34" s="52">
        <v>9.090909090909092</v>
      </c>
      <c r="BH34" s="51">
        <v>0</v>
      </c>
      <c r="BI34" s="52">
        <v>0</v>
      </c>
      <c r="BJ34" s="51">
        <v>0</v>
      </c>
      <c r="BK34" s="52">
        <v>0</v>
      </c>
      <c r="BL34" s="51">
        <v>20</v>
      </c>
      <c r="BM34" s="52">
        <v>90.9090909090909</v>
      </c>
      <c r="BN34" s="51">
        <v>22</v>
      </c>
    </row>
    <row r="35" spans="1:66" ht="15">
      <c r="A35" s="82" t="s">
        <v>270</v>
      </c>
      <c r="B35" s="82" t="s">
        <v>273</v>
      </c>
      <c r="C35" s="53" t="s">
        <v>839</v>
      </c>
      <c r="D35" s="54">
        <v>3</v>
      </c>
      <c r="E35" s="65" t="s">
        <v>132</v>
      </c>
      <c r="F35" s="55">
        <v>32</v>
      </c>
      <c r="G35" s="53"/>
      <c r="H35" s="57"/>
      <c r="I35" s="56"/>
      <c r="J35" s="56"/>
      <c r="K35" s="36" t="s">
        <v>65</v>
      </c>
      <c r="L35" s="90">
        <v>35</v>
      </c>
      <c r="M35" s="90"/>
      <c r="N35" s="63"/>
      <c r="O35" s="85">
        <v>1</v>
      </c>
      <c r="P35" s="83" t="str">
        <f>REPLACE(INDEX(GroupVertices[Group],MATCH(Edges[[#This Row],[Vertex 1]],GroupVertices[Vertex],0)),1,1,"")</f>
        <v>1</v>
      </c>
      <c r="Q35" s="83" t="str">
        <f>REPLACE(INDEX(GroupVertices[Group],MATCH(Edges[[#This Row],[Vertex 2]],GroupVertices[Vertex],0)),1,1,"")</f>
        <v>1</v>
      </c>
      <c r="R35" s="87" t="s">
        <v>275</v>
      </c>
      <c r="S35" s="103">
        <v>43810.980208333334</v>
      </c>
      <c r="T35" s="87" t="s">
        <v>281</v>
      </c>
      <c r="U35" s="87"/>
      <c r="V35" s="87"/>
      <c r="W35" s="87"/>
      <c r="X35" s="87"/>
      <c r="Y35" s="106" t="s">
        <v>314</v>
      </c>
      <c r="Z35" s="103">
        <v>43810.980208333334</v>
      </c>
      <c r="AA35" s="109">
        <v>43810</v>
      </c>
      <c r="AB35" s="112" t="s">
        <v>349</v>
      </c>
      <c r="AC35" s="106" t="s">
        <v>386</v>
      </c>
      <c r="AD35" s="87"/>
      <c r="AE35" s="87"/>
      <c r="AF35" s="112" t="s">
        <v>423</v>
      </c>
      <c r="AG35" s="87"/>
      <c r="AH35" s="87" t="b">
        <v>0</v>
      </c>
      <c r="AI35" s="87">
        <v>0</v>
      </c>
      <c r="AJ35" s="112" t="s">
        <v>430</v>
      </c>
      <c r="AK35" s="87" t="b">
        <v>0</v>
      </c>
      <c r="AL35" s="87" t="s">
        <v>431</v>
      </c>
      <c r="AM35" s="87"/>
      <c r="AN35" s="112" t="s">
        <v>430</v>
      </c>
      <c r="AO35" s="87" t="b">
        <v>0</v>
      </c>
      <c r="AP35" s="87">
        <v>19</v>
      </c>
      <c r="AQ35" s="112" t="s">
        <v>428</v>
      </c>
      <c r="AR35" s="87" t="s">
        <v>432</v>
      </c>
      <c r="AS35" s="87" t="b">
        <v>0</v>
      </c>
      <c r="AT35" s="112" t="s">
        <v>428</v>
      </c>
      <c r="AU35" s="87" t="s">
        <v>207</v>
      </c>
      <c r="AV35" s="87">
        <v>0</v>
      </c>
      <c r="AW35" s="87">
        <v>0</v>
      </c>
      <c r="AX35" s="87"/>
      <c r="AY35" s="87"/>
      <c r="AZ35" s="87"/>
      <c r="BA35" s="87"/>
      <c r="BB35" s="87"/>
      <c r="BC35" s="87"/>
      <c r="BD35" s="87"/>
      <c r="BE35" s="87"/>
      <c r="BF35" s="51">
        <v>2</v>
      </c>
      <c r="BG35" s="52">
        <v>9.090909090909092</v>
      </c>
      <c r="BH35" s="51">
        <v>0</v>
      </c>
      <c r="BI35" s="52">
        <v>0</v>
      </c>
      <c r="BJ35" s="51">
        <v>0</v>
      </c>
      <c r="BK35" s="52">
        <v>0</v>
      </c>
      <c r="BL35" s="51">
        <v>20</v>
      </c>
      <c r="BM35" s="52">
        <v>90.9090909090909</v>
      </c>
      <c r="BN35" s="51">
        <v>22</v>
      </c>
    </row>
    <row r="36" spans="1:66" ht="15">
      <c r="A36" s="82" t="s">
        <v>271</v>
      </c>
      <c r="B36" s="82" t="s">
        <v>273</v>
      </c>
      <c r="C36" s="53" t="s">
        <v>839</v>
      </c>
      <c r="D36" s="54">
        <v>3</v>
      </c>
      <c r="E36" s="65" t="s">
        <v>132</v>
      </c>
      <c r="F36" s="55">
        <v>32</v>
      </c>
      <c r="G36" s="53"/>
      <c r="H36" s="57"/>
      <c r="I36" s="56"/>
      <c r="J36" s="56"/>
      <c r="K36" s="36" t="s">
        <v>65</v>
      </c>
      <c r="L36" s="90">
        <v>36</v>
      </c>
      <c r="M36" s="90"/>
      <c r="N36" s="63"/>
      <c r="O36" s="85">
        <v>1</v>
      </c>
      <c r="P36" s="83" t="str">
        <f>REPLACE(INDEX(GroupVertices[Group],MATCH(Edges[[#This Row],[Vertex 1]],GroupVertices[Vertex],0)),1,1,"")</f>
        <v>1</v>
      </c>
      <c r="Q36" s="83" t="str">
        <f>REPLACE(INDEX(GroupVertices[Group],MATCH(Edges[[#This Row],[Vertex 2]],GroupVertices[Vertex],0)),1,1,"")</f>
        <v>1</v>
      </c>
      <c r="R36" s="87" t="s">
        <v>275</v>
      </c>
      <c r="S36" s="103">
        <v>43811.026979166665</v>
      </c>
      <c r="T36" s="87" t="s">
        <v>281</v>
      </c>
      <c r="U36" s="87"/>
      <c r="V36" s="87"/>
      <c r="W36" s="87"/>
      <c r="X36" s="87"/>
      <c r="Y36" s="106" t="s">
        <v>315</v>
      </c>
      <c r="Z36" s="103">
        <v>43811.026979166665</v>
      </c>
      <c r="AA36" s="109">
        <v>43811</v>
      </c>
      <c r="AB36" s="112" t="s">
        <v>350</v>
      </c>
      <c r="AC36" s="106" t="s">
        <v>387</v>
      </c>
      <c r="AD36" s="87"/>
      <c r="AE36" s="87"/>
      <c r="AF36" s="112" t="s">
        <v>424</v>
      </c>
      <c r="AG36" s="87"/>
      <c r="AH36" s="87" t="b">
        <v>0</v>
      </c>
      <c r="AI36" s="87">
        <v>0</v>
      </c>
      <c r="AJ36" s="112" t="s">
        <v>430</v>
      </c>
      <c r="AK36" s="87" t="b">
        <v>0</v>
      </c>
      <c r="AL36" s="87" t="s">
        <v>431</v>
      </c>
      <c r="AM36" s="87"/>
      <c r="AN36" s="112" t="s">
        <v>430</v>
      </c>
      <c r="AO36" s="87" t="b">
        <v>0</v>
      </c>
      <c r="AP36" s="87">
        <v>19</v>
      </c>
      <c r="AQ36" s="112" t="s">
        <v>428</v>
      </c>
      <c r="AR36" s="87" t="s">
        <v>432</v>
      </c>
      <c r="AS36" s="87" t="b">
        <v>0</v>
      </c>
      <c r="AT36" s="112" t="s">
        <v>428</v>
      </c>
      <c r="AU36" s="87" t="s">
        <v>207</v>
      </c>
      <c r="AV36" s="87">
        <v>0</v>
      </c>
      <c r="AW36" s="87">
        <v>0</v>
      </c>
      <c r="AX36" s="87"/>
      <c r="AY36" s="87"/>
      <c r="AZ36" s="87"/>
      <c r="BA36" s="87"/>
      <c r="BB36" s="87"/>
      <c r="BC36" s="87"/>
      <c r="BD36" s="87"/>
      <c r="BE36" s="87"/>
      <c r="BF36" s="51">
        <v>2</v>
      </c>
      <c r="BG36" s="52">
        <v>9.090909090909092</v>
      </c>
      <c r="BH36" s="51">
        <v>0</v>
      </c>
      <c r="BI36" s="52">
        <v>0</v>
      </c>
      <c r="BJ36" s="51">
        <v>0</v>
      </c>
      <c r="BK36" s="52">
        <v>0</v>
      </c>
      <c r="BL36" s="51">
        <v>20</v>
      </c>
      <c r="BM36" s="52">
        <v>90.9090909090909</v>
      </c>
      <c r="BN36" s="51">
        <v>22</v>
      </c>
    </row>
    <row r="37" spans="1:66" ht="15">
      <c r="A37" s="82" t="s">
        <v>272</v>
      </c>
      <c r="B37" s="82" t="s">
        <v>273</v>
      </c>
      <c r="C37" s="53" t="s">
        <v>839</v>
      </c>
      <c r="D37" s="54">
        <v>3</v>
      </c>
      <c r="E37" s="65" t="s">
        <v>132</v>
      </c>
      <c r="F37" s="55">
        <v>32</v>
      </c>
      <c r="G37" s="53"/>
      <c r="H37" s="57"/>
      <c r="I37" s="56"/>
      <c r="J37" s="56"/>
      <c r="K37" s="36" t="s">
        <v>65</v>
      </c>
      <c r="L37" s="90">
        <v>37</v>
      </c>
      <c r="M37" s="90"/>
      <c r="N37" s="63"/>
      <c r="O37" s="85">
        <v>1</v>
      </c>
      <c r="P37" s="83" t="str">
        <f>REPLACE(INDEX(GroupVertices[Group],MATCH(Edges[[#This Row],[Vertex 1]],GroupVertices[Vertex],0)),1,1,"")</f>
        <v>1</v>
      </c>
      <c r="Q37" s="83" t="str">
        <f>REPLACE(INDEX(GroupVertices[Group],MATCH(Edges[[#This Row],[Vertex 2]],GroupVertices[Vertex],0)),1,1,"")</f>
        <v>1</v>
      </c>
      <c r="R37" s="87" t="s">
        <v>275</v>
      </c>
      <c r="S37" s="103">
        <v>43811.09553240741</v>
      </c>
      <c r="T37" s="87" t="s">
        <v>281</v>
      </c>
      <c r="U37" s="87"/>
      <c r="V37" s="87"/>
      <c r="W37" s="87"/>
      <c r="X37" s="87"/>
      <c r="Y37" s="106" t="s">
        <v>316</v>
      </c>
      <c r="Z37" s="103">
        <v>43811.09553240741</v>
      </c>
      <c r="AA37" s="109">
        <v>43811</v>
      </c>
      <c r="AB37" s="112" t="s">
        <v>351</v>
      </c>
      <c r="AC37" s="106" t="s">
        <v>388</v>
      </c>
      <c r="AD37" s="87"/>
      <c r="AE37" s="87"/>
      <c r="AF37" s="112" t="s">
        <v>425</v>
      </c>
      <c r="AG37" s="87"/>
      <c r="AH37" s="87" t="b">
        <v>0</v>
      </c>
      <c r="AI37" s="87">
        <v>0</v>
      </c>
      <c r="AJ37" s="112" t="s">
        <v>430</v>
      </c>
      <c r="AK37" s="87" t="b">
        <v>0</v>
      </c>
      <c r="AL37" s="87" t="s">
        <v>431</v>
      </c>
      <c r="AM37" s="87"/>
      <c r="AN37" s="112" t="s">
        <v>430</v>
      </c>
      <c r="AO37" s="87" t="b">
        <v>0</v>
      </c>
      <c r="AP37" s="87">
        <v>19</v>
      </c>
      <c r="AQ37" s="112" t="s">
        <v>428</v>
      </c>
      <c r="AR37" s="87" t="s">
        <v>433</v>
      </c>
      <c r="AS37" s="87" t="b">
        <v>0</v>
      </c>
      <c r="AT37" s="112" t="s">
        <v>428</v>
      </c>
      <c r="AU37" s="87" t="s">
        <v>207</v>
      </c>
      <c r="AV37" s="87">
        <v>0</v>
      </c>
      <c r="AW37" s="87">
        <v>0</v>
      </c>
      <c r="AX37" s="87"/>
      <c r="AY37" s="87"/>
      <c r="AZ37" s="87"/>
      <c r="BA37" s="87"/>
      <c r="BB37" s="87"/>
      <c r="BC37" s="87"/>
      <c r="BD37" s="87"/>
      <c r="BE37" s="87"/>
      <c r="BF37" s="51">
        <v>2</v>
      </c>
      <c r="BG37" s="52">
        <v>9.090909090909092</v>
      </c>
      <c r="BH37" s="51">
        <v>0</v>
      </c>
      <c r="BI37" s="52">
        <v>0</v>
      </c>
      <c r="BJ37" s="51">
        <v>0</v>
      </c>
      <c r="BK37" s="52">
        <v>0</v>
      </c>
      <c r="BL37" s="51">
        <v>20</v>
      </c>
      <c r="BM37" s="52">
        <v>90.9090909090909</v>
      </c>
      <c r="BN37" s="51">
        <v>22</v>
      </c>
    </row>
    <row r="38" spans="1:66" ht="29">
      <c r="A38" s="82" t="s">
        <v>273</v>
      </c>
      <c r="B38" s="82" t="s">
        <v>273</v>
      </c>
      <c r="C38" s="53" t="s">
        <v>841</v>
      </c>
      <c r="D38" s="54">
        <v>10</v>
      </c>
      <c r="E38" s="65" t="s">
        <v>136</v>
      </c>
      <c r="F38" s="55">
        <v>6</v>
      </c>
      <c r="G38" s="53"/>
      <c r="H38" s="57"/>
      <c r="I38" s="56"/>
      <c r="J38" s="56"/>
      <c r="K38" s="36" t="s">
        <v>65</v>
      </c>
      <c r="L38" s="90">
        <v>38</v>
      </c>
      <c r="M38" s="90"/>
      <c r="N38" s="63"/>
      <c r="O38" s="85">
        <v>9</v>
      </c>
      <c r="P38" s="83" t="str">
        <f>REPLACE(INDEX(GroupVertices[Group],MATCH(Edges[[#This Row],[Vertex 1]],GroupVertices[Vertex],0)),1,1,"")</f>
        <v>1</v>
      </c>
      <c r="Q38" s="83" t="str">
        <f>REPLACE(INDEX(GroupVertices[Group],MATCH(Edges[[#This Row],[Vertex 2]],GroupVertices[Vertex],0)),1,1,"")</f>
        <v>1</v>
      </c>
      <c r="R38" s="87" t="s">
        <v>207</v>
      </c>
      <c r="S38" s="103">
        <v>43808.60130787037</v>
      </c>
      <c r="T38" s="87" t="s">
        <v>280</v>
      </c>
      <c r="U38" s="106" t="s">
        <v>284</v>
      </c>
      <c r="V38" s="87" t="s">
        <v>286</v>
      </c>
      <c r="W38" s="87" t="s">
        <v>245</v>
      </c>
      <c r="X38" s="87"/>
      <c r="Y38" s="106" t="s">
        <v>317</v>
      </c>
      <c r="Z38" s="103">
        <v>43808.60130787037</v>
      </c>
      <c r="AA38" s="109">
        <v>43808</v>
      </c>
      <c r="AB38" s="112" t="s">
        <v>352</v>
      </c>
      <c r="AC38" s="106" t="s">
        <v>389</v>
      </c>
      <c r="AD38" s="87"/>
      <c r="AE38" s="87"/>
      <c r="AF38" s="112" t="s">
        <v>426</v>
      </c>
      <c r="AG38" s="87"/>
      <c r="AH38" s="87" t="b">
        <v>0</v>
      </c>
      <c r="AI38" s="87">
        <v>44</v>
      </c>
      <c r="AJ38" s="112" t="s">
        <v>430</v>
      </c>
      <c r="AK38" s="87" t="b">
        <v>0</v>
      </c>
      <c r="AL38" s="87" t="s">
        <v>431</v>
      </c>
      <c r="AM38" s="87"/>
      <c r="AN38" s="112" t="s">
        <v>430</v>
      </c>
      <c r="AO38" s="87" t="b">
        <v>0</v>
      </c>
      <c r="AP38" s="87">
        <v>5</v>
      </c>
      <c r="AQ38" s="112" t="s">
        <v>430</v>
      </c>
      <c r="AR38" s="87" t="s">
        <v>435</v>
      </c>
      <c r="AS38" s="87" t="b">
        <v>0</v>
      </c>
      <c r="AT38" s="112" t="s">
        <v>426</v>
      </c>
      <c r="AU38" s="87" t="s">
        <v>275</v>
      </c>
      <c r="AV38" s="87">
        <v>0</v>
      </c>
      <c r="AW38" s="87">
        <v>0</v>
      </c>
      <c r="AX38" s="87"/>
      <c r="AY38" s="87"/>
      <c r="AZ38" s="87"/>
      <c r="BA38" s="87"/>
      <c r="BB38" s="87"/>
      <c r="BC38" s="87"/>
      <c r="BD38" s="87"/>
      <c r="BE38" s="87"/>
      <c r="BF38" s="51">
        <v>0</v>
      </c>
      <c r="BG38" s="52">
        <v>0</v>
      </c>
      <c r="BH38" s="51">
        <v>0</v>
      </c>
      <c r="BI38" s="52">
        <v>0</v>
      </c>
      <c r="BJ38" s="51">
        <v>0</v>
      </c>
      <c r="BK38" s="52">
        <v>0</v>
      </c>
      <c r="BL38" s="51">
        <v>5</v>
      </c>
      <c r="BM38" s="52">
        <v>100</v>
      </c>
      <c r="BN38" s="51">
        <v>5</v>
      </c>
    </row>
    <row r="39" spans="1:66" ht="29">
      <c r="A39" s="82" t="s">
        <v>273</v>
      </c>
      <c r="B39" s="82" t="s">
        <v>273</v>
      </c>
      <c r="C39" s="53" t="s">
        <v>841</v>
      </c>
      <c r="D39" s="54">
        <v>10</v>
      </c>
      <c r="E39" s="65" t="s">
        <v>136</v>
      </c>
      <c r="F39" s="55">
        <v>6</v>
      </c>
      <c r="G39" s="53"/>
      <c r="H39" s="57"/>
      <c r="I39" s="56"/>
      <c r="J39" s="56"/>
      <c r="K39" s="36" t="s">
        <v>65</v>
      </c>
      <c r="L39" s="90">
        <v>39</v>
      </c>
      <c r="M39" s="90"/>
      <c r="N39" s="63"/>
      <c r="O39" s="85">
        <v>9</v>
      </c>
      <c r="P39" s="83" t="str">
        <f>REPLACE(INDEX(GroupVertices[Group],MATCH(Edges[[#This Row],[Vertex 1]],GroupVertices[Vertex],0)),1,1,"")</f>
        <v>1</v>
      </c>
      <c r="Q39" s="83" t="str">
        <f>REPLACE(INDEX(GroupVertices[Group],MATCH(Edges[[#This Row],[Vertex 2]],GroupVertices[Vertex],0)),1,1,"")</f>
        <v>1</v>
      </c>
      <c r="R39" s="87" t="s">
        <v>207</v>
      </c>
      <c r="S39" s="103">
        <v>43804.589791666665</v>
      </c>
      <c r="T39" s="87" t="s">
        <v>278</v>
      </c>
      <c r="U39" s="106" t="s">
        <v>282</v>
      </c>
      <c r="V39" s="87" t="s">
        <v>286</v>
      </c>
      <c r="W39" s="87" t="s">
        <v>245</v>
      </c>
      <c r="X39" s="87"/>
      <c r="Y39" s="106" t="s">
        <v>317</v>
      </c>
      <c r="Z39" s="103">
        <v>43804.589791666665</v>
      </c>
      <c r="AA39" s="109">
        <v>43804</v>
      </c>
      <c r="AB39" s="112" t="s">
        <v>353</v>
      </c>
      <c r="AC39" s="106" t="s">
        <v>390</v>
      </c>
      <c r="AD39" s="87"/>
      <c r="AE39" s="87"/>
      <c r="AF39" s="112" t="s">
        <v>427</v>
      </c>
      <c r="AG39" s="87"/>
      <c r="AH39" s="87" t="b">
        <v>0</v>
      </c>
      <c r="AI39" s="87">
        <v>121</v>
      </c>
      <c r="AJ39" s="112" t="s">
        <v>430</v>
      </c>
      <c r="AK39" s="87" t="b">
        <v>0</v>
      </c>
      <c r="AL39" s="87" t="s">
        <v>431</v>
      </c>
      <c r="AM39" s="87"/>
      <c r="AN39" s="112" t="s">
        <v>430</v>
      </c>
      <c r="AO39" s="87" t="b">
        <v>0</v>
      </c>
      <c r="AP39" s="87">
        <v>11</v>
      </c>
      <c r="AQ39" s="112" t="s">
        <v>430</v>
      </c>
      <c r="AR39" s="87" t="s">
        <v>435</v>
      </c>
      <c r="AS39" s="87" t="b">
        <v>0</v>
      </c>
      <c r="AT39" s="112" t="s">
        <v>427</v>
      </c>
      <c r="AU39" s="87" t="s">
        <v>275</v>
      </c>
      <c r="AV39" s="87">
        <v>0</v>
      </c>
      <c r="AW39" s="87">
        <v>0</v>
      </c>
      <c r="AX39" s="87"/>
      <c r="AY39" s="87"/>
      <c r="AZ39" s="87"/>
      <c r="BA39" s="87"/>
      <c r="BB39" s="87"/>
      <c r="BC39" s="87"/>
      <c r="BD39" s="87"/>
      <c r="BE39" s="87"/>
      <c r="BF39" s="51">
        <v>0</v>
      </c>
      <c r="BG39" s="52">
        <v>0</v>
      </c>
      <c r="BH39" s="51">
        <v>0</v>
      </c>
      <c r="BI39" s="52">
        <v>0</v>
      </c>
      <c r="BJ39" s="51">
        <v>0</v>
      </c>
      <c r="BK39" s="52">
        <v>0</v>
      </c>
      <c r="BL39" s="51">
        <v>13</v>
      </c>
      <c r="BM39" s="52">
        <v>100</v>
      </c>
      <c r="BN39" s="51">
        <v>13</v>
      </c>
    </row>
    <row r="40" spans="1:66" ht="29">
      <c r="A40" s="82" t="s">
        <v>273</v>
      </c>
      <c r="B40" s="82" t="s">
        <v>273</v>
      </c>
      <c r="C40" s="53" t="s">
        <v>841</v>
      </c>
      <c r="D40" s="54">
        <v>10</v>
      </c>
      <c r="E40" s="65" t="s">
        <v>136</v>
      </c>
      <c r="F40" s="55">
        <v>6</v>
      </c>
      <c r="G40" s="53"/>
      <c r="H40" s="57"/>
      <c r="I40" s="56"/>
      <c r="J40" s="56"/>
      <c r="K40" s="36" t="s">
        <v>65</v>
      </c>
      <c r="L40" s="90">
        <v>40</v>
      </c>
      <c r="M40" s="90"/>
      <c r="N40" s="63"/>
      <c r="O40" s="85">
        <v>9</v>
      </c>
      <c r="P40" s="83" t="str">
        <f>REPLACE(INDEX(GroupVertices[Group],MATCH(Edges[[#This Row],[Vertex 1]],GroupVertices[Vertex],0)),1,1,"")</f>
        <v>1</v>
      </c>
      <c r="Q40" s="83" t="str">
        <f>REPLACE(INDEX(GroupVertices[Group],MATCH(Edges[[#This Row],[Vertex 2]],GroupVertices[Vertex],0)),1,1,"")</f>
        <v>1</v>
      </c>
      <c r="R40" s="87" t="s">
        <v>207</v>
      </c>
      <c r="S40" s="103">
        <v>43810.65131944444</v>
      </c>
      <c r="T40" s="87" t="s">
        <v>281</v>
      </c>
      <c r="U40" s="106" t="s">
        <v>285</v>
      </c>
      <c r="V40" s="87" t="s">
        <v>286</v>
      </c>
      <c r="W40" s="87" t="s">
        <v>245</v>
      </c>
      <c r="X40" s="106" t="s">
        <v>288</v>
      </c>
      <c r="Y40" s="106" t="s">
        <v>288</v>
      </c>
      <c r="Z40" s="103">
        <v>43810.65131944444</v>
      </c>
      <c r="AA40" s="109">
        <v>43810</v>
      </c>
      <c r="AB40" s="112" t="s">
        <v>354</v>
      </c>
      <c r="AC40" s="106" t="s">
        <v>391</v>
      </c>
      <c r="AD40" s="87"/>
      <c r="AE40" s="87"/>
      <c r="AF40" s="112" t="s">
        <v>428</v>
      </c>
      <c r="AG40" s="87"/>
      <c r="AH40" s="87" t="b">
        <v>0</v>
      </c>
      <c r="AI40" s="87">
        <v>275</v>
      </c>
      <c r="AJ40" s="112" t="s">
        <v>430</v>
      </c>
      <c r="AK40" s="87" t="b">
        <v>0</v>
      </c>
      <c r="AL40" s="87" t="s">
        <v>431</v>
      </c>
      <c r="AM40" s="87"/>
      <c r="AN40" s="112" t="s">
        <v>430</v>
      </c>
      <c r="AO40" s="87" t="b">
        <v>0</v>
      </c>
      <c r="AP40" s="87">
        <v>19</v>
      </c>
      <c r="AQ40" s="112" t="s">
        <v>430</v>
      </c>
      <c r="AR40" s="87" t="s">
        <v>432</v>
      </c>
      <c r="AS40" s="87" t="b">
        <v>0</v>
      </c>
      <c r="AT40" s="112" t="s">
        <v>428</v>
      </c>
      <c r="AU40" s="87" t="s">
        <v>275</v>
      </c>
      <c r="AV40" s="87">
        <v>0</v>
      </c>
      <c r="AW40" s="87">
        <v>0</v>
      </c>
      <c r="AX40" s="87"/>
      <c r="AY40" s="87"/>
      <c r="AZ40" s="87"/>
      <c r="BA40" s="87"/>
      <c r="BB40" s="87"/>
      <c r="BC40" s="87"/>
      <c r="BD40" s="87"/>
      <c r="BE40" s="87"/>
      <c r="BF40" s="51">
        <v>2</v>
      </c>
      <c r="BG40" s="52">
        <v>9.090909090909092</v>
      </c>
      <c r="BH40" s="51">
        <v>0</v>
      </c>
      <c r="BI40" s="52">
        <v>0</v>
      </c>
      <c r="BJ40" s="51">
        <v>0</v>
      </c>
      <c r="BK40" s="52">
        <v>0</v>
      </c>
      <c r="BL40" s="51">
        <v>20</v>
      </c>
      <c r="BM40" s="52">
        <v>90.9090909090909</v>
      </c>
      <c r="BN40" s="51">
        <v>22</v>
      </c>
    </row>
    <row r="41" spans="1:66" ht="15">
      <c r="A41" s="101" t="s">
        <v>274</v>
      </c>
      <c r="B41" s="101" t="s">
        <v>273</v>
      </c>
      <c r="C41" s="91" t="s">
        <v>839</v>
      </c>
      <c r="D41" s="92">
        <v>3</v>
      </c>
      <c r="E41" s="93" t="s">
        <v>132</v>
      </c>
      <c r="F41" s="94">
        <v>32</v>
      </c>
      <c r="G41" s="91"/>
      <c r="H41" s="95"/>
      <c r="I41" s="96"/>
      <c r="J41" s="96"/>
      <c r="K41" s="36" t="s">
        <v>65</v>
      </c>
      <c r="L41" s="97">
        <v>41</v>
      </c>
      <c r="M41" s="97"/>
      <c r="N41" s="98"/>
      <c r="O41" s="99">
        <v>1</v>
      </c>
      <c r="P41" s="83" t="str">
        <f>REPLACE(INDEX(GroupVertices[Group],MATCH(Edges[[#This Row],[Vertex 1]],GroupVertices[Vertex],0)),1,1,"")</f>
        <v>1</v>
      </c>
      <c r="Q41" s="83" t="str">
        <f>REPLACE(INDEX(GroupVertices[Group],MATCH(Edges[[#This Row],[Vertex 2]],GroupVertices[Vertex],0)),1,1,"")</f>
        <v>1</v>
      </c>
      <c r="R41" s="100" t="s">
        <v>275</v>
      </c>
      <c r="S41" s="104">
        <v>43811.531064814815</v>
      </c>
      <c r="T41" s="100" t="s">
        <v>281</v>
      </c>
      <c r="U41" s="100"/>
      <c r="V41" s="100"/>
      <c r="W41" s="100"/>
      <c r="X41" s="100"/>
      <c r="Y41" s="107" t="s">
        <v>318</v>
      </c>
      <c r="Z41" s="104">
        <v>43811.531064814815</v>
      </c>
      <c r="AA41" s="110">
        <v>43811</v>
      </c>
      <c r="AB41" s="113" t="s">
        <v>355</v>
      </c>
      <c r="AC41" s="107" t="s">
        <v>392</v>
      </c>
      <c r="AD41" s="100"/>
      <c r="AE41" s="100"/>
      <c r="AF41" s="113" t="s">
        <v>429</v>
      </c>
      <c r="AG41" s="100"/>
      <c r="AH41" s="100" t="b">
        <v>0</v>
      </c>
      <c r="AI41" s="100">
        <v>0</v>
      </c>
      <c r="AJ41" s="113" t="s">
        <v>430</v>
      </c>
      <c r="AK41" s="100" t="b">
        <v>0</v>
      </c>
      <c r="AL41" s="100" t="s">
        <v>431</v>
      </c>
      <c r="AM41" s="100"/>
      <c r="AN41" s="113" t="s">
        <v>430</v>
      </c>
      <c r="AO41" s="100" t="b">
        <v>0</v>
      </c>
      <c r="AP41" s="100">
        <v>19</v>
      </c>
      <c r="AQ41" s="113" t="s">
        <v>428</v>
      </c>
      <c r="AR41" s="100" t="s">
        <v>434</v>
      </c>
      <c r="AS41" s="100" t="b">
        <v>0</v>
      </c>
      <c r="AT41" s="113" t="s">
        <v>428</v>
      </c>
      <c r="AU41" s="100" t="s">
        <v>207</v>
      </c>
      <c r="AV41" s="100">
        <v>0</v>
      </c>
      <c r="AW41" s="100">
        <v>0</v>
      </c>
      <c r="AX41" s="100"/>
      <c r="AY41" s="100"/>
      <c r="AZ41" s="100"/>
      <c r="BA41" s="100"/>
      <c r="BB41" s="100"/>
      <c r="BC41" s="100"/>
      <c r="BD41" s="100"/>
      <c r="BE41" s="100"/>
      <c r="BF41" s="51">
        <v>2</v>
      </c>
      <c r="BG41" s="52">
        <v>9.090909090909092</v>
      </c>
      <c r="BH41" s="51">
        <v>0</v>
      </c>
      <c r="BI41" s="52">
        <v>0</v>
      </c>
      <c r="BJ41" s="51">
        <v>0</v>
      </c>
      <c r="BK41" s="52">
        <v>0</v>
      </c>
      <c r="BL41" s="51">
        <v>20</v>
      </c>
      <c r="BM41" s="52">
        <v>90.9090909090909</v>
      </c>
      <c r="BN41"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hyperlinks>
    <hyperlink ref="U3" r:id="rId1" display="https://www.kstatesports.com/news/2019/12/5/se-unbelievable-ride-for-k-state-football-sets-groundwork-for-even-more.aspx"/>
    <hyperlink ref="U4" r:id="rId2" display="https://www.kstatesports.com/news/2019/12/5/se-unbelievable-ride-for-k-state-football-sets-groundwork-for-even-more.aspx"/>
    <hyperlink ref="U5" r:id="rId3" display="https://www.kstatesports.com/news/2019/12/5/se-unbelievable-ride-for-k-state-football-sets-groundwork-for-even-more.aspx"/>
    <hyperlink ref="U6" r:id="rId4" display="https://www.kstatesports.com/news/2019/12/5/se-unbelievable-ride-for-k-state-football-sets-groundwork-for-even-more.aspx"/>
    <hyperlink ref="U7" r:id="rId5" display="https://www.learfield.com/2019/12/final-home-game-for-k-state-football-resulted-in-10000-for-wildcat-fan-michele-hawk-of-salina/"/>
    <hyperlink ref="U8" r:id="rId6" display="https://www.learfield.com/2019/12/final-home-game-for-k-state-football-resulted-in-10000-for-wildcat-fan-michele-hawk-of-salina/"/>
    <hyperlink ref="U12" r:id="rId7" display="https://www.kstatesports.com/news/2019/12/5/se-unbelievable-ride-for-k-state-football-sets-groundwork-for-even-more.aspx"/>
    <hyperlink ref="U13" r:id="rId8" display="https://www.kstatesports.com/news/2019/12/5/se-unbelievable-ride-for-k-state-football-sets-groundwork-for-even-more.aspx"/>
    <hyperlink ref="U14" r:id="rId9" display="https://www.kstatesports.com/news/2019/12/9/football-se-k-state-navy-bring-familiarity-to-first-ever-matchup-in-autozone-liberty-bowl.aspx"/>
    <hyperlink ref="U15" r:id="rId10" display="https://www.kstatesports.com/news/2019/12/9/football-se-k-state-navy-bring-familiarity-to-first-ever-matchup-in-autozone-liberty-bowl.aspx"/>
    <hyperlink ref="U16" r:id="rId11" display="https://www.kstatesports.com/news/2019/12/5/se-unbelievable-ride-for-k-state-football-sets-groundwork-for-even-more.aspx"/>
    <hyperlink ref="U21" r:id="rId12" display="https://www.kstatesports.com/news/2019/12/5/se-unbelievable-ride-for-k-state-football-sets-groundwork-for-even-more.aspx"/>
    <hyperlink ref="U27" r:id="rId13" display="https://www.kstatesports.com/news/2019/12/5/se-unbelievable-ride-for-k-state-football-sets-groundwork-for-even-more.aspx"/>
    <hyperlink ref="U28" r:id="rId14" display="https://www.kstatesports.com/news/2019/12/9/football-se-k-state-navy-bring-familiarity-to-first-ever-matchup-in-autozone-liberty-bowl.aspx"/>
    <hyperlink ref="U32" r:id="rId15" display="https://www.kstatesports.com/news/2019/12/5/se-unbelievable-ride-for-k-state-football-sets-groundwork-for-even-more.aspx"/>
    <hyperlink ref="U38" r:id="rId16" display="https://www.kstatesports.com/news/2019/12/9/football-se-k-state-navy-bring-familiarity-to-first-ever-matchup-in-autozone-liberty-bowl.aspx"/>
    <hyperlink ref="U39" r:id="rId17" display="https://www.kstatesports.com/news/2019/12/5/se-unbelievable-ride-for-k-state-football-sets-groundwork-for-even-more.aspx"/>
    <hyperlink ref="U40" r:id="rId18" display="https://www.kstatesports.com/bowlinfo"/>
    <hyperlink ref="X40" r:id="rId19" display="https://pbs.twimg.com/media/ELhDvwDWwAAq_aJ.jpg"/>
    <hyperlink ref="Y3" r:id="rId20" display="http://pbs.twimg.com/profile_images/1195902330652299265/vkZT38p1_normal.jpg"/>
    <hyperlink ref="Y4" r:id="rId21" display="http://pbs.twimg.com/profile_images/483817514955075584/o9EGX3HY_normal.jpeg"/>
    <hyperlink ref="Y5" r:id="rId22" display="http://pbs.twimg.com/profile_images/798003247353040896/CraHCZSa_normal.jpg"/>
    <hyperlink ref="Y6" r:id="rId23" display="http://pbs.twimg.com/profile_images/1146023085000335360/xKgItg71_normal.jpg"/>
    <hyperlink ref="Y7" r:id="rId24" display="http://pbs.twimg.com/profile_images/699227604956553217/FksE_nzd_normal.jpg"/>
    <hyperlink ref="Y8" r:id="rId25" display="http://pbs.twimg.com/profile_images/699227604956553217/FksE_nzd_normal.jpg"/>
    <hyperlink ref="Y9" r:id="rId26" display="http://pbs.twimg.com/profile_images/504746209794203648/LhJ_kOt6_normal.jpeg"/>
    <hyperlink ref="Y10" r:id="rId27" display="http://pbs.twimg.com/profile_images/504746209794203648/LhJ_kOt6_normal.jpeg"/>
    <hyperlink ref="Y11" r:id="rId28" display="http://pbs.twimg.com/profile_images/710938963351969793/n1RBqwMJ_normal.jpg"/>
    <hyperlink ref="Y12" r:id="rId29" display="http://pbs.twimg.com/profile_images/923261464584032256/5fMsP2Q4_normal.jpg"/>
    <hyperlink ref="Y13" r:id="rId30" display="http://pbs.twimg.com/profile_images/796840348660203521/Lu6a6fSQ_normal.jpg"/>
    <hyperlink ref="Y14" r:id="rId31" display="http://pbs.twimg.com/profile_images/796840348660203521/Lu6a6fSQ_normal.jpg"/>
    <hyperlink ref="Y15" r:id="rId32" display="http://pbs.twimg.com/profile_images/521097880581320704/hfRsPFC3_normal.jpeg"/>
    <hyperlink ref="Y16" r:id="rId33" display="http://pbs.twimg.com/profile_images/1174213151589654534/6GyTOHqs_normal.jpg"/>
    <hyperlink ref="Y17" r:id="rId34" display="http://pbs.twimg.com/profile_images/1085254897195466753/yTnkK8ti_normal.jpg"/>
    <hyperlink ref="Y18" r:id="rId35" display="http://pbs.twimg.com/profile_images/1140447660547219461/06nTnNeu_normal.jpg"/>
    <hyperlink ref="Y19" r:id="rId36" display="http://pbs.twimg.com/profile_images/1194634337418801154/_u-6twY9_normal.jpg"/>
    <hyperlink ref="Y20" r:id="rId37" display="http://pbs.twimg.com/profile_images/811778947369340929/zrJhHPQA_normal.jpg"/>
    <hyperlink ref="Y21" r:id="rId38" display="http://pbs.twimg.com/profile_images/953853608415584257/8Iz8G6zW_normal.jpg"/>
    <hyperlink ref="Y22" r:id="rId39" display="http://pbs.twimg.com/profile_images/953853608415584257/8Iz8G6zW_normal.jpg"/>
    <hyperlink ref="Y23" r:id="rId40" display="http://pbs.twimg.com/profile_images/1190991570/35641_459514688367_769833367_6091558_131764_n_normal.jpg"/>
    <hyperlink ref="Y24" r:id="rId41" display="http://pbs.twimg.com/profile_images/1039852184278626305/qwX7iv2__normal.jpg"/>
    <hyperlink ref="Y25" r:id="rId42" display="http://pbs.twimg.com/profile_images/1109844236495716353/MQ1DAiDg_normal.jpg"/>
    <hyperlink ref="Y26" r:id="rId43" display="http://pbs.twimg.com/profile_images/1086376567515869184/p5SSJYd8_normal.jpg"/>
    <hyperlink ref="Y27" r:id="rId44" display="http://pbs.twimg.com/profile_images/1179051201230462976/v6RQXH2Q_normal.jpg"/>
    <hyperlink ref="Y28" r:id="rId45" display="http://pbs.twimg.com/profile_images/1179051201230462976/v6RQXH2Q_normal.jpg"/>
    <hyperlink ref="Y29" r:id="rId46" display="http://pbs.twimg.com/profile_images/1179051201230462976/v6RQXH2Q_normal.jpg"/>
    <hyperlink ref="Y30" r:id="rId47" display="http://pbs.twimg.com/profile_images/1199063678487875589/4KgAjEHl_normal.jpg"/>
    <hyperlink ref="Y31" r:id="rId48" display="http://pbs.twimg.com/profile_images/946601495088304128/R70SDmiv_normal.jpg"/>
    <hyperlink ref="Y32" r:id="rId49" display="http://pbs.twimg.com/profile_images/713746789/just_logo_normal.jpg"/>
    <hyperlink ref="Y33" r:id="rId50" display="http://pbs.twimg.com/profile_images/713746789/just_logo_normal.jpg"/>
    <hyperlink ref="Y34" r:id="rId51" display="http://pbs.twimg.com/profile_images/1321740462/Family_Dec_2006_normal.jpg"/>
    <hyperlink ref="Y35" r:id="rId52" display="http://pbs.twimg.com/profile_images/378800000437225705/6c863fc5d608d79246042a2bbc12144d_normal.jpeg"/>
    <hyperlink ref="Y36" r:id="rId53" display="http://pbs.twimg.com/profile_images/427637371211743232/DXdVtKPK_normal.jpeg"/>
    <hyperlink ref="Y37" r:id="rId54" display="http://pbs.twimg.com/profile_images/1193711731945676800/CX0chCfv_normal.jpg"/>
    <hyperlink ref="Y38" r:id="rId55" display="http://pbs.twimg.com/profile_images/1026512919435993089/PHNpO6F1_normal.jpg"/>
    <hyperlink ref="Y39" r:id="rId56" display="http://pbs.twimg.com/profile_images/1026512919435993089/PHNpO6F1_normal.jpg"/>
    <hyperlink ref="Y40" r:id="rId57" display="https://pbs.twimg.com/media/ELhDvwDWwAAq_aJ.jpg"/>
    <hyperlink ref="Y41" r:id="rId58" display="http://abs.twimg.com/sticky/default_profile_images/default_profile_normal.png"/>
    <hyperlink ref="AC3" r:id="rId59" display="https://twitter.com/kstatefb/status/1202623552110903297"/>
    <hyperlink ref="AC4" r:id="rId60" display="https://twitter.com/okcatbacker/status/1202637314012450819"/>
    <hyperlink ref="AC5" r:id="rId61" display="https://twitter.com/marissa_curl/status/1202656372044812289"/>
    <hyperlink ref="AC6" r:id="rId62" display="https://twitter.com/garret1garrett/status/1202664476111228932"/>
    <hyperlink ref="AC7" r:id="rId63" display="https://twitter.com/learfield/status/1202669256619499520"/>
    <hyperlink ref="AC8" r:id="rId64" display="https://twitter.com/learfield/status/1202669256619499520"/>
    <hyperlink ref="AC9" r:id="rId65" display="https://twitter.com/albergseth/status/1202669860997742592"/>
    <hyperlink ref="AC10" r:id="rId66" display="https://twitter.com/albergseth/status/1202669860997742592"/>
    <hyperlink ref="AC11" r:id="rId67" display="https://twitter.com/midland_ext/status/1202672454071726080"/>
    <hyperlink ref="AC12" r:id="rId68" display="https://twitter.com/sethjoyce84/status/1202782720218345472"/>
    <hyperlink ref="AC13" r:id="rId69" display="https://twitter.com/corbinmcguire1/status/1202961809684205568"/>
    <hyperlink ref="AC14" r:id="rId70" display="https://twitter.com/corbinmcguire1/status/1204045367387545601"/>
    <hyperlink ref="AC15" r:id="rId71" display="https://twitter.com/cassieroo22/status/1204047103942639616"/>
    <hyperlink ref="AC16" r:id="rId72" display="https://twitter.com/grantflanders/status/1204125921998974976"/>
    <hyperlink ref="AC17" r:id="rId73" display="https://twitter.com/azolibertybowl/status/1204787571823456256"/>
    <hyperlink ref="AC18" r:id="rId74" display="https://twitter.com/wildcatheil/status/1204788692956655623"/>
    <hyperlink ref="AC19" r:id="rId75" display="https://twitter.com/ksuwildcat311/status/1204789061640171520"/>
    <hyperlink ref="AC20" r:id="rId76" display="https://twitter.com/dacox17/status/1204789373524414464"/>
    <hyperlink ref="AC21" r:id="rId77" display="https://twitter.com/wildcatsgraffix/status/1202623643940982784"/>
    <hyperlink ref="AC22" r:id="rId78" display="https://twitter.com/wildcatsgraffix/status/1204789793252618243"/>
    <hyperlink ref="AC23" r:id="rId79" display="https://twitter.com/rumagedd/status/1204795764138029057"/>
    <hyperlink ref="AC24" r:id="rId80" display="https://twitter.com/real_derek_rich/status/1204798659092762624"/>
    <hyperlink ref="AC25" r:id="rId81" display="https://twitter.com/cecilia_george/status/1204800618898046976"/>
    <hyperlink ref="AC26" r:id="rId82" display="https://twitter.com/kstatealumni/status/1204803351357087746"/>
    <hyperlink ref="AC27" r:id="rId83" display="https://twitter.com/thekstatefamily/status/1202759637260521482"/>
    <hyperlink ref="AC28" r:id="rId84" display="https://twitter.com/thekstatefamily/status/1204055474397728771"/>
    <hyperlink ref="AC29" r:id="rId85" display="https://twitter.com/thekstatefamily/status/1204803637610008576"/>
    <hyperlink ref="AC30" r:id="rId86" display="https://twitter.com/ashleyyyp5/status/1204805503320240131"/>
    <hyperlink ref="AC31" r:id="rId87" display="https://twitter.com/sherranae/status/1204808865927303169"/>
    <hyperlink ref="AC32" r:id="rId88" display="https://twitter.com/wildkatphoto/status/1204127328986681345"/>
    <hyperlink ref="AC33" r:id="rId89" display="https://twitter.com/wildkatphoto/status/1204833500165287937"/>
    <hyperlink ref="AC34" r:id="rId90" display="https://twitter.com/tannerhoops/status/1204836214970470400"/>
    <hyperlink ref="AC35" r:id="rId91" display="https://twitter.com/trpeep24/status/1204906583945289729"/>
    <hyperlink ref="AC36" r:id="rId92" display="https://twitter.com/jadenner/status/1204923535464058880"/>
    <hyperlink ref="AC37" r:id="rId93" display="https://twitter.com/williamloe8/status/1204948376388804608"/>
    <hyperlink ref="AC38" r:id="rId94" display="https://twitter.com/kstatesports/status/1204044501280575488"/>
    <hyperlink ref="AC39" r:id="rId95" display="https://twitter.com/kstatesports/status/1202590774816387073"/>
    <hyperlink ref="AC40" r:id="rId96" display="https://twitter.com/kstatesports/status/1204787399034843137"/>
    <hyperlink ref="AC41" r:id="rId97" display="https://twitter.com/cjskilian/status/1205106206668447744"/>
  </hyperlinks>
  <printOptions/>
  <pageMargins left="0.7" right="0.7" top="0.75" bottom="0.75" header="0.3" footer="0.3"/>
  <pageSetup horizontalDpi="600" verticalDpi="600" orientation="portrait" r:id="rId101"/>
  <legacyDrawing r:id="rId99"/>
  <tableParts>
    <tablePart r:id="rId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770</v>
      </c>
      <c r="B1" s="13" t="s">
        <v>782</v>
      </c>
      <c r="C1" s="13" t="s">
        <v>783</v>
      </c>
      <c r="D1" s="13" t="s">
        <v>144</v>
      </c>
      <c r="E1" s="13" t="s">
        <v>785</v>
      </c>
      <c r="F1" s="13" t="s">
        <v>786</v>
      </c>
      <c r="G1" s="13" t="s">
        <v>787</v>
      </c>
    </row>
    <row r="2" spans="1:7" ht="15">
      <c r="A2" s="83" t="s">
        <v>682</v>
      </c>
      <c r="B2" s="83">
        <v>44</v>
      </c>
      <c r="C2" s="137">
        <v>0.07028753993610223</v>
      </c>
      <c r="D2" s="83" t="s">
        <v>784</v>
      </c>
      <c r="E2" s="83"/>
      <c r="F2" s="83"/>
      <c r="G2" s="83"/>
    </row>
    <row r="3" spans="1:7" ht="15">
      <c r="A3" s="83" t="s">
        <v>683</v>
      </c>
      <c r="B3" s="83">
        <v>0</v>
      </c>
      <c r="C3" s="137">
        <v>0</v>
      </c>
      <c r="D3" s="83" t="s">
        <v>784</v>
      </c>
      <c r="E3" s="83"/>
      <c r="F3" s="83"/>
      <c r="G3" s="83"/>
    </row>
    <row r="4" spans="1:7" ht="15">
      <c r="A4" s="83" t="s">
        <v>684</v>
      </c>
      <c r="B4" s="83">
        <v>0</v>
      </c>
      <c r="C4" s="137">
        <v>0</v>
      </c>
      <c r="D4" s="83" t="s">
        <v>784</v>
      </c>
      <c r="E4" s="83"/>
      <c r="F4" s="83"/>
      <c r="G4" s="83"/>
    </row>
    <row r="5" spans="1:7" ht="15">
      <c r="A5" s="83" t="s">
        <v>685</v>
      </c>
      <c r="B5" s="83">
        <v>582</v>
      </c>
      <c r="C5" s="137">
        <v>0.9297124600638977</v>
      </c>
      <c r="D5" s="83" t="s">
        <v>784</v>
      </c>
      <c r="E5" s="83"/>
      <c r="F5" s="83"/>
      <c r="G5" s="83"/>
    </row>
    <row r="6" spans="1:7" ht="15">
      <c r="A6" s="83" t="s">
        <v>686</v>
      </c>
      <c r="B6" s="83">
        <v>626</v>
      </c>
      <c r="C6" s="137">
        <v>1</v>
      </c>
      <c r="D6" s="83" t="s">
        <v>784</v>
      </c>
      <c r="E6" s="83"/>
      <c r="F6" s="83"/>
      <c r="G6" s="83"/>
    </row>
    <row r="7" spans="1:7" ht="15">
      <c r="A7" s="111" t="s">
        <v>687</v>
      </c>
      <c r="B7" s="111">
        <v>38</v>
      </c>
      <c r="C7" s="138">
        <v>0.028348012057572966</v>
      </c>
      <c r="D7" s="111" t="s">
        <v>784</v>
      </c>
      <c r="E7" s="111" t="b">
        <v>0</v>
      </c>
      <c r="F7" s="111" t="b">
        <v>0</v>
      </c>
      <c r="G7" s="111" t="b">
        <v>0</v>
      </c>
    </row>
    <row r="8" spans="1:7" ht="15">
      <c r="A8" s="111" t="s">
        <v>688</v>
      </c>
      <c r="B8" s="111">
        <v>37</v>
      </c>
      <c r="C8" s="138">
        <v>0</v>
      </c>
      <c r="D8" s="111" t="s">
        <v>784</v>
      </c>
      <c r="E8" s="111" t="b">
        <v>0</v>
      </c>
      <c r="F8" s="111" t="b">
        <v>0</v>
      </c>
      <c r="G8" s="111" t="b">
        <v>0</v>
      </c>
    </row>
    <row r="9" spans="1:7" ht="15">
      <c r="A9" s="111" t="s">
        <v>689</v>
      </c>
      <c r="B9" s="111">
        <v>19</v>
      </c>
      <c r="C9" s="138">
        <v>0.014174006028786483</v>
      </c>
      <c r="D9" s="111" t="s">
        <v>784</v>
      </c>
      <c r="E9" s="111" t="b">
        <v>0</v>
      </c>
      <c r="F9" s="111" t="b">
        <v>0</v>
      </c>
      <c r="G9" s="111" t="b">
        <v>0</v>
      </c>
    </row>
    <row r="10" spans="1:7" ht="15">
      <c r="A10" s="111" t="s">
        <v>690</v>
      </c>
      <c r="B10" s="111">
        <v>19</v>
      </c>
      <c r="C10" s="138">
        <v>0.014174006028786483</v>
      </c>
      <c r="D10" s="111" t="s">
        <v>784</v>
      </c>
      <c r="E10" s="111" t="b">
        <v>1</v>
      </c>
      <c r="F10" s="111" t="b">
        <v>0</v>
      </c>
      <c r="G10" s="111" t="b">
        <v>0</v>
      </c>
    </row>
    <row r="11" spans="1:7" ht="15">
      <c r="A11" s="111" t="s">
        <v>691</v>
      </c>
      <c r="B11" s="111">
        <v>19</v>
      </c>
      <c r="C11" s="138">
        <v>0.014174006028786483</v>
      </c>
      <c r="D11" s="111" t="s">
        <v>784</v>
      </c>
      <c r="E11" s="111" t="b">
        <v>0</v>
      </c>
      <c r="F11" s="111" t="b">
        <v>0</v>
      </c>
      <c r="G11" s="111" t="b">
        <v>0</v>
      </c>
    </row>
    <row r="12" spans="1:7" ht="15">
      <c r="A12" s="111" t="s">
        <v>693</v>
      </c>
      <c r="B12" s="111">
        <v>19</v>
      </c>
      <c r="C12" s="138">
        <v>0.014174006028786483</v>
      </c>
      <c r="D12" s="111" t="s">
        <v>784</v>
      </c>
      <c r="E12" s="111" t="b">
        <v>0</v>
      </c>
      <c r="F12" s="111" t="b">
        <v>0</v>
      </c>
      <c r="G12" s="111" t="b">
        <v>0</v>
      </c>
    </row>
    <row r="13" spans="1:7" ht="15">
      <c r="A13" s="111" t="s">
        <v>694</v>
      </c>
      <c r="B13" s="111">
        <v>19</v>
      </c>
      <c r="C13" s="138">
        <v>0.014174006028786483</v>
      </c>
      <c r="D13" s="111" t="s">
        <v>784</v>
      </c>
      <c r="E13" s="111" t="b">
        <v>0</v>
      </c>
      <c r="F13" s="111" t="b">
        <v>0</v>
      </c>
      <c r="G13" s="111" t="b">
        <v>0</v>
      </c>
    </row>
    <row r="14" spans="1:7" ht="15">
      <c r="A14" s="111" t="s">
        <v>695</v>
      </c>
      <c r="B14" s="111">
        <v>19</v>
      </c>
      <c r="C14" s="138">
        <v>0.014174006028786483</v>
      </c>
      <c r="D14" s="111" t="s">
        <v>784</v>
      </c>
      <c r="E14" s="111" t="b">
        <v>0</v>
      </c>
      <c r="F14" s="111" t="b">
        <v>0</v>
      </c>
      <c r="G14" s="111" t="b">
        <v>0</v>
      </c>
    </row>
    <row r="15" spans="1:7" ht="15">
      <c r="A15" s="111" t="s">
        <v>696</v>
      </c>
      <c r="B15" s="111">
        <v>19</v>
      </c>
      <c r="C15" s="138">
        <v>0.014174006028786483</v>
      </c>
      <c r="D15" s="111" t="s">
        <v>784</v>
      </c>
      <c r="E15" s="111" t="b">
        <v>1</v>
      </c>
      <c r="F15" s="111" t="b">
        <v>0</v>
      </c>
      <c r="G15" s="111" t="b">
        <v>0</v>
      </c>
    </row>
    <row r="16" spans="1:7" ht="15">
      <c r="A16" s="111" t="s">
        <v>697</v>
      </c>
      <c r="B16" s="111">
        <v>19</v>
      </c>
      <c r="C16" s="138">
        <v>0.014174006028786483</v>
      </c>
      <c r="D16" s="111" t="s">
        <v>784</v>
      </c>
      <c r="E16" s="111" t="b">
        <v>0</v>
      </c>
      <c r="F16" s="111" t="b">
        <v>0</v>
      </c>
      <c r="G16" s="111" t="b">
        <v>0</v>
      </c>
    </row>
    <row r="17" spans="1:7" ht="15">
      <c r="A17" s="111" t="s">
        <v>771</v>
      </c>
      <c r="B17" s="111">
        <v>19</v>
      </c>
      <c r="C17" s="138">
        <v>0.014174006028786483</v>
      </c>
      <c r="D17" s="111" t="s">
        <v>784</v>
      </c>
      <c r="E17" s="111" t="b">
        <v>0</v>
      </c>
      <c r="F17" s="111" t="b">
        <v>0</v>
      </c>
      <c r="G17" s="111" t="b">
        <v>0</v>
      </c>
    </row>
    <row r="18" spans="1:7" ht="15">
      <c r="A18" s="111" t="s">
        <v>772</v>
      </c>
      <c r="B18" s="111">
        <v>19</v>
      </c>
      <c r="C18" s="138">
        <v>0.014174006028786483</v>
      </c>
      <c r="D18" s="111" t="s">
        <v>784</v>
      </c>
      <c r="E18" s="111" t="b">
        <v>0</v>
      </c>
      <c r="F18" s="111" t="b">
        <v>0</v>
      </c>
      <c r="G18" s="111" t="b">
        <v>0</v>
      </c>
    </row>
    <row r="19" spans="1:7" ht="15">
      <c r="A19" s="111" t="s">
        <v>773</v>
      </c>
      <c r="B19" s="111">
        <v>19</v>
      </c>
      <c r="C19" s="138">
        <v>0.014174006028786483</v>
      </c>
      <c r="D19" s="111" t="s">
        <v>784</v>
      </c>
      <c r="E19" s="111" t="b">
        <v>0</v>
      </c>
      <c r="F19" s="111" t="b">
        <v>0</v>
      </c>
      <c r="G19" s="111" t="b">
        <v>0</v>
      </c>
    </row>
    <row r="20" spans="1:7" ht="15">
      <c r="A20" s="111" t="s">
        <v>774</v>
      </c>
      <c r="B20" s="111">
        <v>11</v>
      </c>
      <c r="C20" s="138">
        <v>0.014935307804114612</v>
      </c>
      <c r="D20" s="111" t="s">
        <v>784</v>
      </c>
      <c r="E20" s="111" t="b">
        <v>0</v>
      </c>
      <c r="F20" s="111" t="b">
        <v>0</v>
      </c>
      <c r="G20" s="111" t="b">
        <v>0</v>
      </c>
    </row>
    <row r="21" spans="1:7" ht="15">
      <c r="A21" s="111" t="s">
        <v>775</v>
      </c>
      <c r="B21" s="111">
        <v>11</v>
      </c>
      <c r="C21" s="138">
        <v>0.014935307804114612</v>
      </c>
      <c r="D21" s="111" t="s">
        <v>784</v>
      </c>
      <c r="E21" s="111" t="b">
        <v>0</v>
      </c>
      <c r="F21" s="111" t="b">
        <v>0</v>
      </c>
      <c r="G21" s="111" t="b">
        <v>0</v>
      </c>
    </row>
    <row r="22" spans="1:7" ht="15">
      <c r="A22" s="111" t="s">
        <v>776</v>
      </c>
      <c r="B22" s="111">
        <v>11</v>
      </c>
      <c r="C22" s="138">
        <v>0.014935307804114612</v>
      </c>
      <c r="D22" s="111" t="s">
        <v>784</v>
      </c>
      <c r="E22" s="111" t="b">
        <v>0</v>
      </c>
      <c r="F22" s="111" t="b">
        <v>0</v>
      </c>
      <c r="G22" s="111" t="b">
        <v>0</v>
      </c>
    </row>
    <row r="23" spans="1:7" ht="15">
      <c r="A23" s="111" t="s">
        <v>777</v>
      </c>
      <c r="B23" s="111">
        <v>11</v>
      </c>
      <c r="C23" s="138">
        <v>0.014935307804114612</v>
      </c>
      <c r="D23" s="111" t="s">
        <v>784</v>
      </c>
      <c r="E23" s="111" t="b">
        <v>0</v>
      </c>
      <c r="F23" s="111" t="b">
        <v>0</v>
      </c>
      <c r="G23" s="111" t="b">
        <v>0</v>
      </c>
    </row>
    <row r="24" spans="1:7" ht="15">
      <c r="A24" s="111" t="s">
        <v>778</v>
      </c>
      <c r="B24" s="111">
        <v>11</v>
      </c>
      <c r="C24" s="138">
        <v>0.014935307804114612</v>
      </c>
      <c r="D24" s="111" t="s">
        <v>784</v>
      </c>
      <c r="E24" s="111" t="b">
        <v>0</v>
      </c>
      <c r="F24" s="111" t="b">
        <v>0</v>
      </c>
      <c r="G24" s="111" t="b">
        <v>0</v>
      </c>
    </row>
    <row r="25" spans="1:7" ht="15">
      <c r="A25" s="111" t="s">
        <v>779</v>
      </c>
      <c r="B25" s="111">
        <v>11</v>
      </c>
      <c r="C25" s="138">
        <v>0.014935307804114612</v>
      </c>
      <c r="D25" s="111" t="s">
        <v>784</v>
      </c>
      <c r="E25" s="111" t="b">
        <v>0</v>
      </c>
      <c r="F25" s="111" t="b">
        <v>0</v>
      </c>
      <c r="G25" s="111" t="b">
        <v>0</v>
      </c>
    </row>
    <row r="26" spans="1:7" ht="15">
      <c r="A26" s="111" t="s">
        <v>780</v>
      </c>
      <c r="B26" s="111">
        <v>4</v>
      </c>
      <c r="C26" s="138">
        <v>0.009960224048856006</v>
      </c>
      <c r="D26" s="111" t="s">
        <v>784</v>
      </c>
      <c r="E26" s="111" t="b">
        <v>0</v>
      </c>
      <c r="F26" s="111" t="b">
        <v>0</v>
      </c>
      <c r="G26" s="111" t="b">
        <v>0</v>
      </c>
    </row>
    <row r="27" spans="1:7" ht="15">
      <c r="A27" s="111" t="s">
        <v>781</v>
      </c>
      <c r="B27" s="111">
        <v>4</v>
      </c>
      <c r="C27" s="138">
        <v>0.009960224048856006</v>
      </c>
      <c r="D27" s="111" t="s">
        <v>784</v>
      </c>
      <c r="E27" s="111" t="b">
        <v>0</v>
      </c>
      <c r="F27" s="111" t="b">
        <v>0</v>
      </c>
      <c r="G27" s="111" t="b">
        <v>0</v>
      </c>
    </row>
    <row r="28" spans="1:7" ht="15">
      <c r="A28" s="111" t="s">
        <v>699</v>
      </c>
      <c r="B28" s="111">
        <v>3</v>
      </c>
      <c r="C28" s="138">
        <v>0.008436189195984531</v>
      </c>
      <c r="D28" s="111" t="s">
        <v>784</v>
      </c>
      <c r="E28" s="111" t="b">
        <v>0</v>
      </c>
      <c r="F28" s="111" t="b">
        <v>0</v>
      </c>
      <c r="G28" s="111" t="b">
        <v>0</v>
      </c>
    </row>
    <row r="29" spans="1:7" ht="15">
      <c r="A29" s="111" t="s">
        <v>700</v>
      </c>
      <c r="B29" s="111">
        <v>3</v>
      </c>
      <c r="C29" s="138">
        <v>0.008436189195984531</v>
      </c>
      <c r="D29" s="111" t="s">
        <v>784</v>
      </c>
      <c r="E29" s="111" t="b">
        <v>0</v>
      </c>
      <c r="F29" s="111" t="b">
        <v>0</v>
      </c>
      <c r="G29" s="111" t="b">
        <v>0</v>
      </c>
    </row>
    <row r="30" spans="1:7" ht="15">
      <c r="A30" s="111" t="s">
        <v>701</v>
      </c>
      <c r="B30" s="111">
        <v>3</v>
      </c>
      <c r="C30" s="138">
        <v>0.008436189195984531</v>
      </c>
      <c r="D30" s="111" t="s">
        <v>784</v>
      </c>
      <c r="E30" s="111" t="b">
        <v>0</v>
      </c>
      <c r="F30" s="111" t="b">
        <v>0</v>
      </c>
      <c r="G30" s="111" t="b">
        <v>0</v>
      </c>
    </row>
    <row r="31" spans="1:7" ht="15">
      <c r="A31" s="111" t="s">
        <v>702</v>
      </c>
      <c r="B31" s="111">
        <v>3</v>
      </c>
      <c r="C31" s="138">
        <v>0.008436189195984531</v>
      </c>
      <c r="D31" s="111" t="s">
        <v>784</v>
      </c>
      <c r="E31" s="111" t="b">
        <v>1</v>
      </c>
      <c r="F31" s="111" t="b">
        <v>0</v>
      </c>
      <c r="G31" s="111" t="b">
        <v>0</v>
      </c>
    </row>
    <row r="32" spans="1:7" ht="15">
      <c r="A32" s="111" t="s">
        <v>273</v>
      </c>
      <c r="B32" s="111">
        <v>3</v>
      </c>
      <c r="C32" s="138">
        <v>0.008436189195984531</v>
      </c>
      <c r="D32" s="111" t="s">
        <v>784</v>
      </c>
      <c r="E32" s="111" t="b">
        <v>0</v>
      </c>
      <c r="F32" s="111" t="b">
        <v>0</v>
      </c>
      <c r="G32" s="111" t="b">
        <v>0</v>
      </c>
    </row>
    <row r="33" spans="1:7" ht="15">
      <c r="A33" s="111" t="s">
        <v>703</v>
      </c>
      <c r="B33" s="111">
        <v>3</v>
      </c>
      <c r="C33" s="138">
        <v>0.008436189195984531</v>
      </c>
      <c r="D33" s="111" t="s">
        <v>784</v>
      </c>
      <c r="E33" s="111" t="b">
        <v>0</v>
      </c>
      <c r="F33" s="111" t="b">
        <v>0</v>
      </c>
      <c r="G33" s="111" t="b">
        <v>0</v>
      </c>
    </row>
    <row r="34" spans="1:7" ht="15">
      <c r="A34" s="111" t="s">
        <v>704</v>
      </c>
      <c r="B34" s="111">
        <v>3</v>
      </c>
      <c r="C34" s="138">
        <v>0.008436189195984531</v>
      </c>
      <c r="D34" s="111" t="s">
        <v>784</v>
      </c>
      <c r="E34" s="111" t="b">
        <v>0</v>
      </c>
      <c r="F34" s="111" t="b">
        <v>0</v>
      </c>
      <c r="G34" s="111" t="b">
        <v>0</v>
      </c>
    </row>
    <row r="35" spans="1:7" ht="15">
      <c r="A35" s="111" t="s">
        <v>251</v>
      </c>
      <c r="B35" s="111">
        <v>3</v>
      </c>
      <c r="C35" s="138">
        <v>0.008436189195984531</v>
      </c>
      <c r="D35" s="111" t="s">
        <v>784</v>
      </c>
      <c r="E35" s="111" t="b">
        <v>0</v>
      </c>
      <c r="F35" s="111" t="b">
        <v>0</v>
      </c>
      <c r="G35" s="111" t="b">
        <v>0</v>
      </c>
    </row>
    <row r="36" spans="1:7" ht="15">
      <c r="A36" s="111" t="s">
        <v>705</v>
      </c>
      <c r="B36" s="111">
        <v>3</v>
      </c>
      <c r="C36" s="138">
        <v>0.008436189195984531</v>
      </c>
      <c r="D36" s="111" t="s">
        <v>784</v>
      </c>
      <c r="E36" s="111" t="b">
        <v>1</v>
      </c>
      <c r="F36" s="111" t="b">
        <v>0</v>
      </c>
      <c r="G36" s="111" t="b">
        <v>0</v>
      </c>
    </row>
    <row r="37" spans="1:7" ht="15">
      <c r="A37" s="111" t="s">
        <v>706</v>
      </c>
      <c r="B37" s="111">
        <v>3</v>
      </c>
      <c r="C37" s="138">
        <v>0.008436189195984531</v>
      </c>
      <c r="D37" s="111" t="s">
        <v>784</v>
      </c>
      <c r="E37" s="111" t="b">
        <v>0</v>
      </c>
      <c r="F37" s="111" t="b">
        <v>0</v>
      </c>
      <c r="G37" s="111" t="b">
        <v>0</v>
      </c>
    </row>
    <row r="38" spans="1:7" ht="15">
      <c r="A38" s="111" t="s">
        <v>687</v>
      </c>
      <c r="B38" s="111">
        <v>38</v>
      </c>
      <c r="C38" s="138">
        <v>0.027052287356051252</v>
      </c>
      <c r="D38" s="111" t="s">
        <v>626</v>
      </c>
      <c r="E38" s="111" t="b">
        <v>0</v>
      </c>
      <c r="F38" s="111" t="b">
        <v>0</v>
      </c>
      <c r="G38" s="111" t="b">
        <v>0</v>
      </c>
    </row>
    <row r="39" spans="1:7" ht="15">
      <c r="A39" s="111" t="s">
        <v>688</v>
      </c>
      <c r="B39" s="111">
        <v>34</v>
      </c>
      <c r="C39" s="138">
        <v>0</v>
      </c>
      <c r="D39" s="111" t="s">
        <v>626</v>
      </c>
      <c r="E39" s="111" t="b">
        <v>0</v>
      </c>
      <c r="F39" s="111" t="b">
        <v>0</v>
      </c>
      <c r="G39" s="111" t="b">
        <v>0</v>
      </c>
    </row>
    <row r="40" spans="1:7" ht="15">
      <c r="A40" s="111" t="s">
        <v>689</v>
      </c>
      <c r="B40" s="111">
        <v>19</v>
      </c>
      <c r="C40" s="138">
        <v>0.013526143678025626</v>
      </c>
      <c r="D40" s="111" t="s">
        <v>626</v>
      </c>
      <c r="E40" s="111" t="b">
        <v>0</v>
      </c>
      <c r="F40" s="111" t="b">
        <v>0</v>
      </c>
      <c r="G40" s="111" t="b">
        <v>0</v>
      </c>
    </row>
    <row r="41" spans="1:7" ht="15">
      <c r="A41" s="111" t="s">
        <v>690</v>
      </c>
      <c r="B41" s="111">
        <v>19</v>
      </c>
      <c r="C41" s="138">
        <v>0.013526143678025626</v>
      </c>
      <c r="D41" s="111" t="s">
        <v>626</v>
      </c>
      <c r="E41" s="111" t="b">
        <v>1</v>
      </c>
      <c r="F41" s="111" t="b">
        <v>0</v>
      </c>
      <c r="G41" s="111" t="b">
        <v>0</v>
      </c>
    </row>
    <row r="42" spans="1:7" ht="15">
      <c r="A42" s="111" t="s">
        <v>691</v>
      </c>
      <c r="B42" s="111">
        <v>19</v>
      </c>
      <c r="C42" s="138">
        <v>0.013526143678025626</v>
      </c>
      <c r="D42" s="111" t="s">
        <v>626</v>
      </c>
      <c r="E42" s="111" t="b">
        <v>0</v>
      </c>
      <c r="F42" s="111" t="b">
        <v>0</v>
      </c>
      <c r="G42" s="111" t="b">
        <v>0</v>
      </c>
    </row>
    <row r="43" spans="1:7" ht="15">
      <c r="A43" s="111" t="s">
        <v>693</v>
      </c>
      <c r="B43" s="111">
        <v>19</v>
      </c>
      <c r="C43" s="138">
        <v>0.013526143678025626</v>
      </c>
      <c r="D43" s="111" t="s">
        <v>626</v>
      </c>
      <c r="E43" s="111" t="b">
        <v>0</v>
      </c>
      <c r="F43" s="111" t="b">
        <v>0</v>
      </c>
      <c r="G43" s="111" t="b">
        <v>0</v>
      </c>
    </row>
    <row r="44" spans="1:7" ht="15">
      <c r="A44" s="111" t="s">
        <v>694</v>
      </c>
      <c r="B44" s="111">
        <v>19</v>
      </c>
      <c r="C44" s="138">
        <v>0.013526143678025626</v>
      </c>
      <c r="D44" s="111" t="s">
        <v>626</v>
      </c>
      <c r="E44" s="111" t="b">
        <v>0</v>
      </c>
      <c r="F44" s="111" t="b">
        <v>0</v>
      </c>
      <c r="G44" s="111" t="b">
        <v>0</v>
      </c>
    </row>
    <row r="45" spans="1:7" ht="15">
      <c r="A45" s="111" t="s">
        <v>695</v>
      </c>
      <c r="B45" s="111">
        <v>19</v>
      </c>
      <c r="C45" s="138">
        <v>0.013526143678025626</v>
      </c>
      <c r="D45" s="111" t="s">
        <v>626</v>
      </c>
      <c r="E45" s="111" t="b">
        <v>0</v>
      </c>
      <c r="F45" s="111" t="b">
        <v>0</v>
      </c>
      <c r="G45" s="111" t="b">
        <v>0</v>
      </c>
    </row>
    <row r="46" spans="1:7" ht="15">
      <c r="A46" s="111" t="s">
        <v>696</v>
      </c>
      <c r="B46" s="111">
        <v>19</v>
      </c>
      <c r="C46" s="138">
        <v>0.013526143678025626</v>
      </c>
      <c r="D46" s="111" t="s">
        <v>626</v>
      </c>
      <c r="E46" s="111" t="b">
        <v>1</v>
      </c>
      <c r="F46" s="111" t="b">
        <v>0</v>
      </c>
      <c r="G46" s="111" t="b">
        <v>0</v>
      </c>
    </row>
    <row r="47" spans="1:7" ht="15">
      <c r="A47" s="111" t="s">
        <v>697</v>
      </c>
      <c r="B47" s="111">
        <v>19</v>
      </c>
      <c r="C47" s="138">
        <v>0.013526143678025626</v>
      </c>
      <c r="D47" s="111" t="s">
        <v>626</v>
      </c>
      <c r="E47" s="111" t="b">
        <v>0</v>
      </c>
      <c r="F47" s="111" t="b">
        <v>0</v>
      </c>
      <c r="G47" s="111" t="b">
        <v>0</v>
      </c>
    </row>
    <row r="48" spans="1:7" ht="15">
      <c r="A48" s="111" t="s">
        <v>771</v>
      </c>
      <c r="B48" s="111">
        <v>19</v>
      </c>
      <c r="C48" s="138">
        <v>0.013526143678025626</v>
      </c>
      <c r="D48" s="111" t="s">
        <v>626</v>
      </c>
      <c r="E48" s="111" t="b">
        <v>0</v>
      </c>
      <c r="F48" s="111" t="b">
        <v>0</v>
      </c>
      <c r="G48" s="111" t="b">
        <v>0</v>
      </c>
    </row>
    <row r="49" spans="1:7" ht="15">
      <c r="A49" s="111" t="s">
        <v>772</v>
      </c>
      <c r="B49" s="111">
        <v>19</v>
      </c>
      <c r="C49" s="138">
        <v>0.013526143678025626</v>
      </c>
      <c r="D49" s="111" t="s">
        <v>626</v>
      </c>
      <c r="E49" s="111" t="b">
        <v>0</v>
      </c>
      <c r="F49" s="111" t="b">
        <v>0</v>
      </c>
      <c r="G49" s="111" t="b">
        <v>0</v>
      </c>
    </row>
    <row r="50" spans="1:7" ht="15">
      <c r="A50" s="111" t="s">
        <v>773</v>
      </c>
      <c r="B50" s="111">
        <v>19</v>
      </c>
      <c r="C50" s="138">
        <v>0.013526143678025626</v>
      </c>
      <c r="D50" s="111" t="s">
        <v>626</v>
      </c>
      <c r="E50" s="111" t="b">
        <v>0</v>
      </c>
      <c r="F50" s="111" t="b">
        <v>0</v>
      </c>
      <c r="G50" s="111" t="b">
        <v>0</v>
      </c>
    </row>
    <row r="51" spans="1:7" ht="15">
      <c r="A51" s="111" t="s">
        <v>774</v>
      </c>
      <c r="B51" s="111">
        <v>11</v>
      </c>
      <c r="C51" s="138">
        <v>0.015185770565420649</v>
      </c>
      <c r="D51" s="111" t="s">
        <v>626</v>
      </c>
      <c r="E51" s="111" t="b">
        <v>0</v>
      </c>
      <c r="F51" s="111" t="b">
        <v>0</v>
      </c>
      <c r="G51" s="111" t="b">
        <v>0</v>
      </c>
    </row>
    <row r="52" spans="1:7" ht="15">
      <c r="A52" s="111" t="s">
        <v>775</v>
      </c>
      <c r="B52" s="111">
        <v>11</v>
      </c>
      <c r="C52" s="138">
        <v>0.015185770565420649</v>
      </c>
      <c r="D52" s="111" t="s">
        <v>626</v>
      </c>
      <c r="E52" s="111" t="b">
        <v>0</v>
      </c>
      <c r="F52" s="111" t="b">
        <v>0</v>
      </c>
      <c r="G52" s="111" t="b">
        <v>0</v>
      </c>
    </row>
    <row r="53" spans="1:7" ht="15">
      <c r="A53" s="111" t="s">
        <v>776</v>
      </c>
      <c r="B53" s="111">
        <v>11</v>
      </c>
      <c r="C53" s="138">
        <v>0.015185770565420649</v>
      </c>
      <c r="D53" s="111" t="s">
        <v>626</v>
      </c>
      <c r="E53" s="111" t="b">
        <v>0</v>
      </c>
      <c r="F53" s="111" t="b">
        <v>0</v>
      </c>
      <c r="G53" s="111" t="b">
        <v>0</v>
      </c>
    </row>
    <row r="54" spans="1:7" ht="15">
      <c r="A54" s="111" t="s">
        <v>777</v>
      </c>
      <c r="B54" s="111">
        <v>11</v>
      </c>
      <c r="C54" s="138">
        <v>0.015185770565420649</v>
      </c>
      <c r="D54" s="111" t="s">
        <v>626</v>
      </c>
      <c r="E54" s="111" t="b">
        <v>0</v>
      </c>
      <c r="F54" s="111" t="b">
        <v>0</v>
      </c>
      <c r="G54" s="111" t="b">
        <v>0</v>
      </c>
    </row>
    <row r="55" spans="1:7" ht="15">
      <c r="A55" s="111" t="s">
        <v>778</v>
      </c>
      <c r="B55" s="111">
        <v>11</v>
      </c>
      <c r="C55" s="138">
        <v>0.015185770565420649</v>
      </c>
      <c r="D55" s="111" t="s">
        <v>626</v>
      </c>
      <c r="E55" s="111" t="b">
        <v>0</v>
      </c>
      <c r="F55" s="111" t="b">
        <v>0</v>
      </c>
      <c r="G55" s="111" t="b">
        <v>0</v>
      </c>
    </row>
    <row r="56" spans="1:7" ht="15">
      <c r="A56" s="111" t="s">
        <v>779</v>
      </c>
      <c r="B56" s="111">
        <v>11</v>
      </c>
      <c r="C56" s="138">
        <v>0.015185770565420649</v>
      </c>
      <c r="D56" s="111" t="s">
        <v>626</v>
      </c>
      <c r="E56" s="111" t="b">
        <v>0</v>
      </c>
      <c r="F56" s="111" t="b">
        <v>0</v>
      </c>
      <c r="G56" s="111" t="b">
        <v>0</v>
      </c>
    </row>
    <row r="57" spans="1:7" ht="15">
      <c r="A57" s="111" t="s">
        <v>780</v>
      </c>
      <c r="B57" s="111">
        <v>4</v>
      </c>
      <c r="C57" s="138">
        <v>0.010472325923541328</v>
      </c>
      <c r="D57" s="111" t="s">
        <v>626</v>
      </c>
      <c r="E57" s="111" t="b">
        <v>0</v>
      </c>
      <c r="F57" s="111" t="b">
        <v>0</v>
      </c>
      <c r="G57" s="111" t="b">
        <v>0</v>
      </c>
    </row>
    <row r="58" spans="1:7" ht="15">
      <c r="A58" s="111" t="s">
        <v>781</v>
      </c>
      <c r="B58" s="111">
        <v>4</v>
      </c>
      <c r="C58" s="138">
        <v>0.010472325923541328</v>
      </c>
      <c r="D58" s="111" t="s">
        <v>626</v>
      </c>
      <c r="E58" s="111" t="b">
        <v>0</v>
      </c>
      <c r="F58" s="111" t="b">
        <v>0</v>
      </c>
      <c r="G58" s="111" t="b">
        <v>0</v>
      </c>
    </row>
    <row r="59" spans="1:7" ht="15">
      <c r="A59" s="111" t="s">
        <v>699</v>
      </c>
      <c r="B59" s="111">
        <v>3</v>
      </c>
      <c r="C59" s="138">
        <v>0</v>
      </c>
      <c r="D59" s="111" t="s">
        <v>627</v>
      </c>
      <c r="E59" s="111" t="b">
        <v>0</v>
      </c>
      <c r="F59" s="111" t="b">
        <v>0</v>
      </c>
      <c r="G59" s="111" t="b">
        <v>0</v>
      </c>
    </row>
    <row r="60" spans="1:7" ht="15">
      <c r="A60" s="111" t="s">
        <v>700</v>
      </c>
      <c r="B60" s="111">
        <v>3</v>
      </c>
      <c r="C60" s="138">
        <v>0</v>
      </c>
      <c r="D60" s="111" t="s">
        <v>627</v>
      </c>
      <c r="E60" s="111" t="b">
        <v>0</v>
      </c>
      <c r="F60" s="111" t="b">
        <v>0</v>
      </c>
      <c r="G60" s="111" t="b">
        <v>0</v>
      </c>
    </row>
    <row r="61" spans="1:7" ht="15">
      <c r="A61" s="111" t="s">
        <v>701</v>
      </c>
      <c r="B61" s="111">
        <v>3</v>
      </c>
      <c r="C61" s="138">
        <v>0</v>
      </c>
      <c r="D61" s="111" t="s">
        <v>627</v>
      </c>
      <c r="E61" s="111" t="b">
        <v>0</v>
      </c>
      <c r="F61" s="111" t="b">
        <v>0</v>
      </c>
      <c r="G61" s="111" t="b">
        <v>0</v>
      </c>
    </row>
    <row r="62" spans="1:7" ht="15">
      <c r="A62" s="111" t="s">
        <v>702</v>
      </c>
      <c r="B62" s="111">
        <v>3</v>
      </c>
      <c r="C62" s="138">
        <v>0</v>
      </c>
      <c r="D62" s="111" t="s">
        <v>627</v>
      </c>
      <c r="E62" s="111" t="b">
        <v>1</v>
      </c>
      <c r="F62" s="111" t="b">
        <v>0</v>
      </c>
      <c r="G62" s="111" t="b">
        <v>0</v>
      </c>
    </row>
    <row r="63" spans="1:7" ht="15">
      <c r="A63" s="111" t="s">
        <v>273</v>
      </c>
      <c r="B63" s="111">
        <v>3</v>
      </c>
      <c r="C63" s="138">
        <v>0</v>
      </c>
      <c r="D63" s="111" t="s">
        <v>627</v>
      </c>
      <c r="E63" s="111" t="b">
        <v>0</v>
      </c>
      <c r="F63" s="111" t="b">
        <v>0</v>
      </c>
      <c r="G63" s="111" t="b">
        <v>0</v>
      </c>
    </row>
    <row r="64" spans="1:7" ht="15">
      <c r="A64" s="111" t="s">
        <v>703</v>
      </c>
      <c r="B64" s="111">
        <v>3</v>
      </c>
      <c r="C64" s="138">
        <v>0</v>
      </c>
      <c r="D64" s="111" t="s">
        <v>627</v>
      </c>
      <c r="E64" s="111" t="b">
        <v>0</v>
      </c>
      <c r="F64" s="111" t="b">
        <v>0</v>
      </c>
      <c r="G64" s="111" t="b">
        <v>0</v>
      </c>
    </row>
    <row r="65" spans="1:7" ht="15">
      <c r="A65" s="111" t="s">
        <v>704</v>
      </c>
      <c r="B65" s="111">
        <v>3</v>
      </c>
      <c r="C65" s="138">
        <v>0</v>
      </c>
      <c r="D65" s="111" t="s">
        <v>627</v>
      </c>
      <c r="E65" s="111" t="b">
        <v>0</v>
      </c>
      <c r="F65" s="111" t="b">
        <v>0</v>
      </c>
      <c r="G65" s="111" t="b">
        <v>0</v>
      </c>
    </row>
    <row r="66" spans="1:7" ht="15">
      <c r="A66" s="111" t="s">
        <v>251</v>
      </c>
      <c r="B66" s="111">
        <v>3</v>
      </c>
      <c r="C66" s="138">
        <v>0</v>
      </c>
      <c r="D66" s="111" t="s">
        <v>627</v>
      </c>
      <c r="E66" s="111" t="b">
        <v>0</v>
      </c>
      <c r="F66" s="111" t="b">
        <v>0</v>
      </c>
      <c r="G66" s="111" t="b">
        <v>0</v>
      </c>
    </row>
    <row r="67" spans="1:7" ht="15">
      <c r="A67" s="111" t="s">
        <v>705</v>
      </c>
      <c r="B67" s="111">
        <v>3</v>
      </c>
      <c r="C67" s="138">
        <v>0</v>
      </c>
      <c r="D67" s="111" t="s">
        <v>627</v>
      </c>
      <c r="E67" s="111" t="b">
        <v>1</v>
      </c>
      <c r="F67" s="111" t="b">
        <v>0</v>
      </c>
      <c r="G67" s="111" t="b">
        <v>0</v>
      </c>
    </row>
    <row r="68" spans="1:7" ht="15">
      <c r="A68" s="111" t="s">
        <v>706</v>
      </c>
      <c r="B68" s="111">
        <v>3</v>
      </c>
      <c r="C68" s="138">
        <v>0</v>
      </c>
      <c r="D68" s="111" t="s">
        <v>627</v>
      </c>
      <c r="E68" s="111" t="b">
        <v>0</v>
      </c>
      <c r="F68" s="111" t="b">
        <v>0</v>
      </c>
      <c r="G68" s="111" t="b">
        <v>0</v>
      </c>
    </row>
    <row r="69" spans="1:7" ht="15">
      <c r="A69" s="111" t="s">
        <v>688</v>
      </c>
      <c r="B69" s="111">
        <v>3</v>
      </c>
      <c r="C69" s="138">
        <v>0</v>
      </c>
      <c r="D69" s="111" t="s">
        <v>627</v>
      </c>
      <c r="E69" s="111" t="b">
        <v>0</v>
      </c>
      <c r="F69" s="111" t="b">
        <v>0</v>
      </c>
      <c r="G69" s="11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788</v>
      </c>
      <c r="B1" s="13" t="s">
        <v>789</v>
      </c>
      <c r="C1" s="13" t="s">
        <v>782</v>
      </c>
      <c r="D1" s="13" t="s">
        <v>783</v>
      </c>
      <c r="E1" s="13" t="s">
        <v>790</v>
      </c>
      <c r="F1" s="13" t="s">
        <v>144</v>
      </c>
      <c r="G1" s="13" t="s">
        <v>791</v>
      </c>
      <c r="H1" s="13" t="s">
        <v>792</v>
      </c>
      <c r="I1" s="13" t="s">
        <v>793</v>
      </c>
      <c r="J1" s="13" t="s">
        <v>794</v>
      </c>
      <c r="K1" s="13" t="s">
        <v>795</v>
      </c>
      <c r="L1" s="13" t="s">
        <v>796</v>
      </c>
    </row>
    <row r="2" spans="1:12" ht="15">
      <c r="A2" s="111" t="s">
        <v>689</v>
      </c>
      <c r="B2" s="111" t="s">
        <v>690</v>
      </c>
      <c r="C2" s="111">
        <v>19</v>
      </c>
      <c r="D2" s="138">
        <v>0.014174006028786483</v>
      </c>
      <c r="E2" s="138">
        <v>1.266553515512995</v>
      </c>
      <c r="F2" s="111" t="s">
        <v>784</v>
      </c>
      <c r="G2" s="111" t="b">
        <v>0</v>
      </c>
      <c r="H2" s="111" t="b">
        <v>0</v>
      </c>
      <c r="I2" s="111" t="b">
        <v>0</v>
      </c>
      <c r="J2" s="111" t="b">
        <v>1</v>
      </c>
      <c r="K2" s="111" t="b">
        <v>0</v>
      </c>
      <c r="L2" s="111" t="b">
        <v>0</v>
      </c>
    </row>
    <row r="3" spans="1:12" ht="15">
      <c r="A3" s="111" t="s">
        <v>690</v>
      </c>
      <c r="B3" s="111" t="s">
        <v>691</v>
      </c>
      <c r="C3" s="111">
        <v>19</v>
      </c>
      <c r="D3" s="138">
        <v>0.014174006028786483</v>
      </c>
      <c r="E3" s="138">
        <v>1.266553515512995</v>
      </c>
      <c r="F3" s="111" t="s">
        <v>784</v>
      </c>
      <c r="G3" s="111" t="b">
        <v>1</v>
      </c>
      <c r="H3" s="111" t="b">
        <v>0</v>
      </c>
      <c r="I3" s="111" t="b">
        <v>0</v>
      </c>
      <c r="J3" s="111" t="b">
        <v>0</v>
      </c>
      <c r="K3" s="111" t="b">
        <v>0</v>
      </c>
      <c r="L3" s="111" t="b">
        <v>0</v>
      </c>
    </row>
    <row r="4" spans="1:12" ht="15">
      <c r="A4" s="111" t="s">
        <v>691</v>
      </c>
      <c r="B4" s="111" t="s">
        <v>693</v>
      </c>
      <c r="C4" s="111">
        <v>19</v>
      </c>
      <c r="D4" s="138">
        <v>0.014174006028786483</v>
      </c>
      <c r="E4" s="138">
        <v>1.266553515512995</v>
      </c>
      <c r="F4" s="111" t="s">
        <v>784</v>
      </c>
      <c r="G4" s="111" t="b">
        <v>0</v>
      </c>
      <c r="H4" s="111" t="b">
        <v>0</v>
      </c>
      <c r="I4" s="111" t="b">
        <v>0</v>
      </c>
      <c r="J4" s="111" t="b">
        <v>0</v>
      </c>
      <c r="K4" s="111" t="b">
        <v>0</v>
      </c>
      <c r="L4" s="111" t="b">
        <v>0</v>
      </c>
    </row>
    <row r="5" spans="1:12" ht="15">
      <c r="A5" s="111" t="s">
        <v>693</v>
      </c>
      <c r="B5" s="111" t="s">
        <v>687</v>
      </c>
      <c r="C5" s="111">
        <v>19</v>
      </c>
      <c r="D5" s="138">
        <v>0.014174006028786483</v>
      </c>
      <c r="E5" s="138">
        <v>0.9655235198490139</v>
      </c>
      <c r="F5" s="111" t="s">
        <v>784</v>
      </c>
      <c r="G5" s="111" t="b">
        <v>0</v>
      </c>
      <c r="H5" s="111" t="b">
        <v>0</v>
      </c>
      <c r="I5" s="111" t="b">
        <v>0</v>
      </c>
      <c r="J5" s="111" t="b">
        <v>0</v>
      </c>
      <c r="K5" s="111" t="b">
        <v>0</v>
      </c>
      <c r="L5" s="111" t="b">
        <v>0</v>
      </c>
    </row>
    <row r="6" spans="1:12" ht="15">
      <c r="A6" s="111" t="s">
        <v>687</v>
      </c>
      <c r="B6" s="111" t="s">
        <v>694</v>
      </c>
      <c r="C6" s="111">
        <v>19</v>
      </c>
      <c r="D6" s="138">
        <v>0.014174006028786483</v>
      </c>
      <c r="E6" s="138">
        <v>0.9655235198490139</v>
      </c>
      <c r="F6" s="111" t="s">
        <v>784</v>
      </c>
      <c r="G6" s="111" t="b">
        <v>0</v>
      </c>
      <c r="H6" s="111" t="b">
        <v>0</v>
      </c>
      <c r="I6" s="111" t="b">
        <v>0</v>
      </c>
      <c r="J6" s="111" t="b">
        <v>0</v>
      </c>
      <c r="K6" s="111" t="b">
        <v>0</v>
      </c>
      <c r="L6" s="111" t="b">
        <v>0</v>
      </c>
    </row>
    <row r="7" spans="1:12" ht="15">
      <c r="A7" s="111" t="s">
        <v>694</v>
      </c>
      <c r="B7" s="111" t="s">
        <v>695</v>
      </c>
      <c r="C7" s="111">
        <v>19</v>
      </c>
      <c r="D7" s="138">
        <v>0.014174006028786483</v>
      </c>
      <c r="E7" s="138">
        <v>1.266553515512995</v>
      </c>
      <c r="F7" s="111" t="s">
        <v>784</v>
      </c>
      <c r="G7" s="111" t="b">
        <v>0</v>
      </c>
      <c r="H7" s="111" t="b">
        <v>0</v>
      </c>
      <c r="I7" s="111" t="b">
        <v>0</v>
      </c>
      <c r="J7" s="111" t="b">
        <v>0</v>
      </c>
      <c r="K7" s="111" t="b">
        <v>0</v>
      </c>
      <c r="L7" s="111" t="b">
        <v>0</v>
      </c>
    </row>
    <row r="8" spans="1:12" ht="15">
      <c r="A8" s="111" t="s">
        <v>695</v>
      </c>
      <c r="B8" s="111" t="s">
        <v>696</v>
      </c>
      <c r="C8" s="111">
        <v>19</v>
      </c>
      <c r="D8" s="138">
        <v>0.014174006028786483</v>
      </c>
      <c r="E8" s="138">
        <v>1.266553515512995</v>
      </c>
      <c r="F8" s="111" t="s">
        <v>784</v>
      </c>
      <c r="G8" s="111" t="b">
        <v>0</v>
      </c>
      <c r="H8" s="111" t="b">
        <v>0</v>
      </c>
      <c r="I8" s="111" t="b">
        <v>0</v>
      </c>
      <c r="J8" s="111" t="b">
        <v>1</v>
      </c>
      <c r="K8" s="111" t="b">
        <v>0</v>
      </c>
      <c r="L8" s="111" t="b">
        <v>0</v>
      </c>
    </row>
    <row r="9" spans="1:12" ht="15">
      <c r="A9" s="111" t="s">
        <v>696</v>
      </c>
      <c r="B9" s="111" t="s">
        <v>697</v>
      </c>
      <c r="C9" s="111">
        <v>19</v>
      </c>
      <c r="D9" s="138">
        <v>0.014174006028786483</v>
      </c>
      <c r="E9" s="138">
        <v>1.266553515512995</v>
      </c>
      <c r="F9" s="111" t="s">
        <v>784</v>
      </c>
      <c r="G9" s="111" t="b">
        <v>1</v>
      </c>
      <c r="H9" s="111" t="b">
        <v>0</v>
      </c>
      <c r="I9" s="111" t="b">
        <v>0</v>
      </c>
      <c r="J9" s="111" t="b">
        <v>0</v>
      </c>
      <c r="K9" s="111" t="b">
        <v>0</v>
      </c>
      <c r="L9" s="111" t="b">
        <v>0</v>
      </c>
    </row>
    <row r="10" spans="1:12" ht="15">
      <c r="A10" s="111" t="s">
        <v>697</v>
      </c>
      <c r="B10" s="111" t="s">
        <v>771</v>
      </c>
      <c r="C10" s="111">
        <v>19</v>
      </c>
      <c r="D10" s="138">
        <v>0.014174006028786483</v>
      </c>
      <c r="E10" s="138">
        <v>1.266553515512995</v>
      </c>
      <c r="F10" s="111" t="s">
        <v>784</v>
      </c>
      <c r="G10" s="111" t="b">
        <v>0</v>
      </c>
      <c r="H10" s="111" t="b">
        <v>0</v>
      </c>
      <c r="I10" s="111" t="b">
        <v>0</v>
      </c>
      <c r="J10" s="111" t="b">
        <v>0</v>
      </c>
      <c r="K10" s="111" t="b">
        <v>0</v>
      </c>
      <c r="L10" s="111" t="b">
        <v>0</v>
      </c>
    </row>
    <row r="11" spans="1:12" ht="15">
      <c r="A11" s="111" t="s">
        <v>771</v>
      </c>
      <c r="B11" s="111" t="s">
        <v>687</v>
      </c>
      <c r="C11" s="111">
        <v>19</v>
      </c>
      <c r="D11" s="138">
        <v>0.014174006028786483</v>
      </c>
      <c r="E11" s="138">
        <v>0.9655235198490139</v>
      </c>
      <c r="F11" s="111" t="s">
        <v>784</v>
      </c>
      <c r="G11" s="111" t="b">
        <v>0</v>
      </c>
      <c r="H11" s="111" t="b">
        <v>0</v>
      </c>
      <c r="I11" s="111" t="b">
        <v>0</v>
      </c>
      <c r="J11" s="111" t="b">
        <v>0</v>
      </c>
      <c r="K11" s="111" t="b">
        <v>0</v>
      </c>
      <c r="L11" s="111" t="b">
        <v>0</v>
      </c>
    </row>
    <row r="12" spans="1:12" ht="15">
      <c r="A12" s="111" t="s">
        <v>687</v>
      </c>
      <c r="B12" s="111" t="s">
        <v>772</v>
      </c>
      <c r="C12" s="111">
        <v>19</v>
      </c>
      <c r="D12" s="138">
        <v>0.014174006028786483</v>
      </c>
      <c r="E12" s="138">
        <v>0.9655235198490139</v>
      </c>
      <c r="F12" s="111" t="s">
        <v>784</v>
      </c>
      <c r="G12" s="111" t="b">
        <v>0</v>
      </c>
      <c r="H12" s="111" t="b">
        <v>0</v>
      </c>
      <c r="I12" s="111" t="b">
        <v>0</v>
      </c>
      <c r="J12" s="111" t="b">
        <v>0</v>
      </c>
      <c r="K12" s="111" t="b">
        <v>0</v>
      </c>
      <c r="L12" s="111" t="b">
        <v>0</v>
      </c>
    </row>
    <row r="13" spans="1:12" ht="15">
      <c r="A13" s="111" t="s">
        <v>772</v>
      </c>
      <c r="B13" s="111" t="s">
        <v>773</v>
      </c>
      <c r="C13" s="111">
        <v>19</v>
      </c>
      <c r="D13" s="138">
        <v>0.014174006028786483</v>
      </c>
      <c r="E13" s="138">
        <v>1.266553515512995</v>
      </c>
      <c r="F13" s="111" t="s">
        <v>784</v>
      </c>
      <c r="G13" s="111" t="b">
        <v>0</v>
      </c>
      <c r="H13" s="111" t="b">
        <v>0</v>
      </c>
      <c r="I13" s="111" t="b">
        <v>0</v>
      </c>
      <c r="J13" s="111" t="b">
        <v>0</v>
      </c>
      <c r="K13" s="111" t="b">
        <v>0</v>
      </c>
      <c r="L13" s="111" t="b">
        <v>0</v>
      </c>
    </row>
    <row r="14" spans="1:12" ht="15">
      <c r="A14" s="111" t="s">
        <v>773</v>
      </c>
      <c r="B14" s="111" t="s">
        <v>688</v>
      </c>
      <c r="C14" s="111">
        <v>19</v>
      </c>
      <c r="D14" s="138">
        <v>0.014174006028786483</v>
      </c>
      <c r="E14" s="138">
        <v>0.9771053923988291</v>
      </c>
      <c r="F14" s="111" t="s">
        <v>784</v>
      </c>
      <c r="G14" s="111" t="b">
        <v>0</v>
      </c>
      <c r="H14" s="111" t="b">
        <v>0</v>
      </c>
      <c r="I14" s="111" t="b">
        <v>0</v>
      </c>
      <c r="J14" s="111" t="b">
        <v>0</v>
      </c>
      <c r="K14" s="111" t="b">
        <v>0</v>
      </c>
      <c r="L14" s="111" t="b">
        <v>0</v>
      </c>
    </row>
    <row r="15" spans="1:12" ht="15">
      <c r="A15" s="111" t="s">
        <v>774</v>
      </c>
      <c r="B15" s="111" t="s">
        <v>775</v>
      </c>
      <c r="C15" s="111">
        <v>11</v>
      </c>
      <c r="D15" s="138">
        <v>0.014935307804114612</v>
      </c>
      <c r="E15" s="138">
        <v>1.503914431307599</v>
      </c>
      <c r="F15" s="111" t="s">
        <v>784</v>
      </c>
      <c r="G15" s="111" t="b">
        <v>0</v>
      </c>
      <c r="H15" s="111" t="b">
        <v>0</v>
      </c>
      <c r="I15" s="111" t="b">
        <v>0</v>
      </c>
      <c r="J15" s="111" t="b">
        <v>0</v>
      </c>
      <c r="K15" s="111" t="b">
        <v>0</v>
      </c>
      <c r="L15" s="111" t="b">
        <v>0</v>
      </c>
    </row>
    <row r="16" spans="1:12" ht="15">
      <c r="A16" s="111" t="s">
        <v>775</v>
      </c>
      <c r="B16" s="111" t="s">
        <v>776</v>
      </c>
      <c r="C16" s="111">
        <v>11</v>
      </c>
      <c r="D16" s="138">
        <v>0.014935307804114612</v>
      </c>
      <c r="E16" s="138">
        <v>1.503914431307599</v>
      </c>
      <c r="F16" s="111" t="s">
        <v>784</v>
      </c>
      <c r="G16" s="111" t="b">
        <v>0</v>
      </c>
      <c r="H16" s="111" t="b">
        <v>0</v>
      </c>
      <c r="I16" s="111" t="b">
        <v>0</v>
      </c>
      <c r="J16" s="111" t="b">
        <v>0</v>
      </c>
      <c r="K16" s="111" t="b">
        <v>0</v>
      </c>
      <c r="L16" s="111" t="b">
        <v>0</v>
      </c>
    </row>
    <row r="17" spans="1:12" ht="15">
      <c r="A17" s="111" t="s">
        <v>776</v>
      </c>
      <c r="B17" s="111" t="s">
        <v>777</v>
      </c>
      <c r="C17" s="111">
        <v>11</v>
      </c>
      <c r="D17" s="138">
        <v>0.014935307804114612</v>
      </c>
      <c r="E17" s="138">
        <v>1.503914431307599</v>
      </c>
      <c r="F17" s="111" t="s">
        <v>784</v>
      </c>
      <c r="G17" s="111" t="b">
        <v>0</v>
      </c>
      <c r="H17" s="111" t="b">
        <v>0</v>
      </c>
      <c r="I17" s="111" t="b">
        <v>0</v>
      </c>
      <c r="J17" s="111" t="b">
        <v>0</v>
      </c>
      <c r="K17" s="111" t="b">
        <v>0</v>
      </c>
      <c r="L17" s="111" t="b">
        <v>0</v>
      </c>
    </row>
    <row r="18" spans="1:12" ht="15">
      <c r="A18" s="111" t="s">
        <v>777</v>
      </c>
      <c r="B18" s="111" t="s">
        <v>778</v>
      </c>
      <c r="C18" s="111">
        <v>11</v>
      </c>
      <c r="D18" s="138">
        <v>0.014935307804114612</v>
      </c>
      <c r="E18" s="138">
        <v>1.503914431307599</v>
      </c>
      <c r="F18" s="111" t="s">
        <v>784</v>
      </c>
      <c r="G18" s="111" t="b">
        <v>0</v>
      </c>
      <c r="H18" s="111" t="b">
        <v>0</v>
      </c>
      <c r="I18" s="111" t="b">
        <v>0</v>
      </c>
      <c r="J18" s="111" t="b">
        <v>0</v>
      </c>
      <c r="K18" s="111" t="b">
        <v>0</v>
      </c>
      <c r="L18" s="111" t="b">
        <v>0</v>
      </c>
    </row>
    <row r="19" spans="1:12" ht="15">
      <c r="A19" s="111" t="s">
        <v>778</v>
      </c>
      <c r="B19" s="111" t="s">
        <v>779</v>
      </c>
      <c r="C19" s="111">
        <v>11</v>
      </c>
      <c r="D19" s="138">
        <v>0.014935307804114612</v>
      </c>
      <c r="E19" s="138">
        <v>1.503914431307599</v>
      </c>
      <c r="F19" s="111" t="s">
        <v>784</v>
      </c>
      <c r="G19" s="111" t="b">
        <v>0</v>
      </c>
      <c r="H19" s="111" t="b">
        <v>0</v>
      </c>
      <c r="I19" s="111" t="b">
        <v>0</v>
      </c>
      <c r="J19" s="111" t="b">
        <v>0</v>
      </c>
      <c r="K19" s="111" t="b">
        <v>0</v>
      </c>
      <c r="L19" s="111" t="b">
        <v>0</v>
      </c>
    </row>
    <row r="20" spans="1:12" ht="15">
      <c r="A20" s="111" t="s">
        <v>779</v>
      </c>
      <c r="B20" s="111" t="s">
        <v>688</v>
      </c>
      <c r="C20" s="111">
        <v>11</v>
      </c>
      <c r="D20" s="138">
        <v>0.014935307804114612</v>
      </c>
      <c r="E20" s="138">
        <v>0.9771053923988291</v>
      </c>
      <c r="F20" s="111" t="s">
        <v>784</v>
      </c>
      <c r="G20" s="111" t="b">
        <v>0</v>
      </c>
      <c r="H20" s="111" t="b">
        <v>0</v>
      </c>
      <c r="I20" s="111" t="b">
        <v>0</v>
      </c>
      <c r="J20" s="111" t="b">
        <v>0</v>
      </c>
      <c r="K20" s="111" t="b">
        <v>0</v>
      </c>
      <c r="L20" s="111" t="b">
        <v>0</v>
      </c>
    </row>
    <row r="21" spans="1:12" ht="15">
      <c r="A21" s="111" t="s">
        <v>780</v>
      </c>
      <c r="B21" s="111" t="s">
        <v>781</v>
      </c>
      <c r="C21" s="111">
        <v>4</v>
      </c>
      <c r="D21" s="138">
        <v>0.009960224048856006</v>
      </c>
      <c r="E21" s="138">
        <v>1.9432471251378618</v>
      </c>
      <c r="F21" s="111" t="s">
        <v>784</v>
      </c>
      <c r="G21" s="111" t="b">
        <v>0</v>
      </c>
      <c r="H21" s="111" t="b">
        <v>0</v>
      </c>
      <c r="I21" s="111" t="b">
        <v>0</v>
      </c>
      <c r="J21" s="111" t="b">
        <v>0</v>
      </c>
      <c r="K21" s="111" t="b">
        <v>0</v>
      </c>
      <c r="L21" s="111" t="b">
        <v>0</v>
      </c>
    </row>
    <row r="22" spans="1:12" ht="15">
      <c r="A22" s="111" t="s">
        <v>781</v>
      </c>
      <c r="B22" s="111" t="s">
        <v>688</v>
      </c>
      <c r="C22" s="111">
        <v>4</v>
      </c>
      <c r="D22" s="138">
        <v>0.009960224048856006</v>
      </c>
      <c r="E22" s="138">
        <v>0.9771053923988291</v>
      </c>
      <c r="F22" s="111" t="s">
        <v>784</v>
      </c>
      <c r="G22" s="111" t="b">
        <v>0</v>
      </c>
      <c r="H22" s="111" t="b">
        <v>0</v>
      </c>
      <c r="I22" s="111" t="b">
        <v>0</v>
      </c>
      <c r="J22" s="111" t="b">
        <v>0</v>
      </c>
      <c r="K22" s="111" t="b">
        <v>0</v>
      </c>
      <c r="L22" s="111" t="b">
        <v>0</v>
      </c>
    </row>
    <row r="23" spans="1:12" ht="15">
      <c r="A23" s="111" t="s">
        <v>699</v>
      </c>
      <c r="B23" s="111" t="s">
        <v>700</v>
      </c>
      <c r="C23" s="111">
        <v>3</v>
      </c>
      <c r="D23" s="138">
        <v>0.008436189195984531</v>
      </c>
      <c r="E23" s="138">
        <v>2.0681858617461617</v>
      </c>
      <c r="F23" s="111" t="s">
        <v>784</v>
      </c>
      <c r="G23" s="111" t="b">
        <v>0</v>
      </c>
      <c r="H23" s="111" t="b">
        <v>0</v>
      </c>
      <c r="I23" s="111" t="b">
        <v>0</v>
      </c>
      <c r="J23" s="111" t="b">
        <v>0</v>
      </c>
      <c r="K23" s="111" t="b">
        <v>0</v>
      </c>
      <c r="L23" s="111" t="b">
        <v>0</v>
      </c>
    </row>
    <row r="24" spans="1:12" ht="15">
      <c r="A24" s="111" t="s">
        <v>700</v>
      </c>
      <c r="B24" s="111" t="s">
        <v>701</v>
      </c>
      <c r="C24" s="111">
        <v>3</v>
      </c>
      <c r="D24" s="138">
        <v>0.008436189195984531</v>
      </c>
      <c r="E24" s="138">
        <v>2.0681858617461617</v>
      </c>
      <c r="F24" s="111" t="s">
        <v>784</v>
      </c>
      <c r="G24" s="111" t="b">
        <v>0</v>
      </c>
      <c r="H24" s="111" t="b">
        <v>0</v>
      </c>
      <c r="I24" s="111" t="b">
        <v>0</v>
      </c>
      <c r="J24" s="111" t="b">
        <v>0</v>
      </c>
      <c r="K24" s="111" t="b">
        <v>0</v>
      </c>
      <c r="L24" s="111" t="b">
        <v>0</v>
      </c>
    </row>
    <row r="25" spans="1:12" ht="15">
      <c r="A25" s="111" t="s">
        <v>701</v>
      </c>
      <c r="B25" s="111" t="s">
        <v>702</v>
      </c>
      <c r="C25" s="111">
        <v>3</v>
      </c>
      <c r="D25" s="138">
        <v>0.008436189195984531</v>
      </c>
      <c r="E25" s="138">
        <v>2.0681858617461617</v>
      </c>
      <c r="F25" s="111" t="s">
        <v>784</v>
      </c>
      <c r="G25" s="111" t="b">
        <v>0</v>
      </c>
      <c r="H25" s="111" t="b">
        <v>0</v>
      </c>
      <c r="I25" s="111" t="b">
        <v>0</v>
      </c>
      <c r="J25" s="111" t="b">
        <v>1</v>
      </c>
      <c r="K25" s="111" t="b">
        <v>0</v>
      </c>
      <c r="L25" s="111" t="b">
        <v>0</v>
      </c>
    </row>
    <row r="26" spans="1:12" ht="15">
      <c r="A26" s="111" t="s">
        <v>702</v>
      </c>
      <c r="B26" s="111" t="s">
        <v>273</v>
      </c>
      <c r="C26" s="111">
        <v>3</v>
      </c>
      <c r="D26" s="138">
        <v>0.008436189195984531</v>
      </c>
      <c r="E26" s="138">
        <v>2.0681858617461617</v>
      </c>
      <c r="F26" s="111" t="s">
        <v>784</v>
      </c>
      <c r="G26" s="111" t="b">
        <v>1</v>
      </c>
      <c r="H26" s="111" t="b">
        <v>0</v>
      </c>
      <c r="I26" s="111" t="b">
        <v>0</v>
      </c>
      <c r="J26" s="111" t="b">
        <v>0</v>
      </c>
      <c r="K26" s="111" t="b">
        <v>0</v>
      </c>
      <c r="L26" s="111" t="b">
        <v>0</v>
      </c>
    </row>
    <row r="27" spans="1:12" ht="15">
      <c r="A27" s="111" t="s">
        <v>273</v>
      </c>
      <c r="B27" s="111" t="s">
        <v>703</v>
      </c>
      <c r="C27" s="111">
        <v>3</v>
      </c>
      <c r="D27" s="138">
        <v>0.008436189195984531</v>
      </c>
      <c r="E27" s="138">
        <v>2.0681858617461617</v>
      </c>
      <c r="F27" s="111" t="s">
        <v>784</v>
      </c>
      <c r="G27" s="111" t="b">
        <v>0</v>
      </c>
      <c r="H27" s="111" t="b">
        <v>0</v>
      </c>
      <c r="I27" s="111" t="b">
        <v>0</v>
      </c>
      <c r="J27" s="111" t="b">
        <v>0</v>
      </c>
      <c r="K27" s="111" t="b">
        <v>0</v>
      </c>
      <c r="L27" s="111" t="b">
        <v>0</v>
      </c>
    </row>
    <row r="28" spans="1:12" ht="15">
      <c r="A28" s="111" t="s">
        <v>703</v>
      </c>
      <c r="B28" s="111" t="s">
        <v>704</v>
      </c>
      <c r="C28" s="111">
        <v>3</v>
      </c>
      <c r="D28" s="138">
        <v>0.008436189195984531</v>
      </c>
      <c r="E28" s="138">
        <v>2.0681858617461617</v>
      </c>
      <c r="F28" s="111" t="s">
        <v>784</v>
      </c>
      <c r="G28" s="111" t="b">
        <v>0</v>
      </c>
      <c r="H28" s="111" t="b">
        <v>0</v>
      </c>
      <c r="I28" s="111" t="b">
        <v>0</v>
      </c>
      <c r="J28" s="111" t="b">
        <v>0</v>
      </c>
      <c r="K28" s="111" t="b">
        <v>0</v>
      </c>
      <c r="L28" s="111" t="b">
        <v>0</v>
      </c>
    </row>
    <row r="29" spans="1:12" ht="15">
      <c r="A29" s="111" t="s">
        <v>704</v>
      </c>
      <c r="B29" s="111" t="s">
        <v>251</v>
      </c>
      <c r="C29" s="111">
        <v>3</v>
      </c>
      <c r="D29" s="138">
        <v>0.008436189195984531</v>
      </c>
      <c r="E29" s="138">
        <v>2.0681858617461617</v>
      </c>
      <c r="F29" s="111" t="s">
        <v>784</v>
      </c>
      <c r="G29" s="111" t="b">
        <v>0</v>
      </c>
      <c r="H29" s="111" t="b">
        <v>0</v>
      </c>
      <c r="I29" s="111" t="b">
        <v>0</v>
      </c>
      <c r="J29" s="111" t="b">
        <v>0</v>
      </c>
      <c r="K29" s="111" t="b">
        <v>0</v>
      </c>
      <c r="L29" s="111" t="b">
        <v>0</v>
      </c>
    </row>
    <row r="30" spans="1:12" ht="15">
      <c r="A30" s="111" t="s">
        <v>251</v>
      </c>
      <c r="B30" s="111" t="s">
        <v>705</v>
      </c>
      <c r="C30" s="111">
        <v>3</v>
      </c>
      <c r="D30" s="138">
        <v>0.008436189195984531</v>
      </c>
      <c r="E30" s="138">
        <v>2.0681858617461617</v>
      </c>
      <c r="F30" s="111" t="s">
        <v>784</v>
      </c>
      <c r="G30" s="111" t="b">
        <v>0</v>
      </c>
      <c r="H30" s="111" t="b">
        <v>0</v>
      </c>
      <c r="I30" s="111" t="b">
        <v>0</v>
      </c>
      <c r="J30" s="111" t="b">
        <v>1</v>
      </c>
      <c r="K30" s="111" t="b">
        <v>0</v>
      </c>
      <c r="L30" s="111" t="b">
        <v>0</v>
      </c>
    </row>
    <row r="31" spans="1:12" ht="15">
      <c r="A31" s="111" t="s">
        <v>705</v>
      </c>
      <c r="B31" s="111" t="s">
        <v>706</v>
      </c>
      <c r="C31" s="111">
        <v>3</v>
      </c>
      <c r="D31" s="138">
        <v>0.008436189195984531</v>
      </c>
      <c r="E31" s="138">
        <v>2.0681858617461617</v>
      </c>
      <c r="F31" s="111" t="s">
        <v>784</v>
      </c>
      <c r="G31" s="111" t="b">
        <v>1</v>
      </c>
      <c r="H31" s="111" t="b">
        <v>0</v>
      </c>
      <c r="I31" s="111" t="b">
        <v>0</v>
      </c>
      <c r="J31" s="111" t="b">
        <v>0</v>
      </c>
      <c r="K31" s="111" t="b">
        <v>0</v>
      </c>
      <c r="L31" s="111" t="b">
        <v>0</v>
      </c>
    </row>
    <row r="32" spans="1:12" ht="15">
      <c r="A32" s="111" t="s">
        <v>706</v>
      </c>
      <c r="B32" s="111" t="s">
        <v>688</v>
      </c>
      <c r="C32" s="111">
        <v>3</v>
      </c>
      <c r="D32" s="138">
        <v>0.008436189195984531</v>
      </c>
      <c r="E32" s="138">
        <v>0.9771053923988291</v>
      </c>
      <c r="F32" s="111" t="s">
        <v>784</v>
      </c>
      <c r="G32" s="111" t="b">
        <v>0</v>
      </c>
      <c r="H32" s="111" t="b">
        <v>0</v>
      </c>
      <c r="I32" s="111" t="b">
        <v>0</v>
      </c>
      <c r="J32" s="111" t="b">
        <v>0</v>
      </c>
      <c r="K32" s="111" t="b">
        <v>0</v>
      </c>
      <c r="L32" s="111" t="b">
        <v>0</v>
      </c>
    </row>
    <row r="33" spans="1:12" ht="15">
      <c r="A33" s="111" t="s">
        <v>689</v>
      </c>
      <c r="B33" s="111" t="s">
        <v>690</v>
      </c>
      <c r="C33" s="111">
        <v>19</v>
      </c>
      <c r="D33" s="138">
        <v>0.013526143678025626</v>
      </c>
      <c r="E33" s="138">
        <v>1.2277514314520432</v>
      </c>
      <c r="F33" s="111" t="s">
        <v>626</v>
      </c>
      <c r="G33" s="111" t="b">
        <v>0</v>
      </c>
      <c r="H33" s="111" t="b">
        <v>0</v>
      </c>
      <c r="I33" s="111" t="b">
        <v>0</v>
      </c>
      <c r="J33" s="111" t="b">
        <v>1</v>
      </c>
      <c r="K33" s="111" t="b">
        <v>0</v>
      </c>
      <c r="L33" s="111" t="b">
        <v>0</v>
      </c>
    </row>
    <row r="34" spans="1:12" ht="15">
      <c r="A34" s="111" t="s">
        <v>690</v>
      </c>
      <c r="B34" s="111" t="s">
        <v>691</v>
      </c>
      <c r="C34" s="111">
        <v>19</v>
      </c>
      <c r="D34" s="138">
        <v>0.013526143678025626</v>
      </c>
      <c r="E34" s="138">
        <v>1.2277514314520432</v>
      </c>
      <c r="F34" s="111" t="s">
        <v>626</v>
      </c>
      <c r="G34" s="111" t="b">
        <v>1</v>
      </c>
      <c r="H34" s="111" t="b">
        <v>0</v>
      </c>
      <c r="I34" s="111" t="b">
        <v>0</v>
      </c>
      <c r="J34" s="111" t="b">
        <v>0</v>
      </c>
      <c r="K34" s="111" t="b">
        <v>0</v>
      </c>
      <c r="L34" s="111" t="b">
        <v>0</v>
      </c>
    </row>
    <row r="35" spans="1:12" ht="15">
      <c r="A35" s="111" t="s">
        <v>691</v>
      </c>
      <c r="B35" s="111" t="s">
        <v>693</v>
      </c>
      <c r="C35" s="111">
        <v>19</v>
      </c>
      <c r="D35" s="138">
        <v>0.013526143678025626</v>
      </c>
      <c r="E35" s="138">
        <v>1.2277514314520432</v>
      </c>
      <c r="F35" s="111" t="s">
        <v>626</v>
      </c>
      <c r="G35" s="111" t="b">
        <v>0</v>
      </c>
      <c r="H35" s="111" t="b">
        <v>0</v>
      </c>
      <c r="I35" s="111" t="b">
        <v>0</v>
      </c>
      <c r="J35" s="111" t="b">
        <v>0</v>
      </c>
      <c r="K35" s="111" t="b">
        <v>0</v>
      </c>
      <c r="L35" s="111" t="b">
        <v>0</v>
      </c>
    </row>
    <row r="36" spans="1:12" ht="15">
      <c r="A36" s="111" t="s">
        <v>693</v>
      </c>
      <c r="B36" s="111" t="s">
        <v>687</v>
      </c>
      <c r="C36" s="111">
        <v>19</v>
      </c>
      <c r="D36" s="138">
        <v>0.013526143678025626</v>
      </c>
      <c r="E36" s="138">
        <v>0.926721435788062</v>
      </c>
      <c r="F36" s="111" t="s">
        <v>626</v>
      </c>
      <c r="G36" s="111" t="b">
        <v>0</v>
      </c>
      <c r="H36" s="111" t="b">
        <v>0</v>
      </c>
      <c r="I36" s="111" t="b">
        <v>0</v>
      </c>
      <c r="J36" s="111" t="b">
        <v>0</v>
      </c>
      <c r="K36" s="111" t="b">
        <v>0</v>
      </c>
      <c r="L36" s="111" t="b">
        <v>0</v>
      </c>
    </row>
    <row r="37" spans="1:12" ht="15">
      <c r="A37" s="111" t="s">
        <v>687</v>
      </c>
      <c r="B37" s="111" t="s">
        <v>694</v>
      </c>
      <c r="C37" s="111">
        <v>19</v>
      </c>
      <c r="D37" s="138">
        <v>0.013526143678025626</v>
      </c>
      <c r="E37" s="138">
        <v>0.926721435788062</v>
      </c>
      <c r="F37" s="111" t="s">
        <v>626</v>
      </c>
      <c r="G37" s="111" t="b">
        <v>0</v>
      </c>
      <c r="H37" s="111" t="b">
        <v>0</v>
      </c>
      <c r="I37" s="111" t="b">
        <v>0</v>
      </c>
      <c r="J37" s="111" t="b">
        <v>0</v>
      </c>
      <c r="K37" s="111" t="b">
        <v>0</v>
      </c>
      <c r="L37" s="111" t="b">
        <v>0</v>
      </c>
    </row>
    <row r="38" spans="1:12" ht="15">
      <c r="A38" s="111" t="s">
        <v>694</v>
      </c>
      <c r="B38" s="111" t="s">
        <v>695</v>
      </c>
      <c r="C38" s="111">
        <v>19</v>
      </c>
      <c r="D38" s="138">
        <v>0.013526143678025626</v>
      </c>
      <c r="E38" s="138">
        <v>1.2277514314520432</v>
      </c>
      <c r="F38" s="111" t="s">
        <v>626</v>
      </c>
      <c r="G38" s="111" t="b">
        <v>0</v>
      </c>
      <c r="H38" s="111" t="b">
        <v>0</v>
      </c>
      <c r="I38" s="111" t="b">
        <v>0</v>
      </c>
      <c r="J38" s="111" t="b">
        <v>0</v>
      </c>
      <c r="K38" s="111" t="b">
        <v>0</v>
      </c>
      <c r="L38" s="111" t="b">
        <v>0</v>
      </c>
    </row>
    <row r="39" spans="1:12" ht="15">
      <c r="A39" s="111" t="s">
        <v>695</v>
      </c>
      <c r="B39" s="111" t="s">
        <v>696</v>
      </c>
      <c r="C39" s="111">
        <v>19</v>
      </c>
      <c r="D39" s="138">
        <v>0.013526143678025626</v>
      </c>
      <c r="E39" s="138">
        <v>1.2277514314520432</v>
      </c>
      <c r="F39" s="111" t="s">
        <v>626</v>
      </c>
      <c r="G39" s="111" t="b">
        <v>0</v>
      </c>
      <c r="H39" s="111" t="b">
        <v>0</v>
      </c>
      <c r="I39" s="111" t="b">
        <v>0</v>
      </c>
      <c r="J39" s="111" t="b">
        <v>1</v>
      </c>
      <c r="K39" s="111" t="b">
        <v>0</v>
      </c>
      <c r="L39" s="111" t="b">
        <v>0</v>
      </c>
    </row>
    <row r="40" spans="1:12" ht="15">
      <c r="A40" s="111" t="s">
        <v>696</v>
      </c>
      <c r="B40" s="111" t="s">
        <v>697</v>
      </c>
      <c r="C40" s="111">
        <v>19</v>
      </c>
      <c r="D40" s="138">
        <v>0.013526143678025626</v>
      </c>
      <c r="E40" s="138">
        <v>1.2277514314520432</v>
      </c>
      <c r="F40" s="111" t="s">
        <v>626</v>
      </c>
      <c r="G40" s="111" t="b">
        <v>1</v>
      </c>
      <c r="H40" s="111" t="b">
        <v>0</v>
      </c>
      <c r="I40" s="111" t="b">
        <v>0</v>
      </c>
      <c r="J40" s="111" t="b">
        <v>0</v>
      </c>
      <c r="K40" s="111" t="b">
        <v>0</v>
      </c>
      <c r="L40" s="111" t="b">
        <v>0</v>
      </c>
    </row>
    <row r="41" spans="1:12" ht="15">
      <c r="A41" s="111" t="s">
        <v>697</v>
      </c>
      <c r="B41" s="111" t="s">
        <v>771</v>
      </c>
      <c r="C41" s="111">
        <v>19</v>
      </c>
      <c r="D41" s="138">
        <v>0.013526143678025626</v>
      </c>
      <c r="E41" s="138">
        <v>1.2277514314520432</v>
      </c>
      <c r="F41" s="111" t="s">
        <v>626</v>
      </c>
      <c r="G41" s="111" t="b">
        <v>0</v>
      </c>
      <c r="H41" s="111" t="b">
        <v>0</v>
      </c>
      <c r="I41" s="111" t="b">
        <v>0</v>
      </c>
      <c r="J41" s="111" t="b">
        <v>0</v>
      </c>
      <c r="K41" s="111" t="b">
        <v>0</v>
      </c>
      <c r="L41" s="111" t="b">
        <v>0</v>
      </c>
    </row>
    <row r="42" spans="1:12" ht="15">
      <c r="A42" s="111" t="s">
        <v>771</v>
      </c>
      <c r="B42" s="111" t="s">
        <v>687</v>
      </c>
      <c r="C42" s="111">
        <v>19</v>
      </c>
      <c r="D42" s="138">
        <v>0.013526143678025626</v>
      </c>
      <c r="E42" s="138">
        <v>0.926721435788062</v>
      </c>
      <c r="F42" s="111" t="s">
        <v>626</v>
      </c>
      <c r="G42" s="111" t="b">
        <v>0</v>
      </c>
      <c r="H42" s="111" t="b">
        <v>0</v>
      </c>
      <c r="I42" s="111" t="b">
        <v>0</v>
      </c>
      <c r="J42" s="111" t="b">
        <v>0</v>
      </c>
      <c r="K42" s="111" t="b">
        <v>0</v>
      </c>
      <c r="L42" s="111" t="b">
        <v>0</v>
      </c>
    </row>
    <row r="43" spans="1:12" ht="15">
      <c r="A43" s="111" t="s">
        <v>687</v>
      </c>
      <c r="B43" s="111" t="s">
        <v>772</v>
      </c>
      <c r="C43" s="111">
        <v>19</v>
      </c>
      <c r="D43" s="138">
        <v>0.013526143678025626</v>
      </c>
      <c r="E43" s="138">
        <v>0.926721435788062</v>
      </c>
      <c r="F43" s="111" t="s">
        <v>626</v>
      </c>
      <c r="G43" s="111" t="b">
        <v>0</v>
      </c>
      <c r="H43" s="111" t="b">
        <v>0</v>
      </c>
      <c r="I43" s="111" t="b">
        <v>0</v>
      </c>
      <c r="J43" s="111" t="b">
        <v>0</v>
      </c>
      <c r="K43" s="111" t="b">
        <v>0</v>
      </c>
      <c r="L43" s="111" t="b">
        <v>0</v>
      </c>
    </row>
    <row r="44" spans="1:12" ht="15">
      <c r="A44" s="111" t="s">
        <v>772</v>
      </c>
      <c r="B44" s="111" t="s">
        <v>773</v>
      </c>
      <c r="C44" s="111">
        <v>19</v>
      </c>
      <c r="D44" s="138">
        <v>0.013526143678025626</v>
      </c>
      <c r="E44" s="138">
        <v>1.2277514314520432</v>
      </c>
      <c r="F44" s="111" t="s">
        <v>626</v>
      </c>
      <c r="G44" s="111" t="b">
        <v>0</v>
      </c>
      <c r="H44" s="111" t="b">
        <v>0</v>
      </c>
      <c r="I44" s="111" t="b">
        <v>0</v>
      </c>
      <c r="J44" s="111" t="b">
        <v>0</v>
      </c>
      <c r="K44" s="111" t="b">
        <v>0</v>
      </c>
      <c r="L44" s="111" t="b">
        <v>0</v>
      </c>
    </row>
    <row r="45" spans="1:12" ht="15">
      <c r="A45" s="111" t="s">
        <v>773</v>
      </c>
      <c r="B45" s="111" t="s">
        <v>688</v>
      </c>
      <c r="C45" s="111">
        <v>19</v>
      </c>
      <c r="D45" s="138">
        <v>0.013526143678025626</v>
      </c>
      <c r="E45" s="138">
        <v>0.975026115362617</v>
      </c>
      <c r="F45" s="111" t="s">
        <v>626</v>
      </c>
      <c r="G45" s="111" t="b">
        <v>0</v>
      </c>
      <c r="H45" s="111" t="b">
        <v>0</v>
      </c>
      <c r="I45" s="111" t="b">
        <v>0</v>
      </c>
      <c r="J45" s="111" t="b">
        <v>0</v>
      </c>
      <c r="K45" s="111" t="b">
        <v>0</v>
      </c>
      <c r="L45" s="111" t="b">
        <v>0</v>
      </c>
    </row>
    <row r="46" spans="1:12" ht="15">
      <c r="A46" s="111" t="s">
        <v>774</v>
      </c>
      <c r="B46" s="111" t="s">
        <v>775</v>
      </c>
      <c r="C46" s="111">
        <v>11</v>
      </c>
      <c r="D46" s="138">
        <v>0.015185770565420649</v>
      </c>
      <c r="E46" s="138">
        <v>1.4651123472466472</v>
      </c>
      <c r="F46" s="111" t="s">
        <v>626</v>
      </c>
      <c r="G46" s="111" t="b">
        <v>0</v>
      </c>
      <c r="H46" s="111" t="b">
        <v>0</v>
      </c>
      <c r="I46" s="111" t="b">
        <v>0</v>
      </c>
      <c r="J46" s="111" t="b">
        <v>0</v>
      </c>
      <c r="K46" s="111" t="b">
        <v>0</v>
      </c>
      <c r="L46" s="111" t="b">
        <v>0</v>
      </c>
    </row>
    <row r="47" spans="1:12" ht="15">
      <c r="A47" s="111" t="s">
        <v>775</v>
      </c>
      <c r="B47" s="111" t="s">
        <v>776</v>
      </c>
      <c r="C47" s="111">
        <v>11</v>
      </c>
      <c r="D47" s="138">
        <v>0.015185770565420649</v>
      </c>
      <c r="E47" s="138">
        <v>1.4651123472466472</v>
      </c>
      <c r="F47" s="111" t="s">
        <v>626</v>
      </c>
      <c r="G47" s="111" t="b">
        <v>0</v>
      </c>
      <c r="H47" s="111" t="b">
        <v>0</v>
      </c>
      <c r="I47" s="111" t="b">
        <v>0</v>
      </c>
      <c r="J47" s="111" t="b">
        <v>0</v>
      </c>
      <c r="K47" s="111" t="b">
        <v>0</v>
      </c>
      <c r="L47" s="111" t="b">
        <v>0</v>
      </c>
    </row>
    <row r="48" spans="1:12" ht="15">
      <c r="A48" s="111" t="s">
        <v>776</v>
      </c>
      <c r="B48" s="111" t="s">
        <v>777</v>
      </c>
      <c r="C48" s="111">
        <v>11</v>
      </c>
      <c r="D48" s="138">
        <v>0.015185770565420649</v>
      </c>
      <c r="E48" s="138">
        <v>1.4651123472466472</v>
      </c>
      <c r="F48" s="111" t="s">
        <v>626</v>
      </c>
      <c r="G48" s="111" t="b">
        <v>0</v>
      </c>
      <c r="H48" s="111" t="b">
        <v>0</v>
      </c>
      <c r="I48" s="111" t="b">
        <v>0</v>
      </c>
      <c r="J48" s="111" t="b">
        <v>0</v>
      </c>
      <c r="K48" s="111" t="b">
        <v>0</v>
      </c>
      <c r="L48" s="111" t="b">
        <v>0</v>
      </c>
    </row>
    <row r="49" spans="1:12" ht="15">
      <c r="A49" s="111" t="s">
        <v>777</v>
      </c>
      <c r="B49" s="111" t="s">
        <v>778</v>
      </c>
      <c r="C49" s="111">
        <v>11</v>
      </c>
      <c r="D49" s="138">
        <v>0.015185770565420649</v>
      </c>
      <c r="E49" s="138">
        <v>1.4651123472466472</v>
      </c>
      <c r="F49" s="111" t="s">
        <v>626</v>
      </c>
      <c r="G49" s="111" t="b">
        <v>0</v>
      </c>
      <c r="H49" s="111" t="b">
        <v>0</v>
      </c>
      <c r="I49" s="111" t="b">
        <v>0</v>
      </c>
      <c r="J49" s="111" t="b">
        <v>0</v>
      </c>
      <c r="K49" s="111" t="b">
        <v>0</v>
      </c>
      <c r="L49" s="111" t="b">
        <v>0</v>
      </c>
    </row>
    <row r="50" spans="1:12" ht="15">
      <c r="A50" s="111" t="s">
        <v>778</v>
      </c>
      <c r="B50" s="111" t="s">
        <v>779</v>
      </c>
      <c r="C50" s="111">
        <v>11</v>
      </c>
      <c r="D50" s="138">
        <v>0.015185770565420649</v>
      </c>
      <c r="E50" s="138">
        <v>1.4651123472466472</v>
      </c>
      <c r="F50" s="111" t="s">
        <v>626</v>
      </c>
      <c r="G50" s="111" t="b">
        <v>0</v>
      </c>
      <c r="H50" s="111" t="b">
        <v>0</v>
      </c>
      <c r="I50" s="111" t="b">
        <v>0</v>
      </c>
      <c r="J50" s="111" t="b">
        <v>0</v>
      </c>
      <c r="K50" s="111" t="b">
        <v>0</v>
      </c>
      <c r="L50" s="111" t="b">
        <v>0</v>
      </c>
    </row>
    <row r="51" spans="1:12" ht="15">
      <c r="A51" s="111" t="s">
        <v>779</v>
      </c>
      <c r="B51" s="111" t="s">
        <v>688</v>
      </c>
      <c r="C51" s="111">
        <v>11</v>
      </c>
      <c r="D51" s="138">
        <v>0.015185770565420649</v>
      </c>
      <c r="E51" s="138">
        <v>0.975026115362617</v>
      </c>
      <c r="F51" s="111" t="s">
        <v>626</v>
      </c>
      <c r="G51" s="111" t="b">
        <v>0</v>
      </c>
      <c r="H51" s="111" t="b">
        <v>0</v>
      </c>
      <c r="I51" s="111" t="b">
        <v>0</v>
      </c>
      <c r="J51" s="111" t="b">
        <v>0</v>
      </c>
      <c r="K51" s="111" t="b">
        <v>0</v>
      </c>
      <c r="L51" s="111" t="b">
        <v>0</v>
      </c>
    </row>
    <row r="52" spans="1:12" ht="15">
      <c r="A52" s="111" t="s">
        <v>780</v>
      </c>
      <c r="B52" s="111" t="s">
        <v>781</v>
      </c>
      <c r="C52" s="111">
        <v>4</v>
      </c>
      <c r="D52" s="138">
        <v>0.010472325923541328</v>
      </c>
      <c r="E52" s="138">
        <v>1.9044450410769096</v>
      </c>
      <c r="F52" s="111" t="s">
        <v>626</v>
      </c>
      <c r="G52" s="111" t="b">
        <v>0</v>
      </c>
      <c r="H52" s="111" t="b">
        <v>0</v>
      </c>
      <c r="I52" s="111" t="b">
        <v>0</v>
      </c>
      <c r="J52" s="111" t="b">
        <v>0</v>
      </c>
      <c r="K52" s="111" t="b">
        <v>0</v>
      </c>
      <c r="L52" s="111" t="b">
        <v>0</v>
      </c>
    </row>
    <row r="53" spans="1:12" ht="15">
      <c r="A53" s="111" t="s">
        <v>781</v>
      </c>
      <c r="B53" s="111" t="s">
        <v>688</v>
      </c>
      <c r="C53" s="111">
        <v>4</v>
      </c>
      <c r="D53" s="138">
        <v>0.010472325923541328</v>
      </c>
      <c r="E53" s="138">
        <v>0.975026115362617</v>
      </c>
      <c r="F53" s="111" t="s">
        <v>626</v>
      </c>
      <c r="G53" s="111" t="b">
        <v>0</v>
      </c>
      <c r="H53" s="111" t="b">
        <v>0</v>
      </c>
      <c r="I53" s="111" t="b">
        <v>0</v>
      </c>
      <c r="J53" s="111" t="b">
        <v>0</v>
      </c>
      <c r="K53" s="111" t="b">
        <v>0</v>
      </c>
      <c r="L53" s="111" t="b">
        <v>0</v>
      </c>
    </row>
    <row r="54" spans="1:12" ht="15">
      <c r="A54" s="111" t="s">
        <v>699</v>
      </c>
      <c r="B54" s="111" t="s">
        <v>700</v>
      </c>
      <c r="C54" s="111">
        <v>3</v>
      </c>
      <c r="D54" s="138">
        <v>0</v>
      </c>
      <c r="E54" s="138">
        <v>0.9999999999999999</v>
      </c>
      <c r="F54" s="111" t="s">
        <v>627</v>
      </c>
      <c r="G54" s="111" t="b">
        <v>0</v>
      </c>
      <c r="H54" s="111" t="b">
        <v>0</v>
      </c>
      <c r="I54" s="111" t="b">
        <v>0</v>
      </c>
      <c r="J54" s="111" t="b">
        <v>0</v>
      </c>
      <c r="K54" s="111" t="b">
        <v>0</v>
      </c>
      <c r="L54" s="111" t="b">
        <v>0</v>
      </c>
    </row>
    <row r="55" spans="1:12" ht="15">
      <c r="A55" s="111" t="s">
        <v>700</v>
      </c>
      <c r="B55" s="111" t="s">
        <v>701</v>
      </c>
      <c r="C55" s="111">
        <v>3</v>
      </c>
      <c r="D55" s="138">
        <v>0</v>
      </c>
      <c r="E55" s="138">
        <v>0.9999999999999999</v>
      </c>
      <c r="F55" s="111" t="s">
        <v>627</v>
      </c>
      <c r="G55" s="111" t="b">
        <v>0</v>
      </c>
      <c r="H55" s="111" t="b">
        <v>0</v>
      </c>
      <c r="I55" s="111" t="b">
        <v>0</v>
      </c>
      <c r="J55" s="111" t="b">
        <v>0</v>
      </c>
      <c r="K55" s="111" t="b">
        <v>0</v>
      </c>
      <c r="L55" s="111" t="b">
        <v>0</v>
      </c>
    </row>
    <row r="56" spans="1:12" ht="15">
      <c r="A56" s="111" t="s">
        <v>701</v>
      </c>
      <c r="B56" s="111" t="s">
        <v>702</v>
      </c>
      <c r="C56" s="111">
        <v>3</v>
      </c>
      <c r="D56" s="138">
        <v>0</v>
      </c>
      <c r="E56" s="138">
        <v>0.9999999999999999</v>
      </c>
      <c r="F56" s="111" t="s">
        <v>627</v>
      </c>
      <c r="G56" s="111" t="b">
        <v>0</v>
      </c>
      <c r="H56" s="111" t="b">
        <v>0</v>
      </c>
      <c r="I56" s="111" t="b">
        <v>0</v>
      </c>
      <c r="J56" s="111" t="b">
        <v>1</v>
      </c>
      <c r="K56" s="111" t="b">
        <v>0</v>
      </c>
      <c r="L56" s="111" t="b">
        <v>0</v>
      </c>
    </row>
    <row r="57" spans="1:12" ht="15">
      <c r="A57" s="111" t="s">
        <v>702</v>
      </c>
      <c r="B57" s="111" t="s">
        <v>273</v>
      </c>
      <c r="C57" s="111">
        <v>3</v>
      </c>
      <c r="D57" s="138">
        <v>0</v>
      </c>
      <c r="E57" s="138">
        <v>0.9999999999999999</v>
      </c>
      <c r="F57" s="111" t="s">
        <v>627</v>
      </c>
      <c r="G57" s="111" t="b">
        <v>1</v>
      </c>
      <c r="H57" s="111" t="b">
        <v>0</v>
      </c>
      <c r="I57" s="111" t="b">
        <v>0</v>
      </c>
      <c r="J57" s="111" t="b">
        <v>0</v>
      </c>
      <c r="K57" s="111" t="b">
        <v>0</v>
      </c>
      <c r="L57" s="111" t="b">
        <v>0</v>
      </c>
    </row>
    <row r="58" spans="1:12" ht="15">
      <c r="A58" s="111" t="s">
        <v>273</v>
      </c>
      <c r="B58" s="111" t="s">
        <v>703</v>
      </c>
      <c r="C58" s="111">
        <v>3</v>
      </c>
      <c r="D58" s="138">
        <v>0</v>
      </c>
      <c r="E58" s="138">
        <v>0.9999999999999999</v>
      </c>
      <c r="F58" s="111" t="s">
        <v>627</v>
      </c>
      <c r="G58" s="111" t="b">
        <v>0</v>
      </c>
      <c r="H58" s="111" t="b">
        <v>0</v>
      </c>
      <c r="I58" s="111" t="b">
        <v>0</v>
      </c>
      <c r="J58" s="111" t="b">
        <v>0</v>
      </c>
      <c r="K58" s="111" t="b">
        <v>0</v>
      </c>
      <c r="L58" s="111" t="b">
        <v>0</v>
      </c>
    </row>
    <row r="59" spans="1:12" ht="15">
      <c r="A59" s="111" t="s">
        <v>703</v>
      </c>
      <c r="B59" s="111" t="s">
        <v>704</v>
      </c>
      <c r="C59" s="111">
        <v>3</v>
      </c>
      <c r="D59" s="138">
        <v>0</v>
      </c>
      <c r="E59" s="138">
        <v>0.9999999999999999</v>
      </c>
      <c r="F59" s="111" t="s">
        <v>627</v>
      </c>
      <c r="G59" s="111" t="b">
        <v>0</v>
      </c>
      <c r="H59" s="111" t="b">
        <v>0</v>
      </c>
      <c r="I59" s="111" t="b">
        <v>0</v>
      </c>
      <c r="J59" s="111" t="b">
        <v>0</v>
      </c>
      <c r="K59" s="111" t="b">
        <v>0</v>
      </c>
      <c r="L59" s="111" t="b">
        <v>0</v>
      </c>
    </row>
    <row r="60" spans="1:12" ht="15">
      <c r="A60" s="111" t="s">
        <v>704</v>
      </c>
      <c r="B60" s="111" t="s">
        <v>251</v>
      </c>
      <c r="C60" s="111">
        <v>3</v>
      </c>
      <c r="D60" s="138">
        <v>0</v>
      </c>
      <c r="E60" s="138">
        <v>0.9999999999999999</v>
      </c>
      <c r="F60" s="111" t="s">
        <v>627</v>
      </c>
      <c r="G60" s="111" t="b">
        <v>0</v>
      </c>
      <c r="H60" s="111" t="b">
        <v>0</v>
      </c>
      <c r="I60" s="111" t="b">
        <v>0</v>
      </c>
      <c r="J60" s="111" t="b">
        <v>0</v>
      </c>
      <c r="K60" s="111" t="b">
        <v>0</v>
      </c>
      <c r="L60" s="111" t="b">
        <v>0</v>
      </c>
    </row>
    <row r="61" spans="1:12" ht="15">
      <c r="A61" s="111" t="s">
        <v>251</v>
      </c>
      <c r="B61" s="111" t="s">
        <v>705</v>
      </c>
      <c r="C61" s="111">
        <v>3</v>
      </c>
      <c r="D61" s="138">
        <v>0</v>
      </c>
      <c r="E61" s="138">
        <v>0.9999999999999999</v>
      </c>
      <c r="F61" s="111" t="s">
        <v>627</v>
      </c>
      <c r="G61" s="111" t="b">
        <v>0</v>
      </c>
      <c r="H61" s="111" t="b">
        <v>0</v>
      </c>
      <c r="I61" s="111" t="b">
        <v>0</v>
      </c>
      <c r="J61" s="111" t="b">
        <v>1</v>
      </c>
      <c r="K61" s="111" t="b">
        <v>0</v>
      </c>
      <c r="L61" s="111" t="b">
        <v>0</v>
      </c>
    </row>
    <row r="62" spans="1:12" ht="15">
      <c r="A62" s="111" t="s">
        <v>705</v>
      </c>
      <c r="B62" s="111" t="s">
        <v>706</v>
      </c>
      <c r="C62" s="111">
        <v>3</v>
      </c>
      <c r="D62" s="138">
        <v>0</v>
      </c>
      <c r="E62" s="138">
        <v>0.9999999999999999</v>
      </c>
      <c r="F62" s="111" t="s">
        <v>627</v>
      </c>
      <c r="G62" s="111" t="b">
        <v>1</v>
      </c>
      <c r="H62" s="111" t="b">
        <v>0</v>
      </c>
      <c r="I62" s="111" t="b">
        <v>0</v>
      </c>
      <c r="J62" s="111" t="b">
        <v>0</v>
      </c>
      <c r="K62" s="111" t="b">
        <v>0</v>
      </c>
      <c r="L62" s="111" t="b">
        <v>0</v>
      </c>
    </row>
    <row r="63" spans="1:12" ht="15">
      <c r="A63" s="111" t="s">
        <v>706</v>
      </c>
      <c r="B63" s="111" t="s">
        <v>688</v>
      </c>
      <c r="C63" s="111">
        <v>3</v>
      </c>
      <c r="D63" s="138">
        <v>0</v>
      </c>
      <c r="E63" s="138">
        <v>0.9999999999999999</v>
      </c>
      <c r="F63" s="111" t="s">
        <v>627</v>
      </c>
      <c r="G63" s="111" t="b">
        <v>0</v>
      </c>
      <c r="H63" s="111" t="b">
        <v>0</v>
      </c>
      <c r="I63" s="111" t="b">
        <v>0</v>
      </c>
      <c r="J63" s="111" t="b">
        <v>0</v>
      </c>
      <c r="K63" s="111" t="b">
        <v>0</v>
      </c>
      <c r="L63" s="11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808</v>
      </c>
      <c r="B2" s="141" t="s">
        <v>809</v>
      </c>
      <c r="C2" s="67" t="s">
        <v>810</v>
      </c>
    </row>
    <row r="3" spans="1:3" ht="15">
      <c r="A3" s="140" t="s">
        <v>626</v>
      </c>
      <c r="B3" s="140" t="s">
        <v>626</v>
      </c>
      <c r="C3" s="36">
        <v>34</v>
      </c>
    </row>
    <row r="4" spans="1:3" ht="15">
      <c r="A4" s="140" t="s">
        <v>627</v>
      </c>
      <c r="B4" s="140" t="s">
        <v>626</v>
      </c>
      <c r="C4" s="36">
        <v>3</v>
      </c>
    </row>
    <row r="5" spans="1:3" ht="15">
      <c r="A5" s="140" t="s">
        <v>627</v>
      </c>
      <c r="B5" s="140" t="s">
        <v>627</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10" sqref="A10:BE41 A8:BE8 A3:BE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9.8515625" style="0" bestFit="1" customWidth="1"/>
    <col min="18" max="18" width="12.28125" style="0" bestFit="1" customWidth="1"/>
    <col min="19" max="19" width="13.421875" style="0" bestFit="1" customWidth="1"/>
    <col min="20" max="20" width="8.140625" style="0" bestFit="1" customWidth="1"/>
    <col min="21" max="21" width="9.140625" style="0" bestFit="1" customWidth="1"/>
    <col min="22" max="22" width="12.421875" style="0" bestFit="1" customWidth="1"/>
    <col min="23" max="23" width="12.57421875" style="0" bestFit="1" customWidth="1"/>
    <col min="24" max="24" width="10.421875" style="0" bestFit="1" customWidth="1"/>
    <col min="25" max="25" width="13.7109375" style="0" bestFit="1" customWidth="1"/>
    <col min="26" max="26" width="12.57421875" style="0" bestFit="1" customWidth="1"/>
    <col min="27" max="27" width="7.00390625" style="0" bestFit="1" customWidth="1"/>
    <col min="28" max="28" width="7.140625" style="0" bestFit="1" customWidth="1"/>
    <col min="29" max="29" width="13.421875" style="0" bestFit="1" customWidth="1"/>
    <col min="30" max="30" width="9.8515625" style="0" bestFit="1" customWidth="1"/>
    <col min="31" max="31" width="11.28125" style="0" bestFit="1" customWidth="1"/>
    <col min="32" max="32" width="13.140625" style="0" bestFit="1" customWidth="1"/>
    <col min="33" max="33" width="12.57421875" style="0" bestFit="1" customWidth="1"/>
    <col min="34" max="34" width="10.8515625" style="0" bestFit="1" customWidth="1"/>
    <col min="35" max="35" width="9.8515625" style="0" bestFit="1" customWidth="1"/>
    <col min="36" max="36" width="12.57421875" style="0" bestFit="1" customWidth="1"/>
    <col min="37" max="37" width="10.140625" style="0" bestFit="1" customWidth="1"/>
    <col min="38" max="38" width="10.8515625" style="0" bestFit="1" customWidth="1"/>
    <col min="39" max="40" width="10.421875" style="0" bestFit="1" customWidth="1"/>
    <col min="41" max="41" width="12.00390625" style="0" bestFit="1" customWidth="1"/>
    <col min="42" max="42" width="9.8515625" style="0" bestFit="1" customWidth="1"/>
    <col min="43" max="43" width="12.140625" style="0" bestFit="1" customWidth="1"/>
    <col min="45" max="45" width="11.57421875" style="0" bestFit="1" customWidth="1"/>
    <col min="46" max="46" width="11.28125" style="0" bestFit="1" customWidth="1"/>
    <col min="47" max="47" width="12.57421875" style="0" bestFit="1" customWidth="1"/>
    <col min="48" max="48" width="19.421875" style="0" bestFit="1" customWidth="1"/>
    <col min="49" max="49" width="18.140625" style="0" bestFit="1" customWidth="1"/>
    <col min="50" max="50" width="15.8515625" style="0" bestFit="1" customWidth="1"/>
    <col min="51" max="51" width="9.7109375" style="0" bestFit="1" customWidth="1"/>
    <col min="52" max="52" width="14.421875" style="0" bestFit="1" customWidth="1"/>
    <col min="53" max="53" width="10.7109375" style="0" bestFit="1" customWidth="1"/>
    <col min="54" max="54" width="9.57421875" style="0" bestFit="1" customWidth="1"/>
    <col min="55" max="55" width="8.00390625" style="0" bestFit="1" customWidth="1"/>
    <col min="56" max="56" width="7.421875" style="0" bestFit="1" customWidth="1"/>
    <col min="57" max="57" width="11.0039062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174</v>
      </c>
      <c r="P2" s="13" t="s">
        <v>176</v>
      </c>
      <c r="Q2" s="13" t="s">
        <v>177</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s="13" t="s">
        <v>242</v>
      </c>
      <c r="BD2" s="13" t="s">
        <v>243</v>
      </c>
      <c r="BE2" s="13" t="s">
        <v>244</v>
      </c>
      <c r="BF2" s="67" t="s">
        <v>797</v>
      </c>
      <c r="BG2" s="67" t="s">
        <v>798</v>
      </c>
      <c r="BH2" s="67" t="s">
        <v>799</v>
      </c>
      <c r="BI2" s="67" t="s">
        <v>800</v>
      </c>
      <c r="BJ2" s="67" t="s">
        <v>801</v>
      </c>
      <c r="BK2" s="67" t="s">
        <v>802</v>
      </c>
      <c r="BL2" s="67" t="s">
        <v>803</v>
      </c>
      <c r="BM2" s="67" t="s">
        <v>804</v>
      </c>
      <c r="BN2" s="67" t="s">
        <v>805</v>
      </c>
    </row>
    <row r="3" spans="1:66" ht="15" customHeight="1">
      <c r="A3" s="82" t="s">
        <v>245</v>
      </c>
      <c r="B3" s="82" t="s">
        <v>273</v>
      </c>
      <c r="C3" s="53"/>
      <c r="D3" s="54"/>
      <c r="E3" s="65"/>
      <c r="F3" s="55"/>
      <c r="G3" s="53"/>
      <c r="H3" s="57"/>
      <c r="I3" s="56"/>
      <c r="J3" s="56"/>
      <c r="K3" s="36" t="s">
        <v>65</v>
      </c>
      <c r="L3" s="62">
        <v>3</v>
      </c>
      <c r="M3" s="62"/>
      <c r="N3" s="63"/>
      <c r="O3">
        <v>1</v>
      </c>
      <c r="P3" s="83" t="str">
        <f>REPLACE(INDEX(GroupVertices[Group],MATCH(Edges25[[#This Row],[Vertex 1]],GroupVertices[Vertex],0)),1,1,"")</f>
        <v>1</v>
      </c>
      <c r="Q3" s="83" t="str">
        <f>REPLACE(INDEX(GroupVertices[Group],MATCH(Edges25[[#This Row],[Vertex 2]],GroupVertices[Vertex],0)),1,1,"")</f>
        <v>1</v>
      </c>
      <c r="R3" s="83" t="s">
        <v>275</v>
      </c>
      <c r="S3" s="102">
        <v>43804.680243055554</v>
      </c>
      <c r="T3" s="83" t="s">
        <v>278</v>
      </c>
      <c r="U3" s="105" t="s">
        <v>282</v>
      </c>
      <c r="V3" s="83" t="s">
        <v>286</v>
      </c>
      <c r="W3" s="83" t="s">
        <v>245</v>
      </c>
      <c r="X3" s="83"/>
      <c r="Y3" s="105" t="s">
        <v>289</v>
      </c>
      <c r="Z3" s="102">
        <v>43804.680243055554</v>
      </c>
      <c r="AA3" s="108">
        <v>43804</v>
      </c>
      <c r="AB3" s="111" t="s">
        <v>319</v>
      </c>
      <c r="AC3" s="105" t="s">
        <v>356</v>
      </c>
      <c r="AD3" s="83"/>
      <c r="AE3" s="83"/>
      <c r="AF3" s="111" t="s">
        <v>393</v>
      </c>
      <c r="AG3" s="83"/>
      <c r="AH3" s="83" t="b">
        <v>0</v>
      </c>
      <c r="AI3" s="83">
        <v>0</v>
      </c>
      <c r="AJ3" s="111" t="s">
        <v>430</v>
      </c>
      <c r="AK3" s="83" t="b">
        <v>0</v>
      </c>
      <c r="AL3" s="83" t="s">
        <v>431</v>
      </c>
      <c r="AM3" s="83"/>
      <c r="AN3" s="111" t="s">
        <v>430</v>
      </c>
      <c r="AO3" s="83" t="b">
        <v>0</v>
      </c>
      <c r="AP3" s="83">
        <v>11</v>
      </c>
      <c r="AQ3" s="111" t="s">
        <v>427</v>
      </c>
      <c r="AR3" s="83" t="s">
        <v>432</v>
      </c>
      <c r="AS3" s="83" t="b">
        <v>0</v>
      </c>
      <c r="AT3" s="111" t="s">
        <v>427</v>
      </c>
      <c r="AU3" s="83" t="s">
        <v>207</v>
      </c>
      <c r="AV3" s="83">
        <v>0</v>
      </c>
      <c r="AW3" s="83">
        <v>0</v>
      </c>
      <c r="AX3" s="83"/>
      <c r="AY3" s="83"/>
      <c r="AZ3" s="83"/>
      <c r="BA3" s="83"/>
      <c r="BB3" s="83"/>
      <c r="BC3" s="83"/>
      <c r="BD3" s="83"/>
      <c r="BE3" s="83"/>
      <c r="BF3" s="51">
        <v>0</v>
      </c>
      <c r="BG3" s="52">
        <v>0</v>
      </c>
      <c r="BH3" s="51">
        <v>0</v>
      </c>
      <c r="BI3" s="52">
        <v>0</v>
      </c>
      <c r="BJ3" s="51">
        <v>0</v>
      </c>
      <c r="BK3" s="52">
        <v>0</v>
      </c>
      <c r="BL3" s="51">
        <v>13</v>
      </c>
      <c r="BM3" s="52">
        <v>100</v>
      </c>
      <c r="BN3" s="51">
        <v>13</v>
      </c>
    </row>
    <row r="4" spans="1:66" ht="15" customHeight="1">
      <c r="A4" s="82" t="s">
        <v>246</v>
      </c>
      <c r="B4" s="82" t="s">
        <v>273</v>
      </c>
      <c r="C4" s="53"/>
      <c r="D4" s="54"/>
      <c r="E4" s="65"/>
      <c r="F4" s="55"/>
      <c r="G4" s="53"/>
      <c r="H4" s="57"/>
      <c r="I4" s="56"/>
      <c r="J4" s="56"/>
      <c r="K4" s="36" t="s">
        <v>65</v>
      </c>
      <c r="L4" s="90">
        <v>4</v>
      </c>
      <c r="M4" s="90"/>
      <c r="N4" s="63"/>
      <c r="O4" s="85">
        <v>1</v>
      </c>
      <c r="P4" s="83" t="str">
        <f>REPLACE(INDEX(GroupVertices[Group],MATCH(Edges25[[#This Row],[Vertex 1]],GroupVertices[Vertex],0)),1,1,"")</f>
        <v>1</v>
      </c>
      <c r="Q4" s="83" t="str">
        <f>REPLACE(INDEX(GroupVertices[Group],MATCH(Edges25[[#This Row],[Vertex 2]],GroupVertices[Vertex],0)),1,1,"")</f>
        <v>1</v>
      </c>
      <c r="R4" s="87" t="s">
        <v>275</v>
      </c>
      <c r="S4" s="103">
        <v>43804.71821759259</v>
      </c>
      <c r="T4" s="87" t="s">
        <v>278</v>
      </c>
      <c r="U4" s="106" t="s">
        <v>282</v>
      </c>
      <c r="V4" s="87" t="s">
        <v>286</v>
      </c>
      <c r="W4" s="87" t="s">
        <v>245</v>
      </c>
      <c r="X4" s="87"/>
      <c r="Y4" s="106" t="s">
        <v>290</v>
      </c>
      <c r="Z4" s="103">
        <v>43804.71821759259</v>
      </c>
      <c r="AA4" s="109">
        <v>43804</v>
      </c>
      <c r="AB4" s="112" t="s">
        <v>320</v>
      </c>
      <c r="AC4" s="106" t="s">
        <v>357</v>
      </c>
      <c r="AD4" s="87"/>
      <c r="AE4" s="87"/>
      <c r="AF4" s="112" t="s">
        <v>394</v>
      </c>
      <c r="AG4" s="87"/>
      <c r="AH4" s="87" t="b">
        <v>0</v>
      </c>
      <c r="AI4" s="87">
        <v>0</v>
      </c>
      <c r="AJ4" s="112" t="s">
        <v>430</v>
      </c>
      <c r="AK4" s="87" t="b">
        <v>0</v>
      </c>
      <c r="AL4" s="87" t="s">
        <v>431</v>
      </c>
      <c r="AM4" s="87"/>
      <c r="AN4" s="112" t="s">
        <v>430</v>
      </c>
      <c r="AO4" s="87" t="b">
        <v>0</v>
      </c>
      <c r="AP4" s="87">
        <v>11</v>
      </c>
      <c r="AQ4" s="112" t="s">
        <v>427</v>
      </c>
      <c r="AR4" s="87" t="s">
        <v>433</v>
      </c>
      <c r="AS4" s="87" t="b">
        <v>0</v>
      </c>
      <c r="AT4" s="112" t="s">
        <v>427</v>
      </c>
      <c r="AU4" s="87" t="s">
        <v>207</v>
      </c>
      <c r="AV4" s="87">
        <v>0</v>
      </c>
      <c r="AW4" s="87">
        <v>0</v>
      </c>
      <c r="AX4" s="87"/>
      <c r="AY4" s="87"/>
      <c r="AZ4" s="87"/>
      <c r="BA4" s="87"/>
      <c r="BB4" s="87"/>
      <c r="BC4" s="87"/>
      <c r="BD4" s="87"/>
      <c r="BE4" s="87"/>
      <c r="BF4" s="51">
        <v>0</v>
      </c>
      <c r="BG4" s="52">
        <v>0</v>
      </c>
      <c r="BH4" s="51">
        <v>0</v>
      </c>
      <c r="BI4" s="52">
        <v>0</v>
      </c>
      <c r="BJ4" s="51">
        <v>0</v>
      </c>
      <c r="BK4" s="52">
        <v>0</v>
      </c>
      <c r="BL4" s="51">
        <v>13</v>
      </c>
      <c r="BM4" s="52">
        <v>100</v>
      </c>
      <c r="BN4" s="51">
        <v>13</v>
      </c>
    </row>
    <row r="5" spans="1:66" ht="15">
      <c r="A5" s="82" t="s">
        <v>247</v>
      </c>
      <c r="B5" s="82" t="s">
        <v>273</v>
      </c>
      <c r="C5" s="53"/>
      <c r="D5" s="54"/>
      <c r="E5" s="65"/>
      <c r="F5" s="55"/>
      <c r="G5" s="53"/>
      <c r="H5" s="57"/>
      <c r="I5" s="56"/>
      <c r="J5" s="56"/>
      <c r="K5" s="36" t="s">
        <v>65</v>
      </c>
      <c r="L5" s="90">
        <v>5</v>
      </c>
      <c r="M5" s="90"/>
      <c r="N5" s="63"/>
      <c r="O5" s="85">
        <v>1</v>
      </c>
      <c r="P5" s="83" t="str">
        <f>REPLACE(INDEX(GroupVertices[Group],MATCH(Edges25[[#This Row],[Vertex 1]],GroupVertices[Vertex],0)),1,1,"")</f>
        <v>1</v>
      </c>
      <c r="Q5" s="83" t="str">
        <f>REPLACE(INDEX(GroupVertices[Group],MATCH(Edges25[[#This Row],[Vertex 2]],GroupVertices[Vertex],0)),1,1,"")</f>
        <v>1</v>
      </c>
      <c r="R5" s="87" t="s">
        <v>275</v>
      </c>
      <c r="S5" s="103">
        <v>43804.77081018518</v>
      </c>
      <c r="T5" s="87" t="s">
        <v>278</v>
      </c>
      <c r="U5" s="106" t="s">
        <v>282</v>
      </c>
      <c r="V5" s="87" t="s">
        <v>286</v>
      </c>
      <c r="W5" s="87" t="s">
        <v>245</v>
      </c>
      <c r="X5" s="87"/>
      <c r="Y5" s="106" t="s">
        <v>291</v>
      </c>
      <c r="Z5" s="103">
        <v>43804.77081018518</v>
      </c>
      <c r="AA5" s="109">
        <v>43804</v>
      </c>
      <c r="AB5" s="112" t="s">
        <v>321</v>
      </c>
      <c r="AC5" s="106" t="s">
        <v>358</v>
      </c>
      <c r="AD5" s="87"/>
      <c r="AE5" s="87"/>
      <c r="AF5" s="112" t="s">
        <v>395</v>
      </c>
      <c r="AG5" s="87"/>
      <c r="AH5" s="87" t="b">
        <v>0</v>
      </c>
      <c r="AI5" s="87">
        <v>0</v>
      </c>
      <c r="AJ5" s="112" t="s">
        <v>430</v>
      </c>
      <c r="AK5" s="87" t="b">
        <v>0</v>
      </c>
      <c r="AL5" s="87" t="s">
        <v>431</v>
      </c>
      <c r="AM5" s="87"/>
      <c r="AN5" s="112" t="s">
        <v>430</v>
      </c>
      <c r="AO5" s="87" t="b">
        <v>0</v>
      </c>
      <c r="AP5" s="87">
        <v>11</v>
      </c>
      <c r="AQ5" s="112" t="s">
        <v>427</v>
      </c>
      <c r="AR5" s="87" t="s">
        <v>432</v>
      </c>
      <c r="AS5" s="87" t="b">
        <v>0</v>
      </c>
      <c r="AT5" s="112" t="s">
        <v>427</v>
      </c>
      <c r="AU5" s="87" t="s">
        <v>207</v>
      </c>
      <c r="AV5" s="87">
        <v>0</v>
      </c>
      <c r="AW5" s="87">
        <v>0</v>
      </c>
      <c r="AX5" s="87"/>
      <c r="AY5" s="87"/>
      <c r="AZ5" s="87"/>
      <c r="BA5" s="87"/>
      <c r="BB5" s="87"/>
      <c r="BC5" s="87"/>
      <c r="BD5" s="87"/>
      <c r="BE5" s="87"/>
      <c r="BF5" s="51">
        <v>0</v>
      </c>
      <c r="BG5" s="52">
        <v>0</v>
      </c>
      <c r="BH5" s="51">
        <v>0</v>
      </c>
      <c r="BI5" s="52">
        <v>0</v>
      </c>
      <c r="BJ5" s="51">
        <v>0</v>
      </c>
      <c r="BK5" s="52">
        <v>0</v>
      </c>
      <c r="BL5" s="51">
        <v>13</v>
      </c>
      <c r="BM5" s="52">
        <v>100</v>
      </c>
      <c r="BN5" s="51">
        <v>13</v>
      </c>
    </row>
    <row r="6" spans="1:66" ht="15">
      <c r="A6" s="82" t="s">
        <v>248</v>
      </c>
      <c r="B6" s="82" t="s">
        <v>273</v>
      </c>
      <c r="C6" s="53"/>
      <c r="D6" s="54"/>
      <c r="E6" s="65"/>
      <c r="F6" s="55"/>
      <c r="G6" s="53"/>
      <c r="H6" s="57"/>
      <c r="I6" s="56"/>
      <c r="J6" s="56"/>
      <c r="K6" s="36" t="s">
        <v>65</v>
      </c>
      <c r="L6" s="90">
        <v>6</v>
      </c>
      <c r="M6" s="90"/>
      <c r="N6" s="63"/>
      <c r="O6" s="85">
        <v>1</v>
      </c>
      <c r="P6" s="83" t="str">
        <f>REPLACE(INDEX(GroupVertices[Group],MATCH(Edges25[[#This Row],[Vertex 1]],GroupVertices[Vertex],0)),1,1,"")</f>
        <v>1</v>
      </c>
      <c r="Q6" s="83" t="str">
        <f>REPLACE(INDEX(GroupVertices[Group],MATCH(Edges25[[#This Row],[Vertex 2]],GroupVertices[Vertex],0)),1,1,"")</f>
        <v>1</v>
      </c>
      <c r="R6" s="87" t="s">
        <v>275</v>
      </c>
      <c r="S6" s="103">
        <v>43804.793171296296</v>
      </c>
      <c r="T6" s="87" t="s">
        <v>278</v>
      </c>
      <c r="U6" s="106" t="s">
        <v>282</v>
      </c>
      <c r="V6" s="87" t="s">
        <v>286</v>
      </c>
      <c r="W6" s="87" t="s">
        <v>245</v>
      </c>
      <c r="X6" s="87"/>
      <c r="Y6" s="106" t="s">
        <v>292</v>
      </c>
      <c r="Z6" s="103">
        <v>43804.793171296296</v>
      </c>
      <c r="AA6" s="109">
        <v>43804</v>
      </c>
      <c r="AB6" s="112" t="s">
        <v>322</v>
      </c>
      <c r="AC6" s="106" t="s">
        <v>359</v>
      </c>
      <c r="AD6" s="87"/>
      <c r="AE6" s="87"/>
      <c r="AF6" s="112" t="s">
        <v>396</v>
      </c>
      <c r="AG6" s="87"/>
      <c r="AH6" s="87" t="b">
        <v>0</v>
      </c>
      <c r="AI6" s="87">
        <v>0</v>
      </c>
      <c r="AJ6" s="112" t="s">
        <v>430</v>
      </c>
      <c r="AK6" s="87" t="b">
        <v>0</v>
      </c>
      <c r="AL6" s="87" t="s">
        <v>431</v>
      </c>
      <c r="AM6" s="87"/>
      <c r="AN6" s="112" t="s">
        <v>430</v>
      </c>
      <c r="AO6" s="87" t="b">
        <v>0</v>
      </c>
      <c r="AP6" s="87">
        <v>11</v>
      </c>
      <c r="AQ6" s="112" t="s">
        <v>427</v>
      </c>
      <c r="AR6" s="87" t="s">
        <v>432</v>
      </c>
      <c r="AS6" s="87" t="b">
        <v>0</v>
      </c>
      <c r="AT6" s="112" t="s">
        <v>427</v>
      </c>
      <c r="AU6" s="87" t="s">
        <v>207</v>
      </c>
      <c r="AV6" s="87">
        <v>0</v>
      </c>
      <c r="AW6" s="87">
        <v>0</v>
      </c>
      <c r="AX6" s="87"/>
      <c r="AY6" s="87"/>
      <c r="AZ6" s="87"/>
      <c r="BA6" s="87"/>
      <c r="BB6" s="87"/>
      <c r="BC6" s="87"/>
      <c r="BD6" s="87"/>
      <c r="BE6" s="87"/>
      <c r="BF6" s="51">
        <v>0</v>
      </c>
      <c r="BG6" s="52">
        <v>0</v>
      </c>
      <c r="BH6" s="51">
        <v>0</v>
      </c>
      <c r="BI6" s="52">
        <v>0</v>
      </c>
      <c r="BJ6" s="51">
        <v>0</v>
      </c>
      <c r="BK6" s="52">
        <v>0</v>
      </c>
      <c r="BL6" s="51">
        <v>13</v>
      </c>
      <c r="BM6" s="52">
        <v>100</v>
      </c>
      <c r="BN6" s="51">
        <v>13</v>
      </c>
    </row>
    <row r="7" spans="1:66" ht="15">
      <c r="A7" s="82" t="s">
        <v>249</v>
      </c>
      <c r="B7" s="82" t="s">
        <v>251</v>
      </c>
      <c r="C7" s="53"/>
      <c r="D7" s="54"/>
      <c r="E7" s="65"/>
      <c r="F7" s="55"/>
      <c r="G7" s="53"/>
      <c r="H7" s="57"/>
      <c r="I7" s="56"/>
      <c r="J7" s="56"/>
      <c r="K7" s="36" t="s">
        <v>65</v>
      </c>
      <c r="L7" s="90">
        <v>7</v>
      </c>
      <c r="M7" s="90"/>
      <c r="N7" s="63"/>
      <c r="O7" s="85">
        <v>1</v>
      </c>
      <c r="P7" s="83" t="str">
        <f>REPLACE(INDEX(GroupVertices[Group],MATCH(Edges25[[#This Row],[Vertex 1]],GroupVertices[Vertex],0)),1,1,"")</f>
        <v>2</v>
      </c>
      <c r="Q7" s="83" t="str">
        <f>REPLACE(INDEX(GroupVertices[Group],MATCH(Edges25[[#This Row],[Vertex 2]],GroupVertices[Vertex],0)),1,1,"")</f>
        <v>2</v>
      </c>
      <c r="R7" s="87" t="s">
        <v>276</v>
      </c>
      <c r="S7" s="103">
        <v>43804.80635416666</v>
      </c>
      <c r="T7" s="87" t="s">
        <v>279</v>
      </c>
      <c r="U7" s="106" t="s">
        <v>283</v>
      </c>
      <c r="V7" s="87" t="s">
        <v>287</v>
      </c>
      <c r="W7" s="87" t="s">
        <v>245</v>
      </c>
      <c r="X7" s="87"/>
      <c r="Y7" s="106" t="s">
        <v>293</v>
      </c>
      <c r="Z7" s="103">
        <v>43804.80635416666</v>
      </c>
      <c r="AA7" s="109">
        <v>43804</v>
      </c>
      <c r="AB7" s="112" t="s">
        <v>323</v>
      </c>
      <c r="AC7" s="106" t="s">
        <v>360</v>
      </c>
      <c r="AD7" s="87"/>
      <c r="AE7" s="87"/>
      <c r="AF7" s="112" t="s">
        <v>397</v>
      </c>
      <c r="AG7" s="87"/>
      <c r="AH7" s="87" t="b">
        <v>0</v>
      </c>
      <c r="AI7" s="87">
        <v>4</v>
      </c>
      <c r="AJ7" s="112" t="s">
        <v>430</v>
      </c>
      <c r="AK7" s="87" t="b">
        <v>0</v>
      </c>
      <c r="AL7" s="87" t="s">
        <v>431</v>
      </c>
      <c r="AM7" s="87"/>
      <c r="AN7" s="112" t="s">
        <v>430</v>
      </c>
      <c r="AO7" s="87" t="b">
        <v>0</v>
      </c>
      <c r="AP7" s="87">
        <v>2</v>
      </c>
      <c r="AQ7" s="112" t="s">
        <v>430</v>
      </c>
      <c r="AR7" s="87" t="s">
        <v>434</v>
      </c>
      <c r="AS7" s="87" t="b">
        <v>0</v>
      </c>
      <c r="AT7" s="112" t="s">
        <v>397</v>
      </c>
      <c r="AU7" s="87" t="s">
        <v>207</v>
      </c>
      <c r="AV7" s="87">
        <v>0</v>
      </c>
      <c r="AW7" s="87">
        <v>0</v>
      </c>
      <c r="AX7" s="87"/>
      <c r="AY7" s="87"/>
      <c r="AZ7" s="87"/>
      <c r="BA7" s="87"/>
      <c r="BB7" s="87"/>
      <c r="BC7" s="87"/>
      <c r="BD7" s="87"/>
      <c r="BE7" s="87"/>
      <c r="BF7" s="51">
        <v>2</v>
      </c>
      <c r="BG7" s="52">
        <v>13.333333333333334</v>
      </c>
      <c r="BH7" s="51">
        <v>0</v>
      </c>
      <c r="BI7" s="52">
        <v>0</v>
      </c>
      <c r="BJ7" s="51">
        <v>0</v>
      </c>
      <c r="BK7" s="52">
        <v>0</v>
      </c>
      <c r="BL7" s="51">
        <v>13</v>
      </c>
      <c r="BM7" s="52">
        <v>86.66666666666667</v>
      </c>
      <c r="BN7" s="51">
        <v>15</v>
      </c>
    </row>
    <row r="8" spans="1:66" ht="15">
      <c r="A8" s="82" t="s">
        <v>250</v>
      </c>
      <c r="B8" s="82" t="s">
        <v>251</v>
      </c>
      <c r="C8" s="53"/>
      <c r="D8" s="54"/>
      <c r="E8" s="65"/>
      <c r="F8" s="55"/>
      <c r="G8" s="53"/>
      <c r="H8" s="57"/>
      <c r="I8" s="56"/>
      <c r="J8" s="56"/>
      <c r="K8" s="36" t="s">
        <v>65</v>
      </c>
      <c r="L8" s="90">
        <v>9</v>
      </c>
      <c r="M8" s="90"/>
      <c r="N8" s="63"/>
      <c r="O8" s="85">
        <v>1</v>
      </c>
      <c r="P8" s="83" t="str">
        <f>REPLACE(INDEX(GroupVertices[Group],MATCH(Edges25[[#This Row],[Vertex 1]],GroupVertices[Vertex],0)),1,1,"")</f>
        <v>2</v>
      </c>
      <c r="Q8" s="83" t="str">
        <f>REPLACE(INDEX(GroupVertices[Group],MATCH(Edges25[[#This Row],[Vertex 2]],GroupVertices[Vertex],0)),1,1,"")</f>
        <v>2</v>
      </c>
      <c r="R8" s="87" t="s">
        <v>277</v>
      </c>
      <c r="S8" s="103">
        <v>43804.80803240741</v>
      </c>
      <c r="T8" s="87" t="s">
        <v>279</v>
      </c>
      <c r="U8" s="87"/>
      <c r="V8" s="87"/>
      <c r="W8" s="87" t="s">
        <v>245</v>
      </c>
      <c r="X8" s="87"/>
      <c r="Y8" s="106" t="s">
        <v>294</v>
      </c>
      <c r="Z8" s="103">
        <v>43804.80803240741</v>
      </c>
      <c r="AA8" s="109">
        <v>43804</v>
      </c>
      <c r="AB8" s="112" t="s">
        <v>324</v>
      </c>
      <c r="AC8" s="106" t="s">
        <v>361</v>
      </c>
      <c r="AD8" s="87"/>
      <c r="AE8" s="87"/>
      <c r="AF8" s="112" t="s">
        <v>398</v>
      </c>
      <c r="AG8" s="87"/>
      <c r="AH8" s="87" t="b">
        <v>0</v>
      </c>
      <c r="AI8" s="87">
        <v>0</v>
      </c>
      <c r="AJ8" s="112" t="s">
        <v>430</v>
      </c>
      <c r="AK8" s="87" t="b">
        <v>0</v>
      </c>
      <c r="AL8" s="87" t="s">
        <v>431</v>
      </c>
      <c r="AM8" s="87"/>
      <c r="AN8" s="112" t="s">
        <v>430</v>
      </c>
      <c r="AO8" s="87" t="b">
        <v>0</v>
      </c>
      <c r="AP8" s="87">
        <v>2</v>
      </c>
      <c r="AQ8" s="112" t="s">
        <v>397</v>
      </c>
      <c r="AR8" s="87" t="s">
        <v>432</v>
      </c>
      <c r="AS8" s="87" t="b">
        <v>0</v>
      </c>
      <c r="AT8" s="112" t="s">
        <v>397</v>
      </c>
      <c r="AU8" s="87" t="s">
        <v>207</v>
      </c>
      <c r="AV8" s="87">
        <v>0</v>
      </c>
      <c r="AW8" s="87">
        <v>0</v>
      </c>
      <c r="AX8" s="87"/>
      <c r="AY8" s="87"/>
      <c r="AZ8" s="87"/>
      <c r="BA8" s="87"/>
      <c r="BB8" s="87"/>
      <c r="BC8" s="87"/>
      <c r="BD8" s="87"/>
      <c r="BE8" s="87"/>
      <c r="BF8" s="51"/>
      <c r="BG8" s="52"/>
      <c r="BH8" s="51"/>
      <c r="BI8" s="52"/>
      <c r="BJ8" s="51"/>
      <c r="BK8" s="52"/>
      <c r="BL8" s="51"/>
      <c r="BM8" s="52"/>
      <c r="BN8" s="51"/>
    </row>
    <row r="9" spans="1:66" ht="15">
      <c r="A9" s="82" t="s">
        <v>251</v>
      </c>
      <c r="B9" s="82" t="s">
        <v>273</v>
      </c>
      <c r="C9" s="53"/>
      <c r="D9" s="54"/>
      <c r="E9" s="65"/>
      <c r="F9" s="55"/>
      <c r="G9" s="53"/>
      <c r="H9" s="57"/>
      <c r="I9" s="56"/>
      <c r="J9" s="56"/>
      <c r="K9" s="36" t="s">
        <v>65</v>
      </c>
      <c r="L9" s="90">
        <v>11</v>
      </c>
      <c r="M9" s="90"/>
      <c r="N9" s="63"/>
      <c r="O9" s="85">
        <v>1</v>
      </c>
      <c r="P9" s="83" t="str">
        <f>REPLACE(INDEX(GroupVertices[Group],MATCH(Edges25[[#This Row],[Vertex 1]],GroupVertices[Vertex],0)),1,1,"")</f>
        <v>2</v>
      </c>
      <c r="Q9" s="83" t="str">
        <f>REPLACE(INDEX(GroupVertices[Group],MATCH(Edges25[[#This Row],[Vertex 2]],GroupVertices[Vertex],0)),1,1,"")</f>
        <v>1</v>
      </c>
      <c r="R9" s="87" t="s">
        <v>277</v>
      </c>
      <c r="S9" s="103">
        <v>43804.81518518519</v>
      </c>
      <c r="T9" s="87" t="s">
        <v>279</v>
      </c>
      <c r="U9" s="87"/>
      <c r="V9" s="87"/>
      <c r="W9" s="87" t="s">
        <v>245</v>
      </c>
      <c r="X9" s="87"/>
      <c r="Y9" s="106" t="s">
        <v>295</v>
      </c>
      <c r="Z9" s="103">
        <v>43804.81518518519</v>
      </c>
      <c r="AA9" s="109">
        <v>43804</v>
      </c>
      <c r="AB9" s="112" t="s">
        <v>325</v>
      </c>
      <c r="AC9" s="106" t="s">
        <v>362</v>
      </c>
      <c r="AD9" s="87"/>
      <c r="AE9" s="87"/>
      <c r="AF9" s="112" t="s">
        <v>399</v>
      </c>
      <c r="AG9" s="87"/>
      <c r="AH9" s="87" t="b">
        <v>0</v>
      </c>
      <c r="AI9" s="87">
        <v>0</v>
      </c>
      <c r="AJ9" s="112" t="s">
        <v>430</v>
      </c>
      <c r="AK9" s="87" t="b">
        <v>0</v>
      </c>
      <c r="AL9" s="87" t="s">
        <v>431</v>
      </c>
      <c r="AM9" s="87"/>
      <c r="AN9" s="112" t="s">
        <v>430</v>
      </c>
      <c r="AO9" s="87" t="b">
        <v>0</v>
      </c>
      <c r="AP9" s="87">
        <v>2</v>
      </c>
      <c r="AQ9" s="112" t="s">
        <v>397</v>
      </c>
      <c r="AR9" s="87" t="s">
        <v>432</v>
      </c>
      <c r="AS9" s="87" t="b">
        <v>0</v>
      </c>
      <c r="AT9" s="112" t="s">
        <v>397</v>
      </c>
      <c r="AU9" s="87" t="s">
        <v>207</v>
      </c>
      <c r="AV9" s="87">
        <v>0</v>
      </c>
      <c r="AW9" s="87">
        <v>0</v>
      </c>
      <c r="AX9" s="87"/>
      <c r="AY9" s="87"/>
      <c r="AZ9" s="87"/>
      <c r="BA9" s="87"/>
      <c r="BB9" s="87"/>
      <c r="BC9" s="87"/>
      <c r="BD9" s="87"/>
      <c r="BE9" s="87"/>
      <c r="BF9" s="51">
        <v>2</v>
      </c>
      <c r="BG9" s="52">
        <v>13.333333333333334</v>
      </c>
      <c r="BH9" s="51">
        <v>0</v>
      </c>
      <c r="BI9" s="52">
        <v>0</v>
      </c>
      <c r="BJ9" s="51">
        <v>0</v>
      </c>
      <c r="BK9" s="52">
        <v>0</v>
      </c>
      <c r="BL9" s="51">
        <v>13</v>
      </c>
      <c r="BM9" s="52">
        <v>86.66666666666667</v>
      </c>
      <c r="BN9" s="51">
        <v>15</v>
      </c>
    </row>
    <row r="10" spans="1:66" ht="15">
      <c r="A10" s="82" t="s">
        <v>252</v>
      </c>
      <c r="B10" s="82" t="s">
        <v>273</v>
      </c>
      <c r="C10" s="53"/>
      <c r="D10" s="54"/>
      <c r="E10" s="65"/>
      <c r="F10" s="55"/>
      <c r="G10" s="53"/>
      <c r="H10" s="57"/>
      <c r="I10" s="56"/>
      <c r="J10" s="56"/>
      <c r="K10" s="36" t="s">
        <v>65</v>
      </c>
      <c r="L10" s="90">
        <v>12</v>
      </c>
      <c r="M10" s="90"/>
      <c r="N10" s="63"/>
      <c r="O10" s="85">
        <v>1</v>
      </c>
      <c r="P10" s="83" t="str">
        <f>REPLACE(INDEX(GroupVertices[Group],MATCH(Edges25[[#This Row],[Vertex 1]],GroupVertices[Vertex],0)),1,1,"")</f>
        <v>1</v>
      </c>
      <c r="Q10" s="83" t="str">
        <f>REPLACE(INDEX(GroupVertices[Group],MATCH(Edges25[[#This Row],[Vertex 2]],GroupVertices[Vertex],0)),1,1,"")</f>
        <v>1</v>
      </c>
      <c r="R10" s="87" t="s">
        <v>275</v>
      </c>
      <c r="S10" s="103">
        <v>43805.11945601852</v>
      </c>
      <c r="T10" s="87" t="s">
        <v>278</v>
      </c>
      <c r="U10" s="106" t="s">
        <v>282</v>
      </c>
      <c r="V10" s="87" t="s">
        <v>286</v>
      </c>
      <c r="W10" s="87" t="s">
        <v>245</v>
      </c>
      <c r="X10" s="87"/>
      <c r="Y10" s="106" t="s">
        <v>296</v>
      </c>
      <c r="Z10" s="103">
        <v>43805.11945601852</v>
      </c>
      <c r="AA10" s="109">
        <v>43805</v>
      </c>
      <c r="AB10" s="112" t="s">
        <v>326</v>
      </c>
      <c r="AC10" s="106" t="s">
        <v>363</v>
      </c>
      <c r="AD10" s="87"/>
      <c r="AE10" s="87"/>
      <c r="AF10" s="112" t="s">
        <v>400</v>
      </c>
      <c r="AG10" s="87"/>
      <c r="AH10" s="87" t="b">
        <v>0</v>
      </c>
      <c r="AI10" s="87">
        <v>0</v>
      </c>
      <c r="AJ10" s="112" t="s">
        <v>430</v>
      </c>
      <c r="AK10" s="87" t="b">
        <v>0</v>
      </c>
      <c r="AL10" s="87" t="s">
        <v>431</v>
      </c>
      <c r="AM10" s="87"/>
      <c r="AN10" s="112" t="s">
        <v>430</v>
      </c>
      <c r="AO10" s="87" t="b">
        <v>0</v>
      </c>
      <c r="AP10" s="87">
        <v>11</v>
      </c>
      <c r="AQ10" s="112" t="s">
        <v>427</v>
      </c>
      <c r="AR10" s="87" t="s">
        <v>432</v>
      </c>
      <c r="AS10" s="87" t="b">
        <v>0</v>
      </c>
      <c r="AT10" s="112" t="s">
        <v>427</v>
      </c>
      <c r="AU10" s="87" t="s">
        <v>207</v>
      </c>
      <c r="AV10" s="87">
        <v>0</v>
      </c>
      <c r="AW10" s="87">
        <v>0</v>
      </c>
      <c r="AX10" s="87"/>
      <c r="AY10" s="87"/>
      <c r="AZ10" s="87"/>
      <c r="BA10" s="87"/>
      <c r="BB10" s="87"/>
      <c r="BC10" s="87"/>
      <c r="BD10" s="87"/>
      <c r="BE10" s="87"/>
      <c r="BF10" s="51">
        <v>0</v>
      </c>
      <c r="BG10" s="52">
        <v>0</v>
      </c>
      <c r="BH10" s="51">
        <v>0</v>
      </c>
      <c r="BI10" s="52">
        <v>0</v>
      </c>
      <c r="BJ10" s="51">
        <v>0</v>
      </c>
      <c r="BK10" s="52">
        <v>0</v>
      </c>
      <c r="BL10" s="51">
        <v>13</v>
      </c>
      <c r="BM10" s="52">
        <v>100</v>
      </c>
      <c r="BN10" s="51">
        <v>13</v>
      </c>
    </row>
    <row r="11" spans="1:66" ht="15">
      <c r="A11" s="82" t="s">
        <v>253</v>
      </c>
      <c r="B11" s="82" t="s">
        <v>273</v>
      </c>
      <c r="C11" s="53"/>
      <c r="D11" s="54"/>
      <c r="E11" s="65"/>
      <c r="F11" s="55"/>
      <c r="G11" s="53"/>
      <c r="H11" s="57"/>
      <c r="I11" s="56"/>
      <c r="J11" s="56"/>
      <c r="K11" s="36" t="s">
        <v>65</v>
      </c>
      <c r="L11" s="90">
        <v>13</v>
      </c>
      <c r="M11" s="90"/>
      <c r="N11" s="63"/>
      <c r="O11" s="85">
        <v>4</v>
      </c>
      <c r="P11" s="83" t="str">
        <f>REPLACE(INDEX(GroupVertices[Group],MATCH(Edges25[[#This Row],[Vertex 1]],GroupVertices[Vertex],0)),1,1,"")</f>
        <v>1</v>
      </c>
      <c r="Q11" s="83" t="str">
        <f>REPLACE(INDEX(GroupVertices[Group],MATCH(Edges25[[#This Row],[Vertex 2]],GroupVertices[Vertex],0)),1,1,"")</f>
        <v>1</v>
      </c>
      <c r="R11" s="87" t="s">
        <v>275</v>
      </c>
      <c r="S11" s="103">
        <v>43805.613657407404</v>
      </c>
      <c r="T11" s="87" t="s">
        <v>278</v>
      </c>
      <c r="U11" s="106" t="s">
        <v>282</v>
      </c>
      <c r="V11" s="87" t="s">
        <v>286</v>
      </c>
      <c r="W11" s="87" t="s">
        <v>245</v>
      </c>
      <c r="X11" s="87"/>
      <c r="Y11" s="106" t="s">
        <v>297</v>
      </c>
      <c r="Z11" s="103">
        <v>43805.613657407404</v>
      </c>
      <c r="AA11" s="109">
        <v>43805</v>
      </c>
      <c r="AB11" s="112" t="s">
        <v>327</v>
      </c>
      <c r="AC11" s="106" t="s">
        <v>364</v>
      </c>
      <c r="AD11" s="87"/>
      <c r="AE11" s="87"/>
      <c r="AF11" s="112" t="s">
        <v>401</v>
      </c>
      <c r="AG11" s="87"/>
      <c r="AH11" s="87" t="b">
        <v>0</v>
      </c>
      <c r="AI11" s="87">
        <v>0</v>
      </c>
      <c r="AJ11" s="112" t="s">
        <v>430</v>
      </c>
      <c r="AK11" s="87" t="b">
        <v>0</v>
      </c>
      <c r="AL11" s="87" t="s">
        <v>431</v>
      </c>
      <c r="AM11" s="87"/>
      <c r="AN11" s="112" t="s">
        <v>430</v>
      </c>
      <c r="AO11" s="87" t="b">
        <v>0</v>
      </c>
      <c r="AP11" s="87">
        <v>11</v>
      </c>
      <c r="AQ11" s="112" t="s">
        <v>427</v>
      </c>
      <c r="AR11" s="87" t="s">
        <v>435</v>
      </c>
      <c r="AS11" s="87" t="b">
        <v>0</v>
      </c>
      <c r="AT11" s="112" t="s">
        <v>427</v>
      </c>
      <c r="AU11" s="87" t="s">
        <v>207</v>
      </c>
      <c r="AV11" s="87">
        <v>0</v>
      </c>
      <c r="AW11" s="87">
        <v>0</v>
      </c>
      <c r="AX11" s="87"/>
      <c r="AY11" s="87"/>
      <c r="AZ11" s="87"/>
      <c r="BA11" s="87"/>
      <c r="BB11" s="87"/>
      <c r="BC11" s="87"/>
      <c r="BD11" s="87"/>
      <c r="BE11" s="87"/>
      <c r="BF11" s="51">
        <v>0</v>
      </c>
      <c r="BG11" s="52">
        <v>0</v>
      </c>
      <c r="BH11" s="51">
        <v>0</v>
      </c>
      <c r="BI11" s="52">
        <v>0</v>
      </c>
      <c r="BJ11" s="51">
        <v>0</v>
      </c>
      <c r="BK11" s="52">
        <v>0</v>
      </c>
      <c r="BL11" s="51">
        <v>13</v>
      </c>
      <c r="BM11" s="52">
        <v>100</v>
      </c>
      <c r="BN11" s="51">
        <v>13</v>
      </c>
    </row>
    <row r="12" spans="1:66" ht="15">
      <c r="A12" s="82" t="s">
        <v>253</v>
      </c>
      <c r="B12" s="82" t="s">
        <v>273</v>
      </c>
      <c r="C12" s="53"/>
      <c r="D12" s="54"/>
      <c r="E12" s="65"/>
      <c r="F12" s="55"/>
      <c r="G12" s="53"/>
      <c r="H12" s="57"/>
      <c r="I12" s="56"/>
      <c r="J12" s="56"/>
      <c r="K12" s="36" t="s">
        <v>65</v>
      </c>
      <c r="L12" s="90">
        <v>14</v>
      </c>
      <c r="M12" s="90"/>
      <c r="N12" s="63"/>
      <c r="O12" s="85">
        <v>4</v>
      </c>
      <c r="P12" s="83" t="str">
        <f>REPLACE(INDEX(GroupVertices[Group],MATCH(Edges25[[#This Row],[Vertex 1]],GroupVertices[Vertex],0)),1,1,"")</f>
        <v>1</v>
      </c>
      <c r="Q12" s="83" t="str">
        <f>REPLACE(INDEX(GroupVertices[Group],MATCH(Edges25[[#This Row],[Vertex 2]],GroupVertices[Vertex],0)),1,1,"")</f>
        <v>1</v>
      </c>
      <c r="R12" s="87" t="s">
        <v>275</v>
      </c>
      <c r="S12" s="103">
        <v>43808.6037037037</v>
      </c>
      <c r="T12" s="87" t="s">
        <v>280</v>
      </c>
      <c r="U12" s="106" t="s">
        <v>284</v>
      </c>
      <c r="V12" s="87" t="s">
        <v>286</v>
      </c>
      <c r="W12" s="87" t="s">
        <v>245</v>
      </c>
      <c r="X12" s="87"/>
      <c r="Y12" s="106" t="s">
        <v>297</v>
      </c>
      <c r="Z12" s="103">
        <v>43808.6037037037</v>
      </c>
      <c r="AA12" s="109">
        <v>43808</v>
      </c>
      <c r="AB12" s="112" t="s">
        <v>328</v>
      </c>
      <c r="AC12" s="106" t="s">
        <v>365</v>
      </c>
      <c r="AD12" s="87"/>
      <c r="AE12" s="87"/>
      <c r="AF12" s="112" t="s">
        <v>402</v>
      </c>
      <c r="AG12" s="87"/>
      <c r="AH12" s="87" t="b">
        <v>0</v>
      </c>
      <c r="AI12" s="87">
        <v>0</v>
      </c>
      <c r="AJ12" s="112" t="s">
        <v>430</v>
      </c>
      <c r="AK12" s="87" t="b">
        <v>0</v>
      </c>
      <c r="AL12" s="87" t="s">
        <v>431</v>
      </c>
      <c r="AM12" s="87"/>
      <c r="AN12" s="112" t="s">
        <v>430</v>
      </c>
      <c r="AO12" s="87" t="b">
        <v>0</v>
      </c>
      <c r="AP12" s="87">
        <v>5</v>
      </c>
      <c r="AQ12" s="112" t="s">
        <v>426</v>
      </c>
      <c r="AR12" s="87" t="s">
        <v>435</v>
      </c>
      <c r="AS12" s="87" t="b">
        <v>0</v>
      </c>
      <c r="AT12" s="112" t="s">
        <v>426</v>
      </c>
      <c r="AU12" s="87" t="s">
        <v>207</v>
      </c>
      <c r="AV12" s="87">
        <v>0</v>
      </c>
      <c r="AW12" s="87">
        <v>0</v>
      </c>
      <c r="AX12" s="87"/>
      <c r="AY12" s="87"/>
      <c r="AZ12" s="87"/>
      <c r="BA12" s="87"/>
      <c r="BB12" s="87"/>
      <c r="BC12" s="87"/>
      <c r="BD12" s="87"/>
      <c r="BE12" s="87"/>
      <c r="BF12" s="51">
        <v>0</v>
      </c>
      <c r="BG12" s="52">
        <v>0</v>
      </c>
      <c r="BH12" s="51">
        <v>0</v>
      </c>
      <c r="BI12" s="52">
        <v>0</v>
      </c>
      <c r="BJ12" s="51">
        <v>0</v>
      </c>
      <c r="BK12" s="52">
        <v>0</v>
      </c>
      <c r="BL12" s="51">
        <v>5</v>
      </c>
      <c r="BM12" s="52">
        <v>100</v>
      </c>
      <c r="BN12" s="51">
        <v>5</v>
      </c>
    </row>
    <row r="13" spans="1:66" ht="15">
      <c r="A13" s="82" t="s">
        <v>254</v>
      </c>
      <c r="B13" s="82" t="s">
        <v>273</v>
      </c>
      <c r="C13" s="53"/>
      <c r="D13" s="54"/>
      <c r="E13" s="65"/>
      <c r="F13" s="55"/>
      <c r="G13" s="53"/>
      <c r="H13" s="57"/>
      <c r="I13" s="56"/>
      <c r="J13" s="56"/>
      <c r="K13" s="36" t="s">
        <v>65</v>
      </c>
      <c r="L13" s="90">
        <v>15</v>
      </c>
      <c r="M13" s="90"/>
      <c r="N13" s="63"/>
      <c r="O13" s="85">
        <v>1</v>
      </c>
      <c r="P13" s="83" t="str">
        <f>REPLACE(INDEX(GroupVertices[Group],MATCH(Edges25[[#This Row],[Vertex 1]],GroupVertices[Vertex],0)),1,1,"")</f>
        <v>1</v>
      </c>
      <c r="Q13" s="83" t="str">
        <f>REPLACE(INDEX(GroupVertices[Group],MATCH(Edges25[[#This Row],[Vertex 2]],GroupVertices[Vertex],0)),1,1,"")</f>
        <v>1</v>
      </c>
      <c r="R13" s="87" t="s">
        <v>275</v>
      </c>
      <c r="S13" s="103">
        <v>43808.60849537037</v>
      </c>
      <c r="T13" s="87" t="s">
        <v>280</v>
      </c>
      <c r="U13" s="106" t="s">
        <v>284</v>
      </c>
      <c r="V13" s="87" t="s">
        <v>286</v>
      </c>
      <c r="W13" s="87" t="s">
        <v>245</v>
      </c>
      <c r="X13" s="87"/>
      <c r="Y13" s="106" t="s">
        <v>298</v>
      </c>
      <c r="Z13" s="103">
        <v>43808.60849537037</v>
      </c>
      <c r="AA13" s="109">
        <v>43808</v>
      </c>
      <c r="AB13" s="112" t="s">
        <v>329</v>
      </c>
      <c r="AC13" s="106" t="s">
        <v>366</v>
      </c>
      <c r="AD13" s="87"/>
      <c r="AE13" s="87"/>
      <c r="AF13" s="112" t="s">
        <v>403</v>
      </c>
      <c r="AG13" s="87"/>
      <c r="AH13" s="87" t="b">
        <v>0</v>
      </c>
      <c r="AI13" s="87">
        <v>0</v>
      </c>
      <c r="AJ13" s="112" t="s">
        <v>430</v>
      </c>
      <c r="AK13" s="87" t="b">
        <v>0</v>
      </c>
      <c r="AL13" s="87" t="s">
        <v>431</v>
      </c>
      <c r="AM13" s="87"/>
      <c r="AN13" s="112" t="s">
        <v>430</v>
      </c>
      <c r="AO13" s="87" t="b">
        <v>0</v>
      </c>
      <c r="AP13" s="87">
        <v>5</v>
      </c>
      <c r="AQ13" s="112" t="s">
        <v>426</v>
      </c>
      <c r="AR13" s="87" t="s">
        <v>432</v>
      </c>
      <c r="AS13" s="87" t="b">
        <v>0</v>
      </c>
      <c r="AT13" s="112" t="s">
        <v>426</v>
      </c>
      <c r="AU13" s="87" t="s">
        <v>207</v>
      </c>
      <c r="AV13" s="87">
        <v>0</v>
      </c>
      <c r="AW13" s="87">
        <v>0</v>
      </c>
      <c r="AX13" s="87"/>
      <c r="AY13" s="87"/>
      <c r="AZ13" s="87"/>
      <c r="BA13" s="87"/>
      <c r="BB13" s="87"/>
      <c r="BC13" s="87"/>
      <c r="BD13" s="87"/>
      <c r="BE13" s="87"/>
      <c r="BF13" s="51">
        <v>0</v>
      </c>
      <c r="BG13" s="52">
        <v>0</v>
      </c>
      <c r="BH13" s="51">
        <v>0</v>
      </c>
      <c r="BI13" s="52">
        <v>0</v>
      </c>
      <c r="BJ13" s="51">
        <v>0</v>
      </c>
      <c r="BK13" s="52">
        <v>0</v>
      </c>
      <c r="BL13" s="51">
        <v>5</v>
      </c>
      <c r="BM13" s="52">
        <v>100</v>
      </c>
      <c r="BN13" s="51">
        <v>5</v>
      </c>
    </row>
    <row r="14" spans="1:66" ht="15">
      <c r="A14" s="82" t="s">
        <v>255</v>
      </c>
      <c r="B14" s="82" t="s">
        <v>273</v>
      </c>
      <c r="C14" s="53"/>
      <c r="D14" s="54"/>
      <c r="E14" s="65"/>
      <c r="F14" s="55"/>
      <c r="G14" s="53"/>
      <c r="H14" s="57"/>
      <c r="I14" s="56"/>
      <c r="J14" s="56"/>
      <c r="K14" s="36" t="s">
        <v>65</v>
      </c>
      <c r="L14" s="90">
        <v>16</v>
      </c>
      <c r="M14" s="90"/>
      <c r="N14" s="63"/>
      <c r="O14" s="85">
        <v>1</v>
      </c>
      <c r="P14" s="83" t="str">
        <f>REPLACE(INDEX(GroupVertices[Group],MATCH(Edges25[[#This Row],[Vertex 1]],GroupVertices[Vertex],0)),1,1,"")</f>
        <v>1</v>
      </c>
      <c r="Q14" s="83" t="str">
        <f>REPLACE(INDEX(GroupVertices[Group],MATCH(Edges25[[#This Row],[Vertex 2]],GroupVertices[Vertex],0)),1,1,"")</f>
        <v>1</v>
      </c>
      <c r="R14" s="87" t="s">
        <v>275</v>
      </c>
      <c r="S14" s="103">
        <v>43808.82599537037</v>
      </c>
      <c r="T14" s="87" t="s">
        <v>278</v>
      </c>
      <c r="U14" s="106" t="s">
        <v>282</v>
      </c>
      <c r="V14" s="87" t="s">
        <v>286</v>
      </c>
      <c r="W14" s="87" t="s">
        <v>245</v>
      </c>
      <c r="X14" s="87"/>
      <c r="Y14" s="106" t="s">
        <v>299</v>
      </c>
      <c r="Z14" s="103">
        <v>43808.82599537037</v>
      </c>
      <c r="AA14" s="109">
        <v>43808</v>
      </c>
      <c r="AB14" s="112" t="s">
        <v>330</v>
      </c>
      <c r="AC14" s="106" t="s">
        <v>367</v>
      </c>
      <c r="AD14" s="87"/>
      <c r="AE14" s="87"/>
      <c r="AF14" s="112" t="s">
        <v>404</v>
      </c>
      <c r="AG14" s="87"/>
      <c r="AH14" s="87" t="b">
        <v>0</v>
      </c>
      <c r="AI14" s="87">
        <v>0</v>
      </c>
      <c r="AJ14" s="112" t="s">
        <v>430</v>
      </c>
      <c r="AK14" s="87" t="b">
        <v>0</v>
      </c>
      <c r="AL14" s="87" t="s">
        <v>431</v>
      </c>
      <c r="AM14" s="87"/>
      <c r="AN14" s="112" t="s">
        <v>430</v>
      </c>
      <c r="AO14" s="87" t="b">
        <v>0</v>
      </c>
      <c r="AP14" s="87">
        <v>11</v>
      </c>
      <c r="AQ14" s="112" t="s">
        <v>427</v>
      </c>
      <c r="AR14" s="87" t="s">
        <v>432</v>
      </c>
      <c r="AS14" s="87" t="b">
        <v>0</v>
      </c>
      <c r="AT14" s="112" t="s">
        <v>427</v>
      </c>
      <c r="AU14" s="87" t="s">
        <v>207</v>
      </c>
      <c r="AV14" s="87">
        <v>0</v>
      </c>
      <c r="AW14" s="87">
        <v>0</v>
      </c>
      <c r="AX14" s="87"/>
      <c r="AY14" s="87"/>
      <c r="AZ14" s="87"/>
      <c r="BA14" s="87"/>
      <c r="BB14" s="87"/>
      <c r="BC14" s="87"/>
      <c r="BD14" s="87"/>
      <c r="BE14" s="87"/>
      <c r="BF14" s="51">
        <v>0</v>
      </c>
      <c r="BG14" s="52">
        <v>0</v>
      </c>
      <c r="BH14" s="51">
        <v>0</v>
      </c>
      <c r="BI14" s="52">
        <v>0</v>
      </c>
      <c r="BJ14" s="51">
        <v>0</v>
      </c>
      <c r="BK14" s="52">
        <v>0</v>
      </c>
      <c r="BL14" s="51">
        <v>13</v>
      </c>
      <c r="BM14" s="52">
        <v>100</v>
      </c>
      <c r="BN14" s="51">
        <v>13</v>
      </c>
    </row>
    <row r="15" spans="1:66" ht="15">
      <c r="A15" s="82" t="s">
        <v>256</v>
      </c>
      <c r="B15" s="82" t="s">
        <v>273</v>
      </c>
      <c r="C15" s="53"/>
      <c r="D15" s="54"/>
      <c r="E15" s="65"/>
      <c r="F15" s="55"/>
      <c r="G15" s="53"/>
      <c r="H15" s="57"/>
      <c r="I15" s="56"/>
      <c r="J15" s="56"/>
      <c r="K15" s="36" t="s">
        <v>65</v>
      </c>
      <c r="L15" s="90">
        <v>17</v>
      </c>
      <c r="M15" s="90"/>
      <c r="N15" s="63"/>
      <c r="O15" s="85">
        <v>1</v>
      </c>
      <c r="P15" s="83" t="str">
        <f>REPLACE(INDEX(GroupVertices[Group],MATCH(Edges25[[#This Row],[Vertex 1]],GroupVertices[Vertex],0)),1,1,"")</f>
        <v>1</v>
      </c>
      <c r="Q15" s="83" t="str">
        <f>REPLACE(INDEX(GroupVertices[Group],MATCH(Edges25[[#This Row],[Vertex 2]],GroupVertices[Vertex],0)),1,1,"")</f>
        <v>1</v>
      </c>
      <c r="R15" s="87" t="s">
        <v>275</v>
      </c>
      <c r="S15" s="103">
        <v>43810.65179398148</v>
      </c>
      <c r="T15" s="87" t="s">
        <v>281</v>
      </c>
      <c r="U15" s="87"/>
      <c r="V15" s="87"/>
      <c r="W15" s="87"/>
      <c r="X15" s="87"/>
      <c r="Y15" s="106" t="s">
        <v>300</v>
      </c>
      <c r="Z15" s="103">
        <v>43810.65179398148</v>
      </c>
      <c r="AA15" s="109">
        <v>43810</v>
      </c>
      <c r="AB15" s="112" t="s">
        <v>331</v>
      </c>
      <c r="AC15" s="106" t="s">
        <v>368</v>
      </c>
      <c r="AD15" s="87"/>
      <c r="AE15" s="87"/>
      <c r="AF15" s="112" t="s">
        <v>405</v>
      </c>
      <c r="AG15" s="87"/>
      <c r="AH15" s="87" t="b">
        <v>0</v>
      </c>
      <c r="AI15" s="87">
        <v>0</v>
      </c>
      <c r="AJ15" s="112" t="s">
        <v>430</v>
      </c>
      <c r="AK15" s="87" t="b">
        <v>0</v>
      </c>
      <c r="AL15" s="87" t="s">
        <v>431</v>
      </c>
      <c r="AM15" s="87"/>
      <c r="AN15" s="112" t="s">
        <v>430</v>
      </c>
      <c r="AO15" s="87" t="b">
        <v>0</v>
      </c>
      <c r="AP15" s="87">
        <v>19</v>
      </c>
      <c r="AQ15" s="112" t="s">
        <v>428</v>
      </c>
      <c r="AR15" s="87" t="s">
        <v>432</v>
      </c>
      <c r="AS15" s="87" t="b">
        <v>0</v>
      </c>
      <c r="AT15" s="112" t="s">
        <v>428</v>
      </c>
      <c r="AU15" s="87" t="s">
        <v>207</v>
      </c>
      <c r="AV15" s="87">
        <v>0</v>
      </c>
      <c r="AW15" s="87">
        <v>0</v>
      </c>
      <c r="AX15" s="87"/>
      <c r="AY15" s="87"/>
      <c r="AZ15" s="87"/>
      <c r="BA15" s="87"/>
      <c r="BB15" s="87"/>
      <c r="BC15" s="87"/>
      <c r="BD15" s="87"/>
      <c r="BE15" s="87"/>
      <c r="BF15" s="51">
        <v>2</v>
      </c>
      <c r="BG15" s="52">
        <v>9.090909090909092</v>
      </c>
      <c r="BH15" s="51">
        <v>0</v>
      </c>
      <c r="BI15" s="52">
        <v>0</v>
      </c>
      <c r="BJ15" s="51">
        <v>0</v>
      </c>
      <c r="BK15" s="52">
        <v>0</v>
      </c>
      <c r="BL15" s="51">
        <v>20</v>
      </c>
      <c r="BM15" s="52">
        <v>90.9090909090909</v>
      </c>
      <c r="BN15" s="51">
        <v>22</v>
      </c>
    </row>
    <row r="16" spans="1:66" ht="15">
      <c r="A16" s="82" t="s">
        <v>257</v>
      </c>
      <c r="B16" s="82" t="s">
        <v>273</v>
      </c>
      <c r="C16" s="53"/>
      <c r="D16" s="54"/>
      <c r="E16" s="65"/>
      <c r="F16" s="55"/>
      <c r="G16" s="53"/>
      <c r="H16" s="57"/>
      <c r="I16" s="56"/>
      <c r="J16" s="56"/>
      <c r="K16" s="36" t="s">
        <v>65</v>
      </c>
      <c r="L16" s="90">
        <v>18</v>
      </c>
      <c r="M16" s="90"/>
      <c r="N16" s="63"/>
      <c r="O16" s="85">
        <v>1</v>
      </c>
      <c r="P16" s="83" t="str">
        <f>REPLACE(INDEX(GroupVertices[Group],MATCH(Edges25[[#This Row],[Vertex 1]],GroupVertices[Vertex],0)),1,1,"")</f>
        <v>1</v>
      </c>
      <c r="Q16" s="83" t="str">
        <f>REPLACE(INDEX(GroupVertices[Group],MATCH(Edges25[[#This Row],[Vertex 2]],GroupVertices[Vertex],0)),1,1,"")</f>
        <v>1</v>
      </c>
      <c r="R16" s="87" t="s">
        <v>275</v>
      </c>
      <c r="S16" s="103">
        <v>43810.65488425926</v>
      </c>
      <c r="T16" s="87" t="s">
        <v>281</v>
      </c>
      <c r="U16" s="87"/>
      <c r="V16" s="87"/>
      <c r="W16" s="87"/>
      <c r="X16" s="87"/>
      <c r="Y16" s="106" t="s">
        <v>301</v>
      </c>
      <c r="Z16" s="103">
        <v>43810.65488425926</v>
      </c>
      <c r="AA16" s="109">
        <v>43810</v>
      </c>
      <c r="AB16" s="112" t="s">
        <v>332</v>
      </c>
      <c r="AC16" s="106" t="s">
        <v>369</v>
      </c>
      <c r="AD16" s="87"/>
      <c r="AE16" s="87"/>
      <c r="AF16" s="112" t="s">
        <v>406</v>
      </c>
      <c r="AG16" s="87"/>
      <c r="AH16" s="87" t="b">
        <v>0</v>
      </c>
      <c r="AI16" s="87">
        <v>0</v>
      </c>
      <c r="AJ16" s="112" t="s">
        <v>430</v>
      </c>
      <c r="AK16" s="87" t="b">
        <v>0</v>
      </c>
      <c r="AL16" s="87" t="s">
        <v>431</v>
      </c>
      <c r="AM16" s="87"/>
      <c r="AN16" s="112" t="s">
        <v>430</v>
      </c>
      <c r="AO16" s="87" t="b">
        <v>0</v>
      </c>
      <c r="AP16" s="87">
        <v>19</v>
      </c>
      <c r="AQ16" s="112" t="s">
        <v>428</v>
      </c>
      <c r="AR16" s="87" t="s">
        <v>432</v>
      </c>
      <c r="AS16" s="87" t="b">
        <v>0</v>
      </c>
      <c r="AT16" s="112" t="s">
        <v>428</v>
      </c>
      <c r="AU16" s="87" t="s">
        <v>207</v>
      </c>
      <c r="AV16" s="87">
        <v>0</v>
      </c>
      <c r="AW16" s="87">
        <v>0</v>
      </c>
      <c r="AX16" s="87"/>
      <c r="AY16" s="87"/>
      <c r="AZ16" s="87"/>
      <c r="BA16" s="87"/>
      <c r="BB16" s="87"/>
      <c r="BC16" s="87"/>
      <c r="BD16" s="87"/>
      <c r="BE16" s="87"/>
      <c r="BF16" s="51">
        <v>2</v>
      </c>
      <c r="BG16" s="52">
        <v>9.090909090909092</v>
      </c>
      <c r="BH16" s="51">
        <v>0</v>
      </c>
      <c r="BI16" s="52">
        <v>0</v>
      </c>
      <c r="BJ16" s="51">
        <v>0</v>
      </c>
      <c r="BK16" s="52">
        <v>0</v>
      </c>
      <c r="BL16" s="51">
        <v>20</v>
      </c>
      <c r="BM16" s="52">
        <v>90.9090909090909</v>
      </c>
      <c r="BN16" s="51">
        <v>22</v>
      </c>
    </row>
    <row r="17" spans="1:66" ht="15">
      <c r="A17" s="82" t="s">
        <v>258</v>
      </c>
      <c r="B17" s="82" t="s">
        <v>273</v>
      </c>
      <c r="C17" s="53"/>
      <c r="D17" s="54"/>
      <c r="E17" s="65"/>
      <c r="F17" s="55"/>
      <c r="G17" s="53"/>
      <c r="H17" s="57"/>
      <c r="I17" s="56"/>
      <c r="J17" s="56"/>
      <c r="K17" s="36" t="s">
        <v>65</v>
      </c>
      <c r="L17" s="90">
        <v>19</v>
      </c>
      <c r="M17" s="90"/>
      <c r="N17" s="63"/>
      <c r="O17" s="85">
        <v>1</v>
      </c>
      <c r="P17" s="83" t="str">
        <f>REPLACE(INDEX(GroupVertices[Group],MATCH(Edges25[[#This Row],[Vertex 1]],GroupVertices[Vertex],0)),1,1,"")</f>
        <v>1</v>
      </c>
      <c r="Q17" s="83" t="str">
        <f>REPLACE(INDEX(GroupVertices[Group],MATCH(Edges25[[#This Row],[Vertex 2]],GroupVertices[Vertex],0)),1,1,"")</f>
        <v>1</v>
      </c>
      <c r="R17" s="87" t="s">
        <v>275</v>
      </c>
      <c r="S17" s="103">
        <v>43810.65590277778</v>
      </c>
      <c r="T17" s="87" t="s">
        <v>281</v>
      </c>
      <c r="U17" s="87"/>
      <c r="V17" s="87"/>
      <c r="W17" s="87"/>
      <c r="X17" s="87"/>
      <c r="Y17" s="106" t="s">
        <v>302</v>
      </c>
      <c r="Z17" s="103">
        <v>43810.65590277778</v>
      </c>
      <c r="AA17" s="109">
        <v>43810</v>
      </c>
      <c r="AB17" s="112" t="s">
        <v>333</v>
      </c>
      <c r="AC17" s="106" t="s">
        <v>370</v>
      </c>
      <c r="AD17" s="87"/>
      <c r="AE17" s="87"/>
      <c r="AF17" s="112" t="s">
        <v>407</v>
      </c>
      <c r="AG17" s="87"/>
      <c r="AH17" s="87" t="b">
        <v>0</v>
      </c>
      <c r="AI17" s="87">
        <v>0</v>
      </c>
      <c r="AJ17" s="112" t="s">
        <v>430</v>
      </c>
      <c r="AK17" s="87" t="b">
        <v>0</v>
      </c>
      <c r="AL17" s="87" t="s">
        <v>431</v>
      </c>
      <c r="AM17" s="87"/>
      <c r="AN17" s="112" t="s">
        <v>430</v>
      </c>
      <c r="AO17" s="87" t="b">
        <v>0</v>
      </c>
      <c r="AP17" s="87">
        <v>19</v>
      </c>
      <c r="AQ17" s="112" t="s">
        <v>428</v>
      </c>
      <c r="AR17" s="87" t="s">
        <v>433</v>
      </c>
      <c r="AS17" s="87" t="b">
        <v>0</v>
      </c>
      <c r="AT17" s="112" t="s">
        <v>428</v>
      </c>
      <c r="AU17" s="87" t="s">
        <v>207</v>
      </c>
      <c r="AV17" s="87">
        <v>0</v>
      </c>
      <c r="AW17" s="87">
        <v>0</v>
      </c>
      <c r="AX17" s="87"/>
      <c r="AY17" s="87"/>
      <c r="AZ17" s="87"/>
      <c r="BA17" s="87"/>
      <c r="BB17" s="87"/>
      <c r="BC17" s="87"/>
      <c r="BD17" s="87"/>
      <c r="BE17" s="87"/>
      <c r="BF17" s="51">
        <v>2</v>
      </c>
      <c r="BG17" s="52">
        <v>9.090909090909092</v>
      </c>
      <c r="BH17" s="51">
        <v>0</v>
      </c>
      <c r="BI17" s="52">
        <v>0</v>
      </c>
      <c r="BJ17" s="51">
        <v>0</v>
      </c>
      <c r="BK17" s="52">
        <v>0</v>
      </c>
      <c r="BL17" s="51">
        <v>20</v>
      </c>
      <c r="BM17" s="52">
        <v>90.9090909090909</v>
      </c>
      <c r="BN17" s="51">
        <v>22</v>
      </c>
    </row>
    <row r="18" spans="1:66" ht="15">
      <c r="A18" s="82" t="s">
        <v>259</v>
      </c>
      <c r="B18" s="82" t="s">
        <v>273</v>
      </c>
      <c r="C18" s="53"/>
      <c r="D18" s="54"/>
      <c r="E18" s="65"/>
      <c r="F18" s="55"/>
      <c r="G18" s="53"/>
      <c r="H18" s="57"/>
      <c r="I18" s="56"/>
      <c r="J18" s="56"/>
      <c r="K18" s="36" t="s">
        <v>65</v>
      </c>
      <c r="L18" s="90">
        <v>20</v>
      </c>
      <c r="M18" s="90"/>
      <c r="N18" s="63"/>
      <c r="O18" s="85">
        <v>1</v>
      </c>
      <c r="P18" s="83" t="str">
        <f>REPLACE(INDEX(GroupVertices[Group],MATCH(Edges25[[#This Row],[Vertex 1]],GroupVertices[Vertex],0)),1,1,"")</f>
        <v>1</v>
      </c>
      <c r="Q18" s="83" t="str">
        <f>REPLACE(INDEX(GroupVertices[Group],MATCH(Edges25[[#This Row],[Vertex 2]],GroupVertices[Vertex],0)),1,1,"")</f>
        <v>1</v>
      </c>
      <c r="R18" s="87" t="s">
        <v>275</v>
      </c>
      <c r="S18" s="103">
        <v>43810.65677083333</v>
      </c>
      <c r="T18" s="87" t="s">
        <v>281</v>
      </c>
      <c r="U18" s="87"/>
      <c r="V18" s="87"/>
      <c r="W18" s="87"/>
      <c r="X18" s="87"/>
      <c r="Y18" s="106" t="s">
        <v>303</v>
      </c>
      <c r="Z18" s="103">
        <v>43810.65677083333</v>
      </c>
      <c r="AA18" s="109">
        <v>43810</v>
      </c>
      <c r="AB18" s="112" t="s">
        <v>334</v>
      </c>
      <c r="AC18" s="106" t="s">
        <v>371</v>
      </c>
      <c r="AD18" s="87"/>
      <c r="AE18" s="87"/>
      <c r="AF18" s="112" t="s">
        <v>408</v>
      </c>
      <c r="AG18" s="87"/>
      <c r="AH18" s="87" t="b">
        <v>0</v>
      </c>
      <c r="AI18" s="87">
        <v>0</v>
      </c>
      <c r="AJ18" s="112" t="s">
        <v>430</v>
      </c>
      <c r="AK18" s="87" t="b">
        <v>0</v>
      </c>
      <c r="AL18" s="87" t="s">
        <v>431</v>
      </c>
      <c r="AM18" s="87"/>
      <c r="AN18" s="112" t="s">
        <v>430</v>
      </c>
      <c r="AO18" s="87" t="b">
        <v>0</v>
      </c>
      <c r="AP18" s="87">
        <v>19</v>
      </c>
      <c r="AQ18" s="112" t="s">
        <v>428</v>
      </c>
      <c r="AR18" s="87" t="s">
        <v>434</v>
      </c>
      <c r="AS18" s="87" t="b">
        <v>0</v>
      </c>
      <c r="AT18" s="112" t="s">
        <v>428</v>
      </c>
      <c r="AU18" s="87" t="s">
        <v>207</v>
      </c>
      <c r="AV18" s="87">
        <v>0</v>
      </c>
      <c r="AW18" s="87">
        <v>0</v>
      </c>
      <c r="AX18" s="87"/>
      <c r="AY18" s="87"/>
      <c r="AZ18" s="87"/>
      <c r="BA18" s="87"/>
      <c r="BB18" s="87"/>
      <c r="BC18" s="87"/>
      <c r="BD18" s="87"/>
      <c r="BE18" s="87"/>
      <c r="BF18" s="51">
        <v>2</v>
      </c>
      <c r="BG18" s="52">
        <v>9.090909090909092</v>
      </c>
      <c r="BH18" s="51">
        <v>0</v>
      </c>
      <c r="BI18" s="52">
        <v>0</v>
      </c>
      <c r="BJ18" s="51">
        <v>0</v>
      </c>
      <c r="BK18" s="52">
        <v>0</v>
      </c>
      <c r="BL18" s="51">
        <v>20</v>
      </c>
      <c r="BM18" s="52">
        <v>90.9090909090909</v>
      </c>
      <c r="BN18" s="51">
        <v>22</v>
      </c>
    </row>
    <row r="19" spans="1:66" ht="15">
      <c r="A19" s="82" t="s">
        <v>260</v>
      </c>
      <c r="B19" s="82" t="s">
        <v>273</v>
      </c>
      <c r="C19" s="53"/>
      <c r="D19" s="54"/>
      <c r="E19" s="65"/>
      <c r="F19" s="55"/>
      <c r="G19" s="53"/>
      <c r="H19" s="57"/>
      <c r="I19" s="56"/>
      <c r="J19" s="56"/>
      <c r="K19" s="36" t="s">
        <v>65</v>
      </c>
      <c r="L19" s="90">
        <v>21</v>
      </c>
      <c r="M19" s="90"/>
      <c r="N19" s="63"/>
      <c r="O19" s="85">
        <v>4</v>
      </c>
      <c r="P19" s="83" t="str">
        <f>REPLACE(INDEX(GroupVertices[Group],MATCH(Edges25[[#This Row],[Vertex 1]],GroupVertices[Vertex],0)),1,1,"")</f>
        <v>1</v>
      </c>
      <c r="Q19" s="83" t="str">
        <f>REPLACE(INDEX(GroupVertices[Group],MATCH(Edges25[[#This Row],[Vertex 2]],GroupVertices[Vertex],0)),1,1,"")</f>
        <v>1</v>
      </c>
      <c r="R19" s="87" t="s">
        <v>275</v>
      </c>
      <c r="S19" s="103">
        <v>43804.680497685185</v>
      </c>
      <c r="T19" s="87" t="s">
        <v>278</v>
      </c>
      <c r="U19" s="106" t="s">
        <v>282</v>
      </c>
      <c r="V19" s="87" t="s">
        <v>286</v>
      </c>
      <c r="W19" s="87" t="s">
        <v>245</v>
      </c>
      <c r="X19" s="87"/>
      <c r="Y19" s="106" t="s">
        <v>304</v>
      </c>
      <c r="Z19" s="103">
        <v>43804.680497685185</v>
      </c>
      <c r="AA19" s="109">
        <v>43804</v>
      </c>
      <c r="AB19" s="112" t="s">
        <v>335</v>
      </c>
      <c r="AC19" s="106" t="s">
        <v>372</v>
      </c>
      <c r="AD19" s="87"/>
      <c r="AE19" s="87"/>
      <c r="AF19" s="112" t="s">
        <v>409</v>
      </c>
      <c r="AG19" s="87"/>
      <c r="AH19" s="87" t="b">
        <v>0</v>
      </c>
      <c r="AI19" s="87">
        <v>0</v>
      </c>
      <c r="AJ19" s="112" t="s">
        <v>430</v>
      </c>
      <c r="AK19" s="87" t="b">
        <v>0</v>
      </c>
      <c r="AL19" s="87" t="s">
        <v>431</v>
      </c>
      <c r="AM19" s="87"/>
      <c r="AN19" s="112" t="s">
        <v>430</v>
      </c>
      <c r="AO19" s="87" t="b">
        <v>0</v>
      </c>
      <c r="AP19" s="87">
        <v>11</v>
      </c>
      <c r="AQ19" s="112" t="s">
        <v>427</v>
      </c>
      <c r="AR19" s="87" t="s">
        <v>432</v>
      </c>
      <c r="AS19" s="87" t="b">
        <v>0</v>
      </c>
      <c r="AT19" s="112" t="s">
        <v>427</v>
      </c>
      <c r="AU19" s="87" t="s">
        <v>207</v>
      </c>
      <c r="AV19" s="87">
        <v>0</v>
      </c>
      <c r="AW19" s="87">
        <v>0</v>
      </c>
      <c r="AX19" s="87"/>
      <c r="AY19" s="87"/>
      <c r="AZ19" s="87"/>
      <c r="BA19" s="87"/>
      <c r="BB19" s="87"/>
      <c r="BC19" s="87"/>
      <c r="BD19" s="87"/>
      <c r="BE19" s="87"/>
      <c r="BF19" s="51">
        <v>0</v>
      </c>
      <c r="BG19" s="52">
        <v>0</v>
      </c>
      <c r="BH19" s="51">
        <v>0</v>
      </c>
      <c r="BI19" s="52">
        <v>0</v>
      </c>
      <c r="BJ19" s="51">
        <v>0</v>
      </c>
      <c r="BK19" s="52">
        <v>0</v>
      </c>
      <c r="BL19" s="51">
        <v>13</v>
      </c>
      <c r="BM19" s="52">
        <v>100</v>
      </c>
      <c r="BN19" s="51">
        <v>13</v>
      </c>
    </row>
    <row r="20" spans="1:66" ht="15">
      <c r="A20" s="82" t="s">
        <v>260</v>
      </c>
      <c r="B20" s="82" t="s">
        <v>273</v>
      </c>
      <c r="C20" s="53"/>
      <c r="D20" s="54"/>
      <c r="E20" s="65"/>
      <c r="F20" s="55"/>
      <c r="G20" s="53"/>
      <c r="H20" s="57"/>
      <c r="I20" s="56"/>
      <c r="J20" s="56"/>
      <c r="K20" s="36" t="s">
        <v>65</v>
      </c>
      <c r="L20" s="90">
        <v>22</v>
      </c>
      <c r="M20" s="90"/>
      <c r="N20" s="63"/>
      <c r="O20" s="85">
        <v>4</v>
      </c>
      <c r="P20" s="83" t="str">
        <f>REPLACE(INDEX(GroupVertices[Group],MATCH(Edges25[[#This Row],[Vertex 1]],GroupVertices[Vertex],0)),1,1,"")</f>
        <v>1</v>
      </c>
      <c r="Q20" s="83" t="str">
        <f>REPLACE(INDEX(GroupVertices[Group],MATCH(Edges25[[#This Row],[Vertex 2]],GroupVertices[Vertex],0)),1,1,"")</f>
        <v>1</v>
      </c>
      <c r="R20" s="87" t="s">
        <v>275</v>
      </c>
      <c r="S20" s="103">
        <v>43810.65792824074</v>
      </c>
      <c r="T20" s="87" t="s">
        <v>281</v>
      </c>
      <c r="U20" s="87"/>
      <c r="V20" s="87"/>
      <c r="W20" s="87"/>
      <c r="X20" s="87"/>
      <c r="Y20" s="106" t="s">
        <v>304</v>
      </c>
      <c r="Z20" s="103">
        <v>43810.65792824074</v>
      </c>
      <c r="AA20" s="109">
        <v>43810</v>
      </c>
      <c r="AB20" s="112" t="s">
        <v>336</v>
      </c>
      <c r="AC20" s="106" t="s">
        <v>373</v>
      </c>
      <c r="AD20" s="87"/>
      <c r="AE20" s="87"/>
      <c r="AF20" s="112" t="s">
        <v>410</v>
      </c>
      <c r="AG20" s="87"/>
      <c r="AH20" s="87" t="b">
        <v>0</v>
      </c>
      <c r="AI20" s="87">
        <v>0</v>
      </c>
      <c r="AJ20" s="112" t="s">
        <v>430</v>
      </c>
      <c r="AK20" s="87" t="b">
        <v>0</v>
      </c>
      <c r="AL20" s="87" t="s">
        <v>431</v>
      </c>
      <c r="AM20" s="87"/>
      <c r="AN20" s="112" t="s">
        <v>430</v>
      </c>
      <c r="AO20" s="87" t="b">
        <v>0</v>
      </c>
      <c r="AP20" s="87">
        <v>19</v>
      </c>
      <c r="AQ20" s="112" t="s">
        <v>428</v>
      </c>
      <c r="AR20" s="87" t="s">
        <v>432</v>
      </c>
      <c r="AS20" s="87" t="b">
        <v>0</v>
      </c>
      <c r="AT20" s="112" t="s">
        <v>428</v>
      </c>
      <c r="AU20" s="87" t="s">
        <v>207</v>
      </c>
      <c r="AV20" s="87">
        <v>0</v>
      </c>
      <c r="AW20" s="87">
        <v>0</v>
      </c>
      <c r="AX20" s="87"/>
      <c r="AY20" s="87"/>
      <c r="AZ20" s="87"/>
      <c r="BA20" s="87"/>
      <c r="BB20" s="87"/>
      <c r="BC20" s="87"/>
      <c r="BD20" s="87"/>
      <c r="BE20" s="87"/>
      <c r="BF20" s="51">
        <v>2</v>
      </c>
      <c r="BG20" s="52">
        <v>9.090909090909092</v>
      </c>
      <c r="BH20" s="51">
        <v>0</v>
      </c>
      <c r="BI20" s="52">
        <v>0</v>
      </c>
      <c r="BJ20" s="51">
        <v>0</v>
      </c>
      <c r="BK20" s="52">
        <v>0</v>
      </c>
      <c r="BL20" s="51">
        <v>20</v>
      </c>
      <c r="BM20" s="52">
        <v>90.9090909090909</v>
      </c>
      <c r="BN20" s="51">
        <v>22</v>
      </c>
    </row>
    <row r="21" spans="1:66" ht="15">
      <c r="A21" s="82" t="s">
        <v>261</v>
      </c>
      <c r="B21" s="82" t="s">
        <v>273</v>
      </c>
      <c r="C21" s="53"/>
      <c r="D21" s="54"/>
      <c r="E21" s="65"/>
      <c r="F21" s="55"/>
      <c r="G21" s="53"/>
      <c r="H21" s="57"/>
      <c r="I21" s="56"/>
      <c r="J21" s="56"/>
      <c r="K21" s="36" t="s">
        <v>65</v>
      </c>
      <c r="L21" s="90">
        <v>23</v>
      </c>
      <c r="M21" s="90"/>
      <c r="N21" s="63"/>
      <c r="O21" s="85">
        <v>1</v>
      </c>
      <c r="P21" s="83" t="str">
        <f>REPLACE(INDEX(GroupVertices[Group],MATCH(Edges25[[#This Row],[Vertex 1]],GroupVertices[Vertex],0)),1,1,"")</f>
        <v>1</v>
      </c>
      <c r="Q21" s="83" t="str">
        <f>REPLACE(INDEX(GroupVertices[Group],MATCH(Edges25[[#This Row],[Vertex 2]],GroupVertices[Vertex],0)),1,1,"")</f>
        <v>1</v>
      </c>
      <c r="R21" s="87" t="s">
        <v>275</v>
      </c>
      <c r="S21" s="103">
        <v>43810.67439814815</v>
      </c>
      <c r="T21" s="87" t="s">
        <v>281</v>
      </c>
      <c r="U21" s="87"/>
      <c r="V21" s="87"/>
      <c r="W21" s="87"/>
      <c r="X21" s="87"/>
      <c r="Y21" s="106" t="s">
        <v>305</v>
      </c>
      <c r="Z21" s="103">
        <v>43810.67439814815</v>
      </c>
      <c r="AA21" s="109">
        <v>43810</v>
      </c>
      <c r="AB21" s="112" t="s">
        <v>337</v>
      </c>
      <c r="AC21" s="106" t="s">
        <v>374</v>
      </c>
      <c r="AD21" s="87"/>
      <c r="AE21" s="87"/>
      <c r="AF21" s="112" t="s">
        <v>411</v>
      </c>
      <c r="AG21" s="87"/>
      <c r="AH21" s="87" t="b">
        <v>0</v>
      </c>
      <c r="AI21" s="87">
        <v>0</v>
      </c>
      <c r="AJ21" s="112" t="s">
        <v>430</v>
      </c>
      <c r="AK21" s="87" t="b">
        <v>0</v>
      </c>
      <c r="AL21" s="87" t="s">
        <v>431</v>
      </c>
      <c r="AM21" s="87"/>
      <c r="AN21" s="112" t="s">
        <v>430</v>
      </c>
      <c r="AO21" s="87" t="b">
        <v>0</v>
      </c>
      <c r="AP21" s="87">
        <v>19</v>
      </c>
      <c r="AQ21" s="112" t="s">
        <v>428</v>
      </c>
      <c r="AR21" s="87" t="s">
        <v>432</v>
      </c>
      <c r="AS21" s="87" t="b">
        <v>0</v>
      </c>
      <c r="AT21" s="112" t="s">
        <v>428</v>
      </c>
      <c r="AU21" s="87" t="s">
        <v>207</v>
      </c>
      <c r="AV21" s="87">
        <v>0</v>
      </c>
      <c r="AW21" s="87">
        <v>0</v>
      </c>
      <c r="AX21" s="87"/>
      <c r="AY21" s="87"/>
      <c r="AZ21" s="87"/>
      <c r="BA21" s="87"/>
      <c r="BB21" s="87"/>
      <c r="BC21" s="87"/>
      <c r="BD21" s="87"/>
      <c r="BE21" s="87"/>
      <c r="BF21" s="51">
        <v>2</v>
      </c>
      <c r="BG21" s="52">
        <v>9.090909090909092</v>
      </c>
      <c r="BH21" s="51">
        <v>0</v>
      </c>
      <c r="BI21" s="52">
        <v>0</v>
      </c>
      <c r="BJ21" s="51">
        <v>0</v>
      </c>
      <c r="BK21" s="52">
        <v>0</v>
      </c>
      <c r="BL21" s="51">
        <v>20</v>
      </c>
      <c r="BM21" s="52">
        <v>90.9090909090909</v>
      </c>
      <c r="BN21" s="51">
        <v>22</v>
      </c>
    </row>
    <row r="22" spans="1:66" ht="15">
      <c r="A22" s="82" t="s">
        <v>262</v>
      </c>
      <c r="B22" s="82" t="s">
        <v>273</v>
      </c>
      <c r="C22" s="53"/>
      <c r="D22" s="54"/>
      <c r="E22" s="65"/>
      <c r="F22" s="55"/>
      <c r="G22" s="53"/>
      <c r="H22" s="57"/>
      <c r="I22" s="56"/>
      <c r="J22" s="56"/>
      <c r="K22" s="36" t="s">
        <v>65</v>
      </c>
      <c r="L22" s="90">
        <v>24</v>
      </c>
      <c r="M22" s="90"/>
      <c r="N22" s="63"/>
      <c r="O22" s="85">
        <v>1</v>
      </c>
      <c r="P22" s="83" t="str">
        <f>REPLACE(INDEX(GroupVertices[Group],MATCH(Edges25[[#This Row],[Vertex 1]],GroupVertices[Vertex],0)),1,1,"")</f>
        <v>1</v>
      </c>
      <c r="Q22" s="83" t="str">
        <f>REPLACE(INDEX(GroupVertices[Group],MATCH(Edges25[[#This Row],[Vertex 2]],GroupVertices[Vertex],0)),1,1,"")</f>
        <v>1</v>
      </c>
      <c r="R22" s="87" t="s">
        <v>275</v>
      </c>
      <c r="S22" s="103">
        <v>43810.68239583333</v>
      </c>
      <c r="T22" s="87" t="s">
        <v>281</v>
      </c>
      <c r="U22" s="87"/>
      <c r="V22" s="87"/>
      <c r="W22" s="87"/>
      <c r="X22" s="87"/>
      <c r="Y22" s="106" t="s">
        <v>306</v>
      </c>
      <c r="Z22" s="103">
        <v>43810.68239583333</v>
      </c>
      <c r="AA22" s="109">
        <v>43810</v>
      </c>
      <c r="AB22" s="112" t="s">
        <v>338</v>
      </c>
      <c r="AC22" s="106" t="s">
        <v>375</v>
      </c>
      <c r="AD22" s="87"/>
      <c r="AE22" s="87"/>
      <c r="AF22" s="112" t="s">
        <v>412</v>
      </c>
      <c r="AG22" s="87"/>
      <c r="AH22" s="87" t="b">
        <v>0</v>
      </c>
      <c r="AI22" s="87">
        <v>0</v>
      </c>
      <c r="AJ22" s="112" t="s">
        <v>430</v>
      </c>
      <c r="AK22" s="87" t="b">
        <v>0</v>
      </c>
      <c r="AL22" s="87" t="s">
        <v>431</v>
      </c>
      <c r="AM22" s="87"/>
      <c r="AN22" s="112" t="s">
        <v>430</v>
      </c>
      <c r="AO22" s="87" t="b">
        <v>0</v>
      </c>
      <c r="AP22" s="87">
        <v>19</v>
      </c>
      <c r="AQ22" s="112" t="s">
        <v>428</v>
      </c>
      <c r="AR22" s="87" t="s">
        <v>432</v>
      </c>
      <c r="AS22" s="87" t="b">
        <v>0</v>
      </c>
      <c r="AT22" s="112" t="s">
        <v>428</v>
      </c>
      <c r="AU22" s="87" t="s">
        <v>207</v>
      </c>
      <c r="AV22" s="87">
        <v>0</v>
      </c>
      <c r="AW22" s="87">
        <v>0</v>
      </c>
      <c r="AX22" s="87"/>
      <c r="AY22" s="87"/>
      <c r="AZ22" s="87"/>
      <c r="BA22" s="87"/>
      <c r="BB22" s="87"/>
      <c r="BC22" s="87"/>
      <c r="BD22" s="87"/>
      <c r="BE22" s="87"/>
      <c r="BF22" s="51">
        <v>2</v>
      </c>
      <c r="BG22" s="52">
        <v>9.090909090909092</v>
      </c>
      <c r="BH22" s="51">
        <v>0</v>
      </c>
      <c r="BI22" s="52">
        <v>0</v>
      </c>
      <c r="BJ22" s="51">
        <v>0</v>
      </c>
      <c r="BK22" s="52">
        <v>0</v>
      </c>
      <c r="BL22" s="51">
        <v>20</v>
      </c>
      <c r="BM22" s="52">
        <v>90.9090909090909</v>
      </c>
      <c r="BN22" s="51">
        <v>22</v>
      </c>
    </row>
    <row r="23" spans="1:66" ht="15">
      <c r="A23" s="82" t="s">
        <v>263</v>
      </c>
      <c r="B23" s="82" t="s">
        <v>273</v>
      </c>
      <c r="C23" s="53"/>
      <c r="D23" s="54"/>
      <c r="E23" s="65"/>
      <c r="F23" s="55"/>
      <c r="G23" s="53"/>
      <c r="H23" s="57"/>
      <c r="I23" s="56"/>
      <c r="J23" s="56"/>
      <c r="K23" s="36" t="s">
        <v>65</v>
      </c>
      <c r="L23" s="90">
        <v>25</v>
      </c>
      <c r="M23" s="90"/>
      <c r="N23" s="63"/>
      <c r="O23" s="85">
        <v>1</v>
      </c>
      <c r="P23" s="83" t="str">
        <f>REPLACE(INDEX(GroupVertices[Group],MATCH(Edges25[[#This Row],[Vertex 1]],GroupVertices[Vertex],0)),1,1,"")</f>
        <v>1</v>
      </c>
      <c r="Q23" s="83" t="str">
        <f>REPLACE(INDEX(GroupVertices[Group],MATCH(Edges25[[#This Row],[Vertex 2]],GroupVertices[Vertex],0)),1,1,"")</f>
        <v>1</v>
      </c>
      <c r="R23" s="87" t="s">
        <v>275</v>
      </c>
      <c r="S23" s="103">
        <v>43810.68780092592</v>
      </c>
      <c r="T23" s="87" t="s">
        <v>281</v>
      </c>
      <c r="U23" s="87"/>
      <c r="V23" s="87"/>
      <c r="W23" s="87"/>
      <c r="X23" s="87"/>
      <c r="Y23" s="106" t="s">
        <v>307</v>
      </c>
      <c r="Z23" s="103">
        <v>43810.68780092592</v>
      </c>
      <c r="AA23" s="109">
        <v>43810</v>
      </c>
      <c r="AB23" s="112" t="s">
        <v>339</v>
      </c>
      <c r="AC23" s="106" t="s">
        <v>376</v>
      </c>
      <c r="AD23" s="87"/>
      <c r="AE23" s="87"/>
      <c r="AF23" s="112" t="s">
        <v>413</v>
      </c>
      <c r="AG23" s="87"/>
      <c r="AH23" s="87" t="b">
        <v>0</v>
      </c>
      <c r="AI23" s="87">
        <v>0</v>
      </c>
      <c r="AJ23" s="112" t="s">
        <v>430</v>
      </c>
      <c r="AK23" s="87" t="b">
        <v>0</v>
      </c>
      <c r="AL23" s="87" t="s">
        <v>431</v>
      </c>
      <c r="AM23" s="87"/>
      <c r="AN23" s="112" t="s">
        <v>430</v>
      </c>
      <c r="AO23" s="87" t="b">
        <v>0</v>
      </c>
      <c r="AP23" s="87">
        <v>19</v>
      </c>
      <c r="AQ23" s="112" t="s">
        <v>428</v>
      </c>
      <c r="AR23" s="87" t="s">
        <v>432</v>
      </c>
      <c r="AS23" s="87" t="b">
        <v>0</v>
      </c>
      <c r="AT23" s="112" t="s">
        <v>428</v>
      </c>
      <c r="AU23" s="87" t="s">
        <v>207</v>
      </c>
      <c r="AV23" s="87">
        <v>0</v>
      </c>
      <c r="AW23" s="87">
        <v>0</v>
      </c>
      <c r="AX23" s="87"/>
      <c r="AY23" s="87"/>
      <c r="AZ23" s="87"/>
      <c r="BA23" s="87"/>
      <c r="BB23" s="87"/>
      <c r="BC23" s="87"/>
      <c r="BD23" s="87"/>
      <c r="BE23" s="87"/>
      <c r="BF23" s="51">
        <v>2</v>
      </c>
      <c r="BG23" s="52">
        <v>9.090909090909092</v>
      </c>
      <c r="BH23" s="51">
        <v>0</v>
      </c>
      <c r="BI23" s="52">
        <v>0</v>
      </c>
      <c r="BJ23" s="51">
        <v>0</v>
      </c>
      <c r="BK23" s="52">
        <v>0</v>
      </c>
      <c r="BL23" s="51">
        <v>20</v>
      </c>
      <c r="BM23" s="52">
        <v>90.9090909090909</v>
      </c>
      <c r="BN23" s="51">
        <v>22</v>
      </c>
    </row>
    <row r="24" spans="1:66" ht="15">
      <c r="A24" s="82" t="s">
        <v>264</v>
      </c>
      <c r="B24" s="82" t="s">
        <v>273</v>
      </c>
      <c r="C24" s="53"/>
      <c r="D24" s="54"/>
      <c r="E24" s="65"/>
      <c r="F24" s="55"/>
      <c r="G24" s="53"/>
      <c r="H24" s="57"/>
      <c r="I24" s="56"/>
      <c r="J24" s="56"/>
      <c r="K24" s="36" t="s">
        <v>65</v>
      </c>
      <c r="L24" s="90">
        <v>26</v>
      </c>
      <c r="M24" s="90"/>
      <c r="N24" s="63"/>
      <c r="O24" s="85">
        <v>1</v>
      </c>
      <c r="P24" s="83" t="str">
        <f>REPLACE(INDEX(GroupVertices[Group],MATCH(Edges25[[#This Row],[Vertex 1]],GroupVertices[Vertex],0)),1,1,"")</f>
        <v>1</v>
      </c>
      <c r="Q24" s="83" t="str">
        <f>REPLACE(INDEX(GroupVertices[Group],MATCH(Edges25[[#This Row],[Vertex 2]],GroupVertices[Vertex],0)),1,1,"")</f>
        <v>1</v>
      </c>
      <c r="R24" s="87" t="s">
        <v>275</v>
      </c>
      <c r="S24" s="103">
        <v>43810.695335648146</v>
      </c>
      <c r="T24" s="87" t="s">
        <v>281</v>
      </c>
      <c r="U24" s="87"/>
      <c r="V24" s="87"/>
      <c r="W24" s="87"/>
      <c r="X24" s="87"/>
      <c r="Y24" s="106" t="s">
        <v>308</v>
      </c>
      <c r="Z24" s="103">
        <v>43810.695335648146</v>
      </c>
      <c r="AA24" s="109">
        <v>43810</v>
      </c>
      <c r="AB24" s="112" t="s">
        <v>340</v>
      </c>
      <c r="AC24" s="106" t="s">
        <v>377</v>
      </c>
      <c r="AD24" s="87"/>
      <c r="AE24" s="87"/>
      <c r="AF24" s="112" t="s">
        <v>414</v>
      </c>
      <c r="AG24" s="87"/>
      <c r="AH24" s="87" t="b">
        <v>0</v>
      </c>
      <c r="AI24" s="87">
        <v>0</v>
      </c>
      <c r="AJ24" s="112" t="s">
        <v>430</v>
      </c>
      <c r="AK24" s="87" t="b">
        <v>0</v>
      </c>
      <c r="AL24" s="87" t="s">
        <v>431</v>
      </c>
      <c r="AM24" s="87"/>
      <c r="AN24" s="112" t="s">
        <v>430</v>
      </c>
      <c r="AO24" s="87" t="b">
        <v>0</v>
      </c>
      <c r="AP24" s="87">
        <v>19</v>
      </c>
      <c r="AQ24" s="112" t="s">
        <v>428</v>
      </c>
      <c r="AR24" s="87" t="s">
        <v>434</v>
      </c>
      <c r="AS24" s="87" t="b">
        <v>0</v>
      </c>
      <c r="AT24" s="112" t="s">
        <v>428</v>
      </c>
      <c r="AU24" s="87" t="s">
        <v>207</v>
      </c>
      <c r="AV24" s="87">
        <v>0</v>
      </c>
      <c r="AW24" s="87">
        <v>0</v>
      </c>
      <c r="AX24" s="87"/>
      <c r="AY24" s="87"/>
      <c r="AZ24" s="87"/>
      <c r="BA24" s="87"/>
      <c r="BB24" s="87"/>
      <c r="BC24" s="87"/>
      <c r="BD24" s="87"/>
      <c r="BE24" s="87"/>
      <c r="BF24" s="51">
        <v>2</v>
      </c>
      <c r="BG24" s="52">
        <v>9.090909090909092</v>
      </c>
      <c r="BH24" s="51">
        <v>0</v>
      </c>
      <c r="BI24" s="52">
        <v>0</v>
      </c>
      <c r="BJ24" s="51">
        <v>0</v>
      </c>
      <c r="BK24" s="52">
        <v>0</v>
      </c>
      <c r="BL24" s="51">
        <v>20</v>
      </c>
      <c r="BM24" s="52">
        <v>90.9090909090909</v>
      </c>
      <c r="BN24" s="51">
        <v>22</v>
      </c>
    </row>
    <row r="25" spans="1:66" ht="15">
      <c r="A25" s="82" t="s">
        <v>265</v>
      </c>
      <c r="B25" s="82" t="s">
        <v>273</v>
      </c>
      <c r="C25" s="53"/>
      <c r="D25" s="54"/>
      <c r="E25" s="65"/>
      <c r="F25" s="55"/>
      <c r="G25" s="53"/>
      <c r="H25" s="57"/>
      <c r="I25" s="56"/>
      <c r="J25" s="56"/>
      <c r="K25" s="36" t="s">
        <v>65</v>
      </c>
      <c r="L25" s="90">
        <v>27</v>
      </c>
      <c r="M25" s="90"/>
      <c r="N25" s="63"/>
      <c r="O25" s="85">
        <v>9</v>
      </c>
      <c r="P25" s="83" t="str">
        <f>REPLACE(INDEX(GroupVertices[Group],MATCH(Edges25[[#This Row],[Vertex 1]],GroupVertices[Vertex],0)),1,1,"")</f>
        <v>1</v>
      </c>
      <c r="Q25" s="83" t="str">
        <f>REPLACE(INDEX(GroupVertices[Group],MATCH(Edges25[[#This Row],[Vertex 2]],GroupVertices[Vertex],0)),1,1,"")</f>
        <v>1</v>
      </c>
      <c r="R25" s="87" t="s">
        <v>275</v>
      </c>
      <c r="S25" s="103">
        <v>43805.055763888886</v>
      </c>
      <c r="T25" s="87" t="s">
        <v>278</v>
      </c>
      <c r="U25" s="106" t="s">
        <v>282</v>
      </c>
      <c r="V25" s="87" t="s">
        <v>286</v>
      </c>
      <c r="W25" s="87" t="s">
        <v>245</v>
      </c>
      <c r="X25" s="87"/>
      <c r="Y25" s="106" t="s">
        <v>309</v>
      </c>
      <c r="Z25" s="103">
        <v>43805.055763888886</v>
      </c>
      <c r="AA25" s="109">
        <v>43805</v>
      </c>
      <c r="AB25" s="112" t="s">
        <v>341</v>
      </c>
      <c r="AC25" s="106" t="s">
        <v>378</v>
      </c>
      <c r="AD25" s="87"/>
      <c r="AE25" s="87"/>
      <c r="AF25" s="112" t="s">
        <v>415</v>
      </c>
      <c r="AG25" s="87"/>
      <c r="AH25" s="87" t="b">
        <v>0</v>
      </c>
      <c r="AI25" s="87">
        <v>0</v>
      </c>
      <c r="AJ25" s="112" t="s">
        <v>430</v>
      </c>
      <c r="AK25" s="87" t="b">
        <v>0</v>
      </c>
      <c r="AL25" s="87" t="s">
        <v>431</v>
      </c>
      <c r="AM25" s="87"/>
      <c r="AN25" s="112" t="s">
        <v>430</v>
      </c>
      <c r="AO25" s="87" t="b">
        <v>0</v>
      </c>
      <c r="AP25" s="87">
        <v>11</v>
      </c>
      <c r="AQ25" s="112" t="s">
        <v>427</v>
      </c>
      <c r="AR25" s="87" t="s">
        <v>432</v>
      </c>
      <c r="AS25" s="87" t="b">
        <v>0</v>
      </c>
      <c r="AT25" s="112" t="s">
        <v>427</v>
      </c>
      <c r="AU25" s="87" t="s">
        <v>207</v>
      </c>
      <c r="AV25" s="87">
        <v>0</v>
      </c>
      <c r="AW25" s="87">
        <v>0</v>
      </c>
      <c r="AX25" s="87"/>
      <c r="AY25" s="87"/>
      <c r="AZ25" s="87"/>
      <c r="BA25" s="87"/>
      <c r="BB25" s="87"/>
      <c r="BC25" s="87"/>
      <c r="BD25" s="87"/>
      <c r="BE25" s="87"/>
      <c r="BF25" s="51">
        <v>0</v>
      </c>
      <c r="BG25" s="52">
        <v>0</v>
      </c>
      <c r="BH25" s="51">
        <v>0</v>
      </c>
      <c r="BI25" s="52">
        <v>0</v>
      </c>
      <c r="BJ25" s="51">
        <v>0</v>
      </c>
      <c r="BK25" s="52">
        <v>0</v>
      </c>
      <c r="BL25" s="51">
        <v>13</v>
      </c>
      <c r="BM25" s="52">
        <v>100</v>
      </c>
      <c r="BN25" s="51">
        <v>13</v>
      </c>
    </row>
    <row r="26" spans="1:66" ht="15">
      <c r="A26" s="82" t="s">
        <v>265</v>
      </c>
      <c r="B26" s="82" t="s">
        <v>273</v>
      </c>
      <c r="C26" s="53"/>
      <c r="D26" s="54"/>
      <c r="E26" s="65"/>
      <c r="F26" s="55"/>
      <c r="G26" s="53"/>
      <c r="H26" s="57"/>
      <c r="I26" s="56"/>
      <c r="J26" s="56"/>
      <c r="K26" s="36" t="s">
        <v>65</v>
      </c>
      <c r="L26" s="90">
        <v>28</v>
      </c>
      <c r="M26" s="90"/>
      <c r="N26" s="63"/>
      <c r="O26" s="85">
        <v>9</v>
      </c>
      <c r="P26" s="83" t="str">
        <f>REPLACE(INDEX(GroupVertices[Group],MATCH(Edges25[[#This Row],[Vertex 1]],GroupVertices[Vertex],0)),1,1,"")</f>
        <v>1</v>
      </c>
      <c r="Q26" s="83" t="str">
        <f>REPLACE(INDEX(GroupVertices[Group],MATCH(Edges25[[#This Row],[Vertex 2]],GroupVertices[Vertex],0)),1,1,"")</f>
        <v>1</v>
      </c>
      <c r="R26" s="87" t="s">
        <v>275</v>
      </c>
      <c r="S26" s="103">
        <v>43808.63159722222</v>
      </c>
      <c r="T26" s="87" t="s">
        <v>280</v>
      </c>
      <c r="U26" s="106" t="s">
        <v>284</v>
      </c>
      <c r="V26" s="87" t="s">
        <v>286</v>
      </c>
      <c r="W26" s="87" t="s">
        <v>245</v>
      </c>
      <c r="X26" s="87"/>
      <c r="Y26" s="106" t="s">
        <v>309</v>
      </c>
      <c r="Z26" s="103">
        <v>43808.63159722222</v>
      </c>
      <c r="AA26" s="109">
        <v>43808</v>
      </c>
      <c r="AB26" s="112" t="s">
        <v>342</v>
      </c>
      <c r="AC26" s="106" t="s">
        <v>379</v>
      </c>
      <c r="AD26" s="87"/>
      <c r="AE26" s="87"/>
      <c r="AF26" s="112" t="s">
        <v>416</v>
      </c>
      <c r="AG26" s="87"/>
      <c r="AH26" s="87" t="b">
        <v>0</v>
      </c>
      <c r="AI26" s="87">
        <v>0</v>
      </c>
      <c r="AJ26" s="112" t="s">
        <v>430</v>
      </c>
      <c r="AK26" s="87" t="b">
        <v>0</v>
      </c>
      <c r="AL26" s="87" t="s">
        <v>431</v>
      </c>
      <c r="AM26" s="87"/>
      <c r="AN26" s="112" t="s">
        <v>430</v>
      </c>
      <c r="AO26" s="87" t="b">
        <v>0</v>
      </c>
      <c r="AP26" s="87">
        <v>5</v>
      </c>
      <c r="AQ26" s="112" t="s">
        <v>426</v>
      </c>
      <c r="AR26" s="87" t="s">
        <v>432</v>
      </c>
      <c r="AS26" s="87" t="b">
        <v>0</v>
      </c>
      <c r="AT26" s="112" t="s">
        <v>426</v>
      </c>
      <c r="AU26" s="87" t="s">
        <v>207</v>
      </c>
      <c r="AV26" s="87">
        <v>0</v>
      </c>
      <c r="AW26" s="87">
        <v>0</v>
      </c>
      <c r="AX26" s="87"/>
      <c r="AY26" s="87"/>
      <c r="AZ26" s="87"/>
      <c r="BA26" s="87"/>
      <c r="BB26" s="87"/>
      <c r="BC26" s="87"/>
      <c r="BD26" s="87"/>
      <c r="BE26" s="87"/>
      <c r="BF26" s="51">
        <v>0</v>
      </c>
      <c r="BG26" s="52">
        <v>0</v>
      </c>
      <c r="BH26" s="51">
        <v>0</v>
      </c>
      <c r="BI26" s="52">
        <v>0</v>
      </c>
      <c r="BJ26" s="51">
        <v>0</v>
      </c>
      <c r="BK26" s="52">
        <v>0</v>
      </c>
      <c r="BL26" s="51">
        <v>5</v>
      </c>
      <c r="BM26" s="52">
        <v>100</v>
      </c>
      <c r="BN26" s="51">
        <v>5</v>
      </c>
    </row>
    <row r="27" spans="1:66" ht="15">
      <c r="A27" s="82" t="s">
        <v>265</v>
      </c>
      <c r="B27" s="82" t="s">
        <v>273</v>
      </c>
      <c r="C27" s="53"/>
      <c r="D27" s="54"/>
      <c r="E27" s="65"/>
      <c r="F27" s="55"/>
      <c r="G27" s="53"/>
      <c r="H27" s="57"/>
      <c r="I27" s="56"/>
      <c r="J27" s="56"/>
      <c r="K27" s="36" t="s">
        <v>65</v>
      </c>
      <c r="L27" s="90">
        <v>29</v>
      </c>
      <c r="M27" s="90"/>
      <c r="N27" s="63"/>
      <c r="O27" s="85">
        <v>9</v>
      </c>
      <c r="P27" s="83" t="str">
        <f>REPLACE(INDEX(GroupVertices[Group],MATCH(Edges25[[#This Row],[Vertex 1]],GroupVertices[Vertex],0)),1,1,"")</f>
        <v>1</v>
      </c>
      <c r="Q27" s="83" t="str">
        <f>REPLACE(INDEX(GroupVertices[Group],MATCH(Edges25[[#This Row],[Vertex 2]],GroupVertices[Vertex],0)),1,1,"")</f>
        <v>1</v>
      </c>
      <c r="R27" s="87" t="s">
        <v>275</v>
      </c>
      <c r="S27" s="103">
        <v>43810.69613425926</v>
      </c>
      <c r="T27" s="87" t="s">
        <v>281</v>
      </c>
      <c r="U27" s="87"/>
      <c r="V27" s="87"/>
      <c r="W27" s="87"/>
      <c r="X27" s="87"/>
      <c r="Y27" s="106" t="s">
        <v>309</v>
      </c>
      <c r="Z27" s="103">
        <v>43810.69613425926</v>
      </c>
      <c r="AA27" s="109">
        <v>43810</v>
      </c>
      <c r="AB27" s="112" t="s">
        <v>343</v>
      </c>
      <c r="AC27" s="106" t="s">
        <v>380</v>
      </c>
      <c r="AD27" s="87"/>
      <c r="AE27" s="87"/>
      <c r="AF27" s="112" t="s">
        <v>417</v>
      </c>
      <c r="AG27" s="87"/>
      <c r="AH27" s="87" t="b">
        <v>0</v>
      </c>
      <c r="AI27" s="87">
        <v>0</v>
      </c>
      <c r="AJ27" s="112" t="s">
        <v>430</v>
      </c>
      <c r="AK27" s="87" t="b">
        <v>0</v>
      </c>
      <c r="AL27" s="87" t="s">
        <v>431</v>
      </c>
      <c r="AM27" s="87"/>
      <c r="AN27" s="112" t="s">
        <v>430</v>
      </c>
      <c r="AO27" s="87" t="b">
        <v>0</v>
      </c>
      <c r="AP27" s="87">
        <v>19</v>
      </c>
      <c r="AQ27" s="112" t="s">
        <v>428</v>
      </c>
      <c r="AR27" s="87" t="s">
        <v>432</v>
      </c>
      <c r="AS27" s="87" t="b">
        <v>0</v>
      </c>
      <c r="AT27" s="112" t="s">
        <v>428</v>
      </c>
      <c r="AU27" s="87" t="s">
        <v>207</v>
      </c>
      <c r="AV27" s="87">
        <v>0</v>
      </c>
      <c r="AW27" s="87">
        <v>0</v>
      </c>
      <c r="AX27" s="87"/>
      <c r="AY27" s="87"/>
      <c r="AZ27" s="87"/>
      <c r="BA27" s="87"/>
      <c r="BB27" s="87"/>
      <c r="BC27" s="87"/>
      <c r="BD27" s="87"/>
      <c r="BE27" s="87"/>
      <c r="BF27" s="51">
        <v>2</v>
      </c>
      <c r="BG27" s="52">
        <v>9.090909090909092</v>
      </c>
      <c r="BH27" s="51">
        <v>0</v>
      </c>
      <c r="BI27" s="52">
        <v>0</v>
      </c>
      <c r="BJ27" s="51">
        <v>0</v>
      </c>
      <c r="BK27" s="52">
        <v>0</v>
      </c>
      <c r="BL27" s="51">
        <v>20</v>
      </c>
      <c r="BM27" s="52">
        <v>90.9090909090909</v>
      </c>
      <c r="BN27" s="51">
        <v>22</v>
      </c>
    </row>
    <row r="28" spans="1:66" ht="15">
      <c r="A28" s="82" t="s">
        <v>266</v>
      </c>
      <c r="B28" s="82" t="s">
        <v>273</v>
      </c>
      <c r="C28" s="53"/>
      <c r="D28" s="54"/>
      <c r="E28" s="65"/>
      <c r="F28" s="55"/>
      <c r="G28" s="53"/>
      <c r="H28" s="57"/>
      <c r="I28" s="56"/>
      <c r="J28" s="56"/>
      <c r="K28" s="36" t="s">
        <v>65</v>
      </c>
      <c r="L28" s="90">
        <v>30</v>
      </c>
      <c r="M28" s="90"/>
      <c r="N28" s="63"/>
      <c r="O28" s="85">
        <v>1</v>
      </c>
      <c r="P28" s="83" t="str">
        <f>REPLACE(INDEX(GroupVertices[Group],MATCH(Edges25[[#This Row],[Vertex 1]],GroupVertices[Vertex],0)),1,1,"")</f>
        <v>1</v>
      </c>
      <c r="Q28" s="83" t="str">
        <f>REPLACE(INDEX(GroupVertices[Group],MATCH(Edges25[[#This Row],[Vertex 2]],GroupVertices[Vertex],0)),1,1,"")</f>
        <v>1</v>
      </c>
      <c r="R28" s="87" t="s">
        <v>275</v>
      </c>
      <c r="S28" s="103">
        <v>43810.701273148145</v>
      </c>
      <c r="T28" s="87" t="s">
        <v>281</v>
      </c>
      <c r="U28" s="87"/>
      <c r="V28" s="87"/>
      <c r="W28" s="87"/>
      <c r="X28" s="87"/>
      <c r="Y28" s="106" t="s">
        <v>310</v>
      </c>
      <c r="Z28" s="103">
        <v>43810.701273148145</v>
      </c>
      <c r="AA28" s="109">
        <v>43810</v>
      </c>
      <c r="AB28" s="112" t="s">
        <v>344</v>
      </c>
      <c r="AC28" s="106" t="s">
        <v>381</v>
      </c>
      <c r="AD28" s="87"/>
      <c r="AE28" s="87"/>
      <c r="AF28" s="112" t="s">
        <v>418</v>
      </c>
      <c r="AG28" s="87"/>
      <c r="AH28" s="87" t="b">
        <v>0</v>
      </c>
      <c r="AI28" s="87">
        <v>0</v>
      </c>
      <c r="AJ28" s="112" t="s">
        <v>430</v>
      </c>
      <c r="AK28" s="87" t="b">
        <v>0</v>
      </c>
      <c r="AL28" s="87" t="s">
        <v>431</v>
      </c>
      <c r="AM28" s="87"/>
      <c r="AN28" s="112" t="s">
        <v>430</v>
      </c>
      <c r="AO28" s="87" t="b">
        <v>0</v>
      </c>
      <c r="AP28" s="87">
        <v>19</v>
      </c>
      <c r="AQ28" s="112" t="s">
        <v>428</v>
      </c>
      <c r="AR28" s="87" t="s">
        <v>432</v>
      </c>
      <c r="AS28" s="87" t="b">
        <v>0</v>
      </c>
      <c r="AT28" s="112" t="s">
        <v>428</v>
      </c>
      <c r="AU28" s="87" t="s">
        <v>207</v>
      </c>
      <c r="AV28" s="87">
        <v>0</v>
      </c>
      <c r="AW28" s="87">
        <v>0</v>
      </c>
      <c r="AX28" s="87"/>
      <c r="AY28" s="87"/>
      <c r="AZ28" s="87"/>
      <c r="BA28" s="87"/>
      <c r="BB28" s="87"/>
      <c r="BC28" s="87"/>
      <c r="BD28" s="87"/>
      <c r="BE28" s="87"/>
      <c r="BF28" s="51">
        <v>2</v>
      </c>
      <c r="BG28" s="52">
        <v>9.090909090909092</v>
      </c>
      <c r="BH28" s="51">
        <v>0</v>
      </c>
      <c r="BI28" s="52">
        <v>0</v>
      </c>
      <c r="BJ28" s="51">
        <v>0</v>
      </c>
      <c r="BK28" s="52">
        <v>0</v>
      </c>
      <c r="BL28" s="51">
        <v>20</v>
      </c>
      <c r="BM28" s="52">
        <v>90.9090909090909</v>
      </c>
      <c r="BN28" s="51">
        <v>22</v>
      </c>
    </row>
    <row r="29" spans="1:66" ht="15">
      <c r="A29" s="82" t="s">
        <v>267</v>
      </c>
      <c r="B29" s="82" t="s">
        <v>273</v>
      </c>
      <c r="C29" s="53"/>
      <c r="D29" s="54"/>
      <c r="E29" s="65"/>
      <c r="F29" s="55"/>
      <c r="G29" s="53"/>
      <c r="H29" s="57"/>
      <c r="I29" s="56"/>
      <c r="J29" s="56"/>
      <c r="K29" s="36" t="s">
        <v>65</v>
      </c>
      <c r="L29" s="90">
        <v>31</v>
      </c>
      <c r="M29" s="90"/>
      <c r="N29" s="63"/>
      <c r="O29" s="85">
        <v>1</v>
      </c>
      <c r="P29" s="83" t="str">
        <f>REPLACE(INDEX(GroupVertices[Group],MATCH(Edges25[[#This Row],[Vertex 1]],GroupVertices[Vertex],0)),1,1,"")</f>
        <v>1</v>
      </c>
      <c r="Q29" s="83" t="str">
        <f>REPLACE(INDEX(GroupVertices[Group],MATCH(Edges25[[#This Row],[Vertex 2]],GroupVertices[Vertex],0)),1,1,"")</f>
        <v>1</v>
      </c>
      <c r="R29" s="87" t="s">
        <v>275</v>
      </c>
      <c r="S29" s="103">
        <v>43810.71055555555</v>
      </c>
      <c r="T29" s="87" t="s">
        <v>281</v>
      </c>
      <c r="U29" s="87"/>
      <c r="V29" s="87"/>
      <c r="W29" s="87"/>
      <c r="X29" s="87"/>
      <c r="Y29" s="106" t="s">
        <v>311</v>
      </c>
      <c r="Z29" s="103">
        <v>43810.71055555555</v>
      </c>
      <c r="AA29" s="109">
        <v>43810</v>
      </c>
      <c r="AB29" s="112" t="s">
        <v>345</v>
      </c>
      <c r="AC29" s="106" t="s">
        <v>382</v>
      </c>
      <c r="AD29" s="87"/>
      <c r="AE29" s="87"/>
      <c r="AF29" s="112" t="s">
        <v>419</v>
      </c>
      <c r="AG29" s="87"/>
      <c r="AH29" s="87" t="b">
        <v>0</v>
      </c>
      <c r="AI29" s="87">
        <v>0</v>
      </c>
      <c r="AJ29" s="112" t="s">
        <v>430</v>
      </c>
      <c r="AK29" s="87" t="b">
        <v>0</v>
      </c>
      <c r="AL29" s="87" t="s">
        <v>431</v>
      </c>
      <c r="AM29" s="87"/>
      <c r="AN29" s="112" t="s">
        <v>430</v>
      </c>
      <c r="AO29" s="87" t="b">
        <v>0</v>
      </c>
      <c r="AP29" s="87">
        <v>19</v>
      </c>
      <c r="AQ29" s="112" t="s">
        <v>428</v>
      </c>
      <c r="AR29" s="87" t="s">
        <v>432</v>
      </c>
      <c r="AS29" s="87" t="b">
        <v>0</v>
      </c>
      <c r="AT29" s="112" t="s">
        <v>428</v>
      </c>
      <c r="AU29" s="87" t="s">
        <v>207</v>
      </c>
      <c r="AV29" s="87">
        <v>0</v>
      </c>
      <c r="AW29" s="87">
        <v>0</v>
      </c>
      <c r="AX29" s="87"/>
      <c r="AY29" s="87"/>
      <c r="AZ29" s="87"/>
      <c r="BA29" s="87"/>
      <c r="BB29" s="87"/>
      <c r="BC29" s="87"/>
      <c r="BD29" s="87"/>
      <c r="BE29" s="87"/>
      <c r="BF29" s="51">
        <v>2</v>
      </c>
      <c r="BG29" s="52">
        <v>9.090909090909092</v>
      </c>
      <c r="BH29" s="51">
        <v>0</v>
      </c>
      <c r="BI29" s="52">
        <v>0</v>
      </c>
      <c r="BJ29" s="51">
        <v>0</v>
      </c>
      <c r="BK29" s="52">
        <v>0</v>
      </c>
      <c r="BL29" s="51">
        <v>20</v>
      </c>
      <c r="BM29" s="52">
        <v>90.9090909090909</v>
      </c>
      <c r="BN29" s="51">
        <v>22</v>
      </c>
    </row>
    <row r="30" spans="1:66" ht="15">
      <c r="A30" s="82" t="s">
        <v>268</v>
      </c>
      <c r="B30" s="82" t="s">
        <v>273</v>
      </c>
      <c r="C30" s="53"/>
      <c r="D30" s="54"/>
      <c r="E30" s="65"/>
      <c r="F30" s="55"/>
      <c r="G30" s="53"/>
      <c r="H30" s="57"/>
      <c r="I30" s="56"/>
      <c r="J30" s="56"/>
      <c r="K30" s="36" t="s">
        <v>65</v>
      </c>
      <c r="L30" s="90">
        <v>32</v>
      </c>
      <c r="M30" s="90"/>
      <c r="N30" s="63"/>
      <c r="O30" s="85">
        <v>4</v>
      </c>
      <c r="P30" s="83" t="str">
        <f>REPLACE(INDEX(GroupVertices[Group],MATCH(Edges25[[#This Row],[Vertex 1]],GroupVertices[Vertex],0)),1,1,"")</f>
        <v>1</v>
      </c>
      <c r="Q30" s="83" t="str">
        <f>REPLACE(INDEX(GroupVertices[Group],MATCH(Edges25[[#This Row],[Vertex 2]],GroupVertices[Vertex],0)),1,1,"")</f>
        <v>1</v>
      </c>
      <c r="R30" s="87" t="s">
        <v>275</v>
      </c>
      <c r="S30" s="103">
        <v>43808.829872685186</v>
      </c>
      <c r="T30" s="87" t="s">
        <v>278</v>
      </c>
      <c r="U30" s="106" t="s">
        <v>282</v>
      </c>
      <c r="V30" s="87" t="s">
        <v>286</v>
      </c>
      <c r="W30" s="87" t="s">
        <v>245</v>
      </c>
      <c r="X30" s="87"/>
      <c r="Y30" s="106" t="s">
        <v>312</v>
      </c>
      <c r="Z30" s="103">
        <v>43808.829872685186</v>
      </c>
      <c r="AA30" s="109">
        <v>43808</v>
      </c>
      <c r="AB30" s="112" t="s">
        <v>346</v>
      </c>
      <c r="AC30" s="106" t="s">
        <v>383</v>
      </c>
      <c r="AD30" s="87"/>
      <c r="AE30" s="87"/>
      <c r="AF30" s="112" t="s">
        <v>420</v>
      </c>
      <c r="AG30" s="87"/>
      <c r="AH30" s="87" t="b">
        <v>0</v>
      </c>
      <c r="AI30" s="87">
        <v>0</v>
      </c>
      <c r="AJ30" s="112" t="s">
        <v>430</v>
      </c>
      <c r="AK30" s="87" t="b">
        <v>0</v>
      </c>
      <c r="AL30" s="87" t="s">
        <v>431</v>
      </c>
      <c r="AM30" s="87"/>
      <c r="AN30" s="112" t="s">
        <v>430</v>
      </c>
      <c r="AO30" s="87" t="b">
        <v>0</v>
      </c>
      <c r="AP30" s="87">
        <v>11</v>
      </c>
      <c r="AQ30" s="112" t="s">
        <v>427</v>
      </c>
      <c r="AR30" s="87" t="s">
        <v>434</v>
      </c>
      <c r="AS30" s="87" t="b">
        <v>0</v>
      </c>
      <c r="AT30" s="112" t="s">
        <v>427</v>
      </c>
      <c r="AU30" s="87" t="s">
        <v>207</v>
      </c>
      <c r="AV30" s="87">
        <v>0</v>
      </c>
      <c r="AW30" s="87">
        <v>0</v>
      </c>
      <c r="AX30" s="87"/>
      <c r="AY30" s="87"/>
      <c r="AZ30" s="87"/>
      <c r="BA30" s="87"/>
      <c r="BB30" s="87"/>
      <c r="BC30" s="87"/>
      <c r="BD30" s="87"/>
      <c r="BE30" s="87"/>
      <c r="BF30" s="51">
        <v>0</v>
      </c>
      <c r="BG30" s="52">
        <v>0</v>
      </c>
      <c r="BH30" s="51">
        <v>0</v>
      </c>
      <c r="BI30" s="52">
        <v>0</v>
      </c>
      <c r="BJ30" s="51">
        <v>0</v>
      </c>
      <c r="BK30" s="52">
        <v>0</v>
      </c>
      <c r="BL30" s="51">
        <v>13</v>
      </c>
      <c r="BM30" s="52">
        <v>100</v>
      </c>
      <c r="BN30" s="51">
        <v>13</v>
      </c>
    </row>
    <row r="31" spans="1:66" ht="15">
      <c r="A31" s="82" t="s">
        <v>268</v>
      </c>
      <c r="B31" s="82" t="s">
        <v>273</v>
      </c>
      <c r="C31" s="53"/>
      <c r="D31" s="54"/>
      <c r="E31" s="65"/>
      <c r="F31" s="55"/>
      <c r="G31" s="53"/>
      <c r="H31" s="57"/>
      <c r="I31" s="56"/>
      <c r="J31" s="56"/>
      <c r="K31" s="36" t="s">
        <v>65</v>
      </c>
      <c r="L31" s="90">
        <v>33</v>
      </c>
      <c r="M31" s="90"/>
      <c r="N31" s="63"/>
      <c r="O31" s="85">
        <v>4</v>
      </c>
      <c r="P31" s="83" t="str">
        <f>REPLACE(INDEX(GroupVertices[Group],MATCH(Edges25[[#This Row],[Vertex 1]],GroupVertices[Vertex],0)),1,1,"")</f>
        <v>1</v>
      </c>
      <c r="Q31" s="83" t="str">
        <f>REPLACE(INDEX(GroupVertices[Group],MATCH(Edges25[[#This Row],[Vertex 2]],GroupVertices[Vertex],0)),1,1,"")</f>
        <v>1</v>
      </c>
      <c r="R31" s="87" t="s">
        <v>275</v>
      </c>
      <c r="S31" s="103">
        <v>43810.77853009259</v>
      </c>
      <c r="T31" s="87" t="s">
        <v>281</v>
      </c>
      <c r="U31" s="87"/>
      <c r="V31" s="87"/>
      <c r="W31" s="87"/>
      <c r="X31" s="87"/>
      <c r="Y31" s="106" t="s">
        <v>312</v>
      </c>
      <c r="Z31" s="103">
        <v>43810.77853009259</v>
      </c>
      <c r="AA31" s="109">
        <v>43810</v>
      </c>
      <c r="AB31" s="112" t="s">
        <v>347</v>
      </c>
      <c r="AC31" s="106" t="s">
        <v>384</v>
      </c>
      <c r="AD31" s="87"/>
      <c r="AE31" s="87"/>
      <c r="AF31" s="112" t="s">
        <v>421</v>
      </c>
      <c r="AG31" s="87"/>
      <c r="AH31" s="87" t="b">
        <v>0</v>
      </c>
      <c r="AI31" s="87">
        <v>0</v>
      </c>
      <c r="AJ31" s="112" t="s">
        <v>430</v>
      </c>
      <c r="AK31" s="87" t="b">
        <v>0</v>
      </c>
      <c r="AL31" s="87" t="s">
        <v>431</v>
      </c>
      <c r="AM31" s="87"/>
      <c r="AN31" s="112" t="s">
        <v>430</v>
      </c>
      <c r="AO31" s="87" t="b">
        <v>0</v>
      </c>
      <c r="AP31" s="87">
        <v>19</v>
      </c>
      <c r="AQ31" s="112" t="s">
        <v>428</v>
      </c>
      <c r="AR31" s="87" t="s">
        <v>436</v>
      </c>
      <c r="AS31" s="87" t="b">
        <v>0</v>
      </c>
      <c r="AT31" s="112" t="s">
        <v>428</v>
      </c>
      <c r="AU31" s="87" t="s">
        <v>207</v>
      </c>
      <c r="AV31" s="87">
        <v>0</v>
      </c>
      <c r="AW31" s="87">
        <v>0</v>
      </c>
      <c r="AX31" s="87"/>
      <c r="AY31" s="87"/>
      <c r="AZ31" s="87"/>
      <c r="BA31" s="87"/>
      <c r="BB31" s="87"/>
      <c r="BC31" s="87"/>
      <c r="BD31" s="87"/>
      <c r="BE31" s="87"/>
      <c r="BF31" s="51">
        <v>2</v>
      </c>
      <c r="BG31" s="52">
        <v>9.090909090909092</v>
      </c>
      <c r="BH31" s="51">
        <v>0</v>
      </c>
      <c r="BI31" s="52">
        <v>0</v>
      </c>
      <c r="BJ31" s="51">
        <v>0</v>
      </c>
      <c r="BK31" s="52">
        <v>0</v>
      </c>
      <c r="BL31" s="51">
        <v>20</v>
      </c>
      <c r="BM31" s="52">
        <v>90.9090909090909</v>
      </c>
      <c r="BN31" s="51">
        <v>22</v>
      </c>
    </row>
    <row r="32" spans="1:66" ht="15">
      <c r="A32" s="82" t="s">
        <v>269</v>
      </c>
      <c r="B32" s="82" t="s">
        <v>273</v>
      </c>
      <c r="C32" s="53"/>
      <c r="D32" s="54"/>
      <c r="E32" s="65"/>
      <c r="F32" s="55"/>
      <c r="G32" s="53"/>
      <c r="H32" s="57"/>
      <c r="I32" s="56"/>
      <c r="J32" s="56"/>
      <c r="K32" s="36" t="s">
        <v>65</v>
      </c>
      <c r="L32" s="90">
        <v>34</v>
      </c>
      <c r="M32" s="90"/>
      <c r="N32" s="63"/>
      <c r="O32" s="85">
        <v>1</v>
      </c>
      <c r="P32" s="83" t="str">
        <f>REPLACE(INDEX(GroupVertices[Group],MATCH(Edges25[[#This Row],[Vertex 1]],GroupVertices[Vertex],0)),1,1,"")</f>
        <v>1</v>
      </c>
      <c r="Q32" s="83" t="str">
        <f>REPLACE(INDEX(GroupVertices[Group],MATCH(Edges25[[#This Row],[Vertex 2]],GroupVertices[Vertex],0)),1,1,"")</f>
        <v>1</v>
      </c>
      <c r="R32" s="87" t="s">
        <v>275</v>
      </c>
      <c r="S32" s="103">
        <v>43810.78603009259</v>
      </c>
      <c r="T32" s="87" t="s">
        <v>281</v>
      </c>
      <c r="U32" s="87"/>
      <c r="V32" s="87"/>
      <c r="W32" s="87"/>
      <c r="X32" s="87"/>
      <c r="Y32" s="106" t="s">
        <v>313</v>
      </c>
      <c r="Z32" s="103">
        <v>43810.78603009259</v>
      </c>
      <c r="AA32" s="109">
        <v>43810</v>
      </c>
      <c r="AB32" s="112" t="s">
        <v>348</v>
      </c>
      <c r="AC32" s="106" t="s">
        <v>385</v>
      </c>
      <c r="AD32" s="87"/>
      <c r="AE32" s="87"/>
      <c r="AF32" s="112" t="s">
        <v>422</v>
      </c>
      <c r="AG32" s="87"/>
      <c r="AH32" s="87" t="b">
        <v>0</v>
      </c>
      <c r="AI32" s="87">
        <v>0</v>
      </c>
      <c r="AJ32" s="112" t="s">
        <v>430</v>
      </c>
      <c r="AK32" s="87" t="b">
        <v>0</v>
      </c>
      <c r="AL32" s="87" t="s">
        <v>431</v>
      </c>
      <c r="AM32" s="87"/>
      <c r="AN32" s="112" t="s">
        <v>430</v>
      </c>
      <c r="AO32" s="87" t="b">
        <v>0</v>
      </c>
      <c r="AP32" s="87">
        <v>19</v>
      </c>
      <c r="AQ32" s="112" t="s">
        <v>428</v>
      </c>
      <c r="AR32" s="87" t="s">
        <v>432</v>
      </c>
      <c r="AS32" s="87" t="b">
        <v>0</v>
      </c>
      <c r="AT32" s="112" t="s">
        <v>428</v>
      </c>
      <c r="AU32" s="87" t="s">
        <v>207</v>
      </c>
      <c r="AV32" s="87">
        <v>0</v>
      </c>
      <c r="AW32" s="87">
        <v>0</v>
      </c>
      <c r="AX32" s="87"/>
      <c r="AY32" s="87"/>
      <c r="AZ32" s="87"/>
      <c r="BA32" s="87"/>
      <c r="BB32" s="87"/>
      <c r="BC32" s="87"/>
      <c r="BD32" s="87"/>
      <c r="BE32" s="87"/>
      <c r="BF32" s="51">
        <v>2</v>
      </c>
      <c r="BG32" s="52">
        <v>9.090909090909092</v>
      </c>
      <c r="BH32" s="51">
        <v>0</v>
      </c>
      <c r="BI32" s="52">
        <v>0</v>
      </c>
      <c r="BJ32" s="51">
        <v>0</v>
      </c>
      <c r="BK32" s="52">
        <v>0</v>
      </c>
      <c r="BL32" s="51">
        <v>20</v>
      </c>
      <c r="BM32" s="52">
        <v>90.9090909090909</v>
      </c>
      <c r="BN32" s="51">
        <v>22</v>
      </c>
    </row>
    <row r="33" spans="1:66" ht="15">
      <c r="A33" s="82" t="s">
        <v>270</v>
      </c>
      <c r="B33" s="82" t="s">
        <v>273</v>
      </c>
      <c r="C33" s="53"/>
      <c r="D33" s="54"/>
      <c r="E33" s="65"/>
      <c r="F33" s="55"/>
      <c r="G33" s="53"/>
      <c r="H33" s="57"/>
      <c r="I33" s="56"/>
      <c r="J33" s="56"/>
      <c r="K33" s="36" t="s">
        <v>65</v>
      </c>
      <c r="L33" s="90">
        <v>35</v>
      </c>
      <c r="M33" s="90"/>
      <c r="N33" s="63"/>
      <c r="O33" s="85">
        <v>1</v>
      </c>
      <c r="P33" s="83" t="str">
        <f>REPLACE(INDEX(GroupVertices[Group],MATCH(Edges25[[#This Row],[Vertex 1]],GroupVertices[Vertex],0)),1,1,"")</f>
        <v>1</v>
      </c>
      <c r="Q33" s="83" t="str">
        <f>REPLACE(INDEX(GroupVertices[Group],MATCH(Edges25[[#This Row],[Vertex 2]],GroupVertices[Vertex],0)),1,1,"")</f>
        <v>1</v>
      </c>
      <c r="R33" s="87" t="s">
        <v>275</v>
      </c>
      <c r="S33" s="103">
        <v>43810.980208333334</v>
      </c>
      <c r="T33" s="87" t="s">
        <v>281</v>
      </c>
      <c r="U33" s="87"/>
      <c r="V33" s="87"/>
      <c r="W33" s="87"/>
      <c r="X33" s="87"/>
      <c r="Y33" s="106" t="s">
        <v>314</v>
      </c>
      <c r="Z33" s="103">
        <v>43810.980208333334</v>
      </c>
      <c r="AA33" s="109">
        <v>43810</v>
      </c>
      <c r="AB33" s="112" t="s">
        <v>349</v>
      </c>
      <c r="AC33" s="106" t="s">
        <v>386</v>
      </c>
      <c r="AD33" s="87"/>
      <c r="AE33" s="87"/>
      <c r="AF33" s="112" t="s">
        <v>423</v>
      </c>
      <c r="AG33" s="87"/>
      <c r="AH33" s="87" t="b">
        <v>0</v>
      </c>
      <c r="AI33" s="87">
        <v>0</v>
      </c>
      <c r="AJ33" s="112" t="s">
        <v>430</v>
      </c>
      <c r="AK33" s="87" t="b">
        <v>0</v>
      </c>
      <c r="AL33" s="87" t="s">
        <v>431</v>
      </c>
      <c r="AM33" s="87"/>
      <c r="AN33" s="112" t="s">
        <v>430</v>
      </c>
      <c r="AO33" s="87" t="b">
        <v>0</v>
      </c>
      <c r="AP33" s="87">
        <v>19</v>
      </c>
      <c r="AQ33" s="112" t="s">
        <v>428</v>
      </c>
      <c r="AR33" s="87" t="s">
        <v>432</v>
      </c>
      <c r="AS33" s="87" t="b">
        <v>0</v>
      </c>
      <c r="AT33" s="112" t="s">
        <v>428</v>
      </c>
      <c r="AU33" s="87" t="s">
        <v>207</v>
      </c>
      <c r="AV33" s="87">
        <v>0</v>
      </c>
      <c r="AW33" s="87">
        <v>0</v>
      </c>
      <c r="AX33" s="87"/>
      <c r="AY33" s="87"/>
      <c r="AZ33" s="87"/>
      <c r="BA33" s="87"/>
      <c r="BB33" s="87"/>
      <c r="BC33" s="87"/>
      <c r="BD33" s="87"/>
      <c r="BE33" s="87"/>
      <c r="BF33" s="51">
        <v>2</v>
      </c>
      <c r="BG33" s="52">
        <v>9.090909090909092</v>
      </c>
      <c r="BH33" s="51">
        <v>0</v>
      </c>
      <c r="BI33" s="52">
        <v>0</v>
      </c>
      <c r="BJ33" s="51">
        <v>0</v>
      </c>
      <c r="BK33" s="52">
        <v>0</v>
      </c>
      <c r="BL33" s="51">
        <v>20</v>
      </c>
      <c r="BM33" s="52">
        <v>90.9090909090909</v>
      </c>
      <c r="BN33" s="51">
        <v>22</v>
      </c>
    </row>
    <row r="34" spans="1:66" ht="15">
      <c r="A34" s="82" t="s">
        <v>271</v>
      </c>
      <c r="B34" s="82" t="s">
        <v>273</v>
      </c>
      <c r="C34" s="53"/>
      <c r="D34" s="54"/>
      <c r="E34" s="65"/>
      <c r="F34" s="55"/>
      <c r="G34" s="53"/>
      <c r="H34" s="57"/>
      <c r="I34" s="56"/>
      <c r="J34" s="56"/>
      <c r="K34" s="36" t="s">
        <v>65</v>
      </c>
      <c r="L34" s="90">
        <v>36</v>
      </c>
      <c r="M34" s="90"/>
      <c r="N34" s="63"/>
      <c r="O34" s="85">
        <v>1</v>
      </c>
      <c r="P34" s="83" t="str">
        <f>REPLACE(INDEX(GroupVertices[Group],MATCH(Edges25[[#This Row],[Vertex 1]],GroupVertices[Vertex],0)),1,1,"")</f>
        <v>1</v>
      </c>
      <c r="Q34" s="83" t="str">
        <f>REPLACE(INDEX(GroupVertices[Group],MATCH(Edges25[[#This Row],[Vertex 2]],GroupVertices[Vertex],0)),1,1,"")</f>
        <v>1</v>
      </c>
      <c r="R34" s="87" t="s">
        <v>275</v>
      </c>
      <c r="S34" s="103">
        <v>43811.026979166665</v>
      </c>
      <c r="T34" s="87" t="s">
        <v>281</v>
      </c>
      <c r="U34" s="87"/>
      <c r="V34" s="87"/>
      <c r="W34" s="87"/>
      <c r="X34" s="87"/>
      <c r="Y34" s="106" t="s">
        <v>315</v>
      </c>
      <c r="Z34" s="103">
        <v>43811.026979166665</v>
      </c>
      <c r="AA34" s="109">
        <v>43811</v>
      </c>
      <c r="AB34" s="112" t="s">
        <v>350</v>
      </c>
      <c r="AC34" s="106" t="s">
        <v>387</v>
      </c>
      <c r="AD34" s="87"/>
      <c r="AE34" s="87"/>
      <c r="AF34" s="112" t="s">
        <v>424</v>
      </c>
      <c r="AG34" s="87"/>
      <c r="AH34" s="87" t="b">
        <v>0</v>
      </c>
      <c r="AI34" s="87">
        <v>0</v>
      </c>
      <c r="AJ34" s="112" t="s">
        <v>430</v>
      </c>
      <c r="AK34" s="87" t="b">
        <v>0</v>
      </c>
      <c r="AL34" s="87" t="s">
        <v>431</v>
      </c>
      <c r="AM34" s="87"/>
      <c r="AN34" s="112" t="s">
        <v>430</v>
      </c>
      <c r="AO34" s="87" t="b">
        <v>0</v>
      </c>
      <c r="AP34" s="87">
        <v>19</v>
      </c>
      <c r="AQ34" s="112" t="s">
        <v>428</v>
      </c>
      <c r="AR34" s="87" t="s">
        <v>432</v>
      </c>
      <c r="AS34" s="87" t="b">
        <v>0</v>
      </c>
      <c r="AT34" s="112" t="s">
        <v>428</v>
      </c>
      <c r="AU34" s="87" t="s">
        <v>207</v>
      </c>
      <c r="AV34" s="87">
        <v>0</v>
      </c>
      <c r="AW34" s="87">
        <v>0</v>
      </c>
      <c r="AX34" s="87"/>
      <c r="AY34" s="87"/>
      <c r="AZ34" s="87"/>
      <c r="BA34" s="87"/>
      <c r="BB34" s="87"/>
      <c r="BC34" s="87"/>
      <c r="BD34" s="87"/>
      <c r="BE34" s="87"/>
      <c r="BF34" s="51">
        <v>2</v>
      </c>
      <c r="BG34" s="52">
        <v>9.090909090909092</v>
      </c>
      <c r="BH34" s="51">
        <v>0</v>
      </c>
      <c r="BI34" s="52">
        <v>0</v>
      </c>
      <c r="BJ34" s="51">
        <v>0</v>
      </c>
      <c r="BK34" s="52">
        <v>0</v>
      </c>
      <c r="BL34" s="51">
        <v>20</v>
      </c>
      <c r="BM34" s="52">
        <v>90.9090909090909</v>
      </c>
      <c r="BN34" s="51">
        <v>22</v>
      </c>
    </row>
    <row r="35" spans="1:66" ht="15">
      <c r="A35" s="82" t="s">
        <v>272</v>
      </c>
      <c r="B35" s="82" t="s">
        <v>273</v>
      </c>
      <c r="C35" s="53"/>
      <c r="D35" s="54"/>
      <c r="E35" s="65"/>
      <c r="F35" s="55"/>
      <c r="G35" s="53"/>
      <c r="H35" s="57"/>
      <c r="I35" s="56"/>
      <c r="J35" s="56"/>
      <c r="K35" s="36" t="s">
        <v>65</v>
      </c>
      <c r="L35" s="90">
        <v>37</v>
      </c>
      <c r="M35" s="90"/>
      <c r="N35" s="63"/>
      <c r="O35" s="85">
        <v>1</v>
      </c>
      <c r="P35" s="83" t="str">
        <f>REPLACE(INDEX(GroupVertices[Group],MATCH(Edges25[[#This Row],[Vertex 1]],GroupVertices[Vertex],0)),1,1,"")</f>
        <v>1</v>
      </c>
      <c r="Q35" s="83" t="str">
        <f>REPLACE(INDEX(GroupVertices[Group],MATCH(Edges25[[#This Row],[Vertex 2]],GroupVertices[Vertex],0)),1,1,"")</f>
        <v>1</v>
      </c>
      <c r="R35" s="87" t="s">
        <v>275</v>
      </c>
      <c r="S35" s="103">
        <v>43811.09553240741</v>
      </c>
      <c r="T35" s="87" t="s">
        <v>281</v>
      </c>
      <c r="U35" s="87"/>
      <c r="V35" s="87"/>
      <c r="W35" s="87"/>
      <c r="X35" s="87"/>
      <c r="Y35" s="106" t="s">
        <v>316</v>
      </c>
      <c r="Z35" s="103">
        <v>43811.09553240741</v>
      </c>
      <c r="AA35" s="109">
        <v>43811</v>
      </c>
      <c r="AB35" s="112" t="s">
        <v>351</v>
      </c>
      <c r="AC35" s="106" t="s">
        <v>388</v>
      </c>
      <c r="AD35" s="87"/>
      <c r="AE35" s="87"/>
      <c r="AF35" s="112" t="s">
        <v>425</v>
      </c>
      <c r="AG35" s="87"/>
      <c r="AH35" s="87" t="b">
        <v>0</v>
      </c>
      <c r="AI35" s="87">
        <v>0</v>
      </c>
      <c r="AJ35" s="112" t="s">
        <v>430</v>
      </c>
      <c r="AK35" s="87" t="b">
        <v>0</v>
      </c>
      <c r="AL35" s="87" t="s">
        <v>431</v>
      </c>
      <c r="AM35" s="87"/>
      <c r="AN35" s="112" t="s">
        <v>430</v>
      </c>
      <c r="AO35" s="87" t="b">
        <v>0</v>
      </c>
      <c r="AP35" s="87">
        <v>19</v>
      </c>
      <c r="AQ35" s="112" t="s">
        <v>428</v>
      </c>
      <c r="AR35" s="87" t="s">
        <v>433</v>
      </c>
      <c r="AS35" s="87" t="b">
        <v>0</v>
      </c>
      <c r="AT35" s="112" t="s">
        <v>428</v>
      </c>
      <c r="AU35" s="87" t="s">
        <v>207</v>
      </c>
      <c r="AV35" s="87">
        <v>0</v>
      </c>
      <c r="AW35" s="87">
        <v>0</v>
      </c>
      <c r="AX35" s="87"/>
      <c r="AY35" s="87"/>
      <c r="AZ35" s="87"/>
      <c r="BA35" s="87"/>
      <c r="BB35" s="87"/>
      <c r="BC35" s="87"/>
      <c r="BD35" s="87"/>
      <c r="BE35" s="87"/>
      <c r="BF35" s="51">
        <v>2</v>
      </c>
      <c r="BG35" s="52">
        <v>9.090909090909092</v>
      </c>
      <c r="BH35" s="51">
        <v>0</v>
      </c>
      <c r="BI35" s="52">
        <v>0</v>
      </c>
      <c r="BJ35" s="51">
        <v>0</v>
      </c>
      <c r="BK35" s="52">
        <v>0</v>
      </c>
      <c r="BL35" s="51">
        <v>20</v>
      </c>
      <c r="BM35" s="52">
        <v>90.9090909090909</v>
      </c>
      <c r="BN35" s="51">
        <v>22</v>
      </c>
    </row>
    <row r="36" spans="1:66" ht="15">
      <c r="A36" s="82" t="s">
        <v>273</v>
      </c>
      <c r="B36" s="82" t="s">
        <v>273</v>
      </c>
      <c r="C36" s="53"/>
      <c r="D36" s="54"/>
      <c r="E36" s="65"/>
      <c r="F36" s="55"/>
      <c r="G36" s="53"/>
      <c r="H36" s="57"/>
      <c r="I36" s="56"/>
      <c r="J36" s="56"/>
      <c r="K36" s="36" t="s">
        <v>65</v>
      </c>
      <c r="L36" s="90">
        <v>38</v>
      </c>
      <c r="M36" s="90"/>
      <c r="N36" s="63"/>
      <c r="O36" s="85">
        <v>9</v>
      </c>
      <c r="P36" s="83" t="str">
        <f>REPLACE(INDEX(GroupVertices[Group],MATCH(Edges25[[#This Row],[Vertex 1]],GroupVertices[Vertex],0)),1,1,"")</f>
        <v>1</v>
      </c>
      <c r="Q36" s="83" t="str">
        <f>REPLACE(INDEX(GroupVertices[Group],MATCH(Edges25[[#This Row],[Vertex 2]],GroupVertices[Vertex],0)),1,1,"")</f>
        <v>1</v>
      </c>
      <c r="R36" s="87" t="s">
        <v>207</v>
      </c>
      <c r="S36" s="103">
        <v>43808.60130787037</v>
      </c>
      <c r="T36" s="87" t="s">
        <v>280</v>
      </c>
      <c r="U36" s="106" t="s">
        <v>284</v>
      </c>
      <c r="V36" s="87" t="s">
        <v>286</v>
      </c>
      <c r="W36" s="87" t="s">
        <v>245</v>
      </c>
      <c r="X36" s="87"/>
      <c r="Y36" s="106" t="s">
        <v>317</v>
      </c>
      <c r="Z36" s="103">
        <v>43808.60130787037</v>
      </c>
      <c r="AA36" s="109">
        <v>43808</v>
      </c>
      <c r="AB36" s="112" t="s">
        <v>352</v>
      </c>
      <c r="AC36" s="106" t="s">
        <v>389</v>
      </c>
      <c r="AD36" s="87"/>
      <c r="AE36" s="87"/>
      <c r="AF36" s="112" t="s">
        <v>426</v>
      </c>
      <c r="AG36" s="87"/>
      <c r="AH36" s="87" t="b">
        <v>0</v>
      </c>
      <c r="AI36" s="87">
        <v>44</v>
      </c>
      <c r="AJ36" s="112" t="s">
        <v>430</v>
      </c>
      <c r="AK36" s="87" t="b">
        <v>0</v>
      </c>
      <c r="AL36" s="87" t="s">
        <v>431</v>
      </c>
      <c r="AM36" s="87"/>
      <c r="AN36" s="112" t="s">
        <v>430</v>
      </c>
      <c r="AO36" s="87" t="b">
        <v>0</v>
      </c>
      <c r="AP36" s="87">
        <v>5</v>
      </c>
      <c r="AQ36" s="112" t="s">
        <v>430</v>
      </c>
      <c r="AR36" s="87" t="s">
        <v>435</v>
      </c>
      <c r="AS36" s="87" t="b">
        <v>0</v>
      </c>
      <c r="AT36" s="112" t="s">
        <v>426</v>
      </c>
      <c r="AU36" s="87" t="s">
        <v>275</v>
      </c>
      <c r="AV36" s="87">
        <v>0</v>
      </c>
      <c r="AW36" s="87">
        <v>0</v>
      </c>
      <c r="AX36" s="87"/>
      <c r="AY36" s="87"/>
      <c r="AZ36" s="87"/>
      <c r="BA36" s="87"/>
      <c r="BB36" s="87"/>
      <c r="BC36" s="87"/>
      <c r="BD36" s="87"/>
      <c r="BE36" s="87"/>
      <c r="BF36" s="51">
        <v>0</v>
      </c>
      <c r="BG36" s="52">
        <v>0</v>
      </c>
      <c r="BH36" s="51">
        <v>0</v>
      </c>
      <c r="BI36" s="52">
        <v>0</v>
      </c>
      <c r="BJ36" s="51">
        <v>0</v>
      </c>
      <c r="BK36" s="52">
        <v>0</v>
      </c>
      <c r="BL36" s="51">
        <v>5</v>
      </c>
      <c r="BM36" s="52">
        <v>100</v>
      </c>
      <c r="BN36" s="51">
        <v>5</v>
      </c>
    </row>
    <row r="37" spans="1:66" ht="15">
      <c r="A37" s="82" t="s">
        <v>273</v>
      </c>
      <c r="B37" s="82" t="s">
        <v>273</v>
      </c>
      <c r="C37" s="53"/>
      <c r="D37" s="54"/>
      <c r="E37" s="65"/>
      <c r="F37" s="55"/>
      <c r="G37" s="53"/>
      <c r="H37" s="57"/>
      <c r="I37" s="56"/>
      <c r="J37" s="56"/>
      <c r="K37" s="36" t="s">
        <v>65</v>
      </c>
      <c r="L37" s="90">
        <v>39</v>
      </c>
      <c r="M37" s="90"/>
      <c r="N37" s="63"/>
      <c r="O37" s="85">
        <v>9</v>
      </c>
      <c r="P37" s="83" t="str">
        <f>REPLACE(INDEX(GroupVertices[Group],MATCH(Edges25[[#This Row],[Vertex 1]],GroupVertices[Vertex],0)),1,1,"")</f>
        <v>1</v>
      </c>
      <c r="Q37" s="83" t="str">
        <f>REPLACE(INDEX(GroupVertices[Group],MATCH(Edges25[[#This Row],[Vertex 2]],GroupVertices[Vertex],0)),1,1,"")</f>
        <v>1</v>
      </c>
      <c r="R37" s="87" t="s">
        <v>207</v>
      </c>
      <c r="S37" s="103">
        <v>43804.589791666665</v>
      </c>
      <c r="T37" s="87" t="s">
        <v>278</v>
      </c>
      <c r="U37" s="106" t="s">
        <v>282</v>
      </c>
      <c r="V37" s="87" t="s">
        <v>286</v>
      </c>
      <c r="W37" s="87" t="s">
        <v>245</v>
      </c>
      <c r="X37" s="87"/>
      <c r="Y37" s="106" t="s">
        <v>317</v>
      </c>
      <c r="Z37" s="103">
        <v>43804.589791666665</v>
      </c>
      <c r="AA37" s="109">
        <v>43804</v>
      </c>
      <c r="AB37" s="112" t="s">
        <v>353</v>
      </c>
      <c r="AC37" s="106" t="s">
        <v>390</v>
      </c>
      <c r="AD37" s="87"/>
      <c r="AE37" s="87"/>
      <c r="AF37" s="112" t="s">
        <v>427</v>
      </c>
      <c r="AG37" s="87"/>
      <c r="AH37" s="87" t="b">
        <v>0</v>
      </c>
      <c r="AI37" s="87">
        <v>121</v>
      </c>
      <c r="AJ37" s="112" t="s">
        <v>430</v>
      </c>
      <c r="AK37" s="87" t="b">
        <v>0</v>
      </c>
      <c r="AL37" s="87" t="s">
        <v>431</v>
      </c>
      <c r="AM37" s="87"/>
      <c r="AN37" s="112" t="s">
        <v>430</v>
      </c>
      <c r="AO37" s="87" t="b">
        <v>0</v>
      </c>
      <c r="AP37" s="87">
        <v>11</v>
      </c>
      <c r="AQ37" s="112" t="s">
        <v>430</v>
      </c>
      <c r="AR37" s="87" t="s">
        <v>435</v>
      </c>
      <c r="AS37" s="87" t="b">
        <v>0</v>
      </c>
      <c r="AT37" s="112" t="s">
        <v>427</v>
      </c>
      <c r="AU37" s="87" t="s">
        <v>275</v>
      </c>
      <c r="AV37" s="87">
        <v>0</v>
      </c>
      <c r="AW37" s="87">
        <v>0</v>
      </c>
      <c r="AX37" s="87"/>
      <c r="AY37" s="87"/>
      <c r="AZ37" s="87"/>
      <c r="BA37" s="87"/>
      <c r="BB37" s="87"/>
      <c r="BC37" s="87"/>
      <c r="BD37" s="87"/>
      <c r="BE37" s="87"/>
      <c r="BF37" s="51">
        <v>0</v>
      </c>
      <c r="BG37" s="52">
        <v>0</v>
      </c>
      <c r="BH37" s="51">
        <v>0</v>
      </c>
      <c r="BI37" s="52">
        <v>0</v>
      </c>
      <c r="BJ37" s="51">
        <v>0</v>
      </c>
      <c r="BK37" s="52">
        <v>0</v>
      </c>
      <c r="BL37" s="51">
        <v>13</v>
      </c>
      <c r="BM37" s="52">
        <v>100</v>
      </c>
      <c r="BN37" s="51">
        <v>13</v>
      </c>
    </row>
    <row r="38" spans="1:66" ht="15">
      <c r="A38" s="82" t="s">
        <v>273</v>
      </c>
      <c r="B38" s="82" t="s">
        <v>273</v>
      </c>
      <c r="C38" s="53"/>
      <c r="D38" s="54"/>
      <c r="E38" s="65"/>
      <c r="F38" s="55"/>
      <c r="G38" s="53"/>
      <c r="H38" s="57"/>
      <c r="I38" s="56"/>
      <c r="J38" s="56"/>
      <c r="K38" s="36" t="s">
        <v>65</v>
      </c>
      <c r="L38" s="90">
        <v>40</v>
      </c>
      <c r="M38" s="90"/>
      <c r="N38" s="63"/>
      <c r="O38" s="85">
        <v>9</v>
      </c>
      <c r="P38" s="83" t="str">
        <f>REPLACE(INDEX(GroupVertices[Group],MATCH(Edges25[[#This Row],[Vertex 1]],GroupVertices[Vertex],0)),1,1,"")</f>
        <v>1</v>
      </c>
      <c r="Q38" s="83" t="str">
        <f>REPLACE(INDEX(GroupVertices[Group],MATCH(Edges25[[#This Row],[Vertex 2]],GroupVertices[Vertex],0)),1,1,"")</f>
        <v>1</v>
      </c>
      <c r="R38" s="87" t="s">
        <v>207</v>
      </c>
      <c r="S38" s="103">
        <v>43810.65131944444</v>
      </c>
      <c r="T38" s="87" t="s">
        <v>281</v>
      </c>
      <c r="U38" s="106" t="s">
        <v>285</v>
      </c>
      <c r="V38" s="87" t="s">
        <v>286</v>
      </c>
      <c r="W38" s="87" t="s">
        <v>245</v>
      </c>
      <c r="X38" s="106" t="s">
        <v>288</v>
      </c>
      <c r="Y38" s="106" t="s">
        <v>288</v>
      </c>
      <c r="Z38" s="103">
        <v>43810.65131944444</v>
      </c>
      <c r="AA38" s="109">
        <v>43810</v>
      </c>
      <c r="AB38" s="112" t="s">
        <v>354</v>
      </c>
      <c r="AC38" s="106" t="s">
        <v>391</v>
      </c>
      <c r="AD38" s="87"/>
      <c r="AE38" s="87"/>
      <c r="AF38" s="112" t="s">
        <v>428</v>
      </c>
      <c r="AG38" s="87"/>
      <c r="AH38" s="87" t="b">
        <v>0</v>
      </c>
      <c r="AI38" s="87">
        <v>275</v>
      </c>
      <c r="AJ38" s="112" t="s">
        <v>430</v>
      </c>
      <c r="AK38" s="87" t="b">
        <v>0</v>
      </c>
      <c r="AL38" s="87" t="s">
        <v>431</v>
      </c>
      <c r="AM38" s="87"/>
      <c r="AN38" s="112" t="s">
        <v>430</v>
      </c>
      <c r="AO38" s="87" t="b">
        <v>0</v>
      </c>
      <c r="AP38" s="87">
        <v>19</v>
      </c>
      <c r="AQ38" s="112" t="s">
        <v>430</v>
      </c>
      <c r="AR38" s="87" t="s">
        <v>432</v>
      </c>
      <c r="AS38" s="87" t="b">
        <v>0</v>
      </c>
      <c r="AT38" s="112" t="s">
        <v>428</v>
      </c>
      <c r="AU38" s="87" t="s">
        <v>275</v>
      </c>
      <c r="AV38" s="87">
        <v>0</v>
      </c>
      <c r="AW38" s="87">
        <v>0</v>
      </c>
      <c r="AX38" s="87"/>
      <c r="AY38" s="87"/>
      <c r="AZ38" s="87"/>
      <c r="BA38" s="87"/>
      <c r="BB38" s="87"/>
      <c r="BC38" s="87"/>
      <c r="BD38" s="87"/>
      <c r="BE38" s="87"/>
      <c r="BF38" s="51">
        <v>2</v>
      </c>
      <c r="BG38" s="52">
        <v>9.090909090909092</v>
      </c>
      <c r="BH38" s="51">
        <v>0</v>
      </c>
      <c r="BI38" s="52">
        <v>0</v>
      </c>
      <c r="BJ38" s="51">
        <v>0</v>
      </c>
      <c r="BK38" s="52">
        <v>0</v>
      </c>
      <c r="BL38" s="51">
        <v>20</v>
      </c>
      <c r="BM38" s="52">
        <v>90.9090909090909</v>
      </c>
      <c r="BN38" s="51">
        <v>22</v>
      </c>
    </row>
    <row r="39" spans="1:66" ht="15">
      <c r="A39" s="101" t="s">
        <v>274</v>
      </c>
      <c r="B39" s="101" t="s">
        <v>273</v>
      </c>
      <c r="C39" s="142"/>
      <c r="D39" s="143"/>
      <c r="E39" s="144"/>
      <c r="F39" s="145"/>
      <c r="G39" s="142"/>
      <c r="H39" s="146"/>
      <c r="I39" s="147"/>
      <c r="J39" s="147"/>
      <c r="K39" s="36" t="s">
        <v>65</v>
      </c>
      <c r="L39" s="148">
        <v>41</v>
      </c>
      <c r="M39" s="148"/>
      <c r="N39" s="98"/>
      <c r="O39" s="99">
        <v>1</v>
      </c>
      <c r="P39" s="83" t="str">
        <f>REPLACE(INDEX(GroupVertices[Group],MATCH(Edges25[[#This Row],[Vertex 1]],GroupVertices[Vertex],0)),1,1,"")</f>
        <v>1</v>
      </c>
      <c r="Q39" s="83" t="str">
        <f>REPLACE(INDEX(GroupVertices[Group],MATCH(Edges25[[#This Row],[Vertex 2]],GroupVertices[Vertex],0)),1,1,"")</f>
        <v>1</v>
      </c>
      <c r="R39" s="100" t="s">
        <v>275</v>
      </c>
      <c r="S39" s="104">
        <v>43811.531064814815</v>
      </c>
      <c r="T39" s="100" t="s">
        <v>281</v>
      </c>
      <c r="U39" s="100"/>
      <c r="V39" s="100"/>
      <c r="W39" s="100"/>
      <c r="X39" s="100"/>
      <c r="Y39" s="107" t="s">
        <v>318</v>
      </c>
      <c r="Z39" s="104">
        <v>43811.531064814815</v>
      </c>
      <c r="AA39" s="110">
        <v>43811</v>
      </c>
      <c r="AB39" s="113" t="s">
        <v>355</v>
      </c>
      <c r="AC39" s="107" t="s">
        <v>392</v>
      </c>
      <c r="AD39" s="100"/>
      <c r="AE39" s="100"/>
      <c r="AF39" s="113" t="s">
        <v>429</v>
      </c>
      <c r="AG39" s="100"/>
      <c r="AH39" s="100" t="b">
        <v>0</v>
      </c>
      <c r="AI39" s="100">
        <v>0</v>
      </c>
      <c r="AJ39" s="113" t="s">
        <v>430</v>
      </c>
      <c r="AK39" s="100" t="b">
        <v>0</v>
      </c>
      <c r="AL39" s="100" t="s">
        <v>431</v>
      </c>
      <c r="AM39" s="100"/>
      <c r="AN39" s="113" t="s">
        <v>430</v>
      </c>
      <c r="AO39" s="100" t="b">
        <v>0</v>
      </c>
      <c r="AP39" s="100">
        <v>19</v>
      </c>
      <c r="AQ39" s="113" t="s">
        <v>428</v>
      </c>
      <c r="AR39" s="100" t="s">
        <v>434</v>
      </c>
      <c r="AS39" s="100" t="b">
        <v>0</v>
      </c>
      <c r="AT39" s="113" t="s">
        <v>428</v>
      </c>
      <c r="AU39" s="100" t="s">
        <v>207</v>
      </c>
      <c r="AV39" s="100">
        <v>0</v>
      </c>
      <c r="AW39" s="100">
        <v>0</v>
      </c>
      <c r="AX39" s="100"/>
      <c r="AY39" s="100"/>
      <c r="AZ39" s="100"/>
      <c r="BA39" s="100"/>
      <c r="BB39" s="100"/>
      <c r="BC39" s="100"/>
      <c r="BD39" s="100"/>
      <c r="BE39" s="100"/>
      <c r="BF39" s="51">
        <v>2</v>
      </c>
      <c r="BG39" s="52">
        <v>9.090909090909092</v>
      </c>
      <c r="BH39" s="51">
        <v>0</v>
      </c>
      <c r="BI39" s="52">
        <v>0</v>
      </c>
      <c r="BJ39" s="51">
        <v>0</v>
      </c>
      <c r="BK39" s="52">
        <v>0</v>
      </c>
      <c r="BL39" s="51">
        <v>20</v>
      </c>
      <c r="BM39" s="52">
        <v>90.9090909090909</v>
      </c>
      <c r="BN39" s="51">
        <v>22</v>
      </c>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hyperlinks>
    <hyperlink ref="U3" r:id="rId1" display="https://www.kstatesports.com/news/2019/12/5/se-unbelievable-ride-for-k-state-football-sets-groundwork-for-even-more.aspx"/>
    <hyperlink ref="U4" r:id="rId2" display="https://www.kstatesports.com/news/2019/12/5/se-unbelievable-ride-for-k-state-football-sets-groundwork-for-even-more.aspx"/>
    <hyperlink ref="U5" r:id="rId3" display="https://www.kstatesports.com/news/2019/12/5/se-unbelievable-ride-for-k-state-football-sets-groundwork-for-even-more.aspx"/>
    <hyperlink ref="U6" r:id="rId4" display="https://www.kstatesports.com/news/2019/12/5/se-unbelievable-ride-for-k-state-football-sets-groundwork-for-even-more.aspx"/>
    <hyperlink ref="U7" r:id="rId5" display="https://www.learfield.com/2019/12/final-home-game-for-k-state-football-resulted-in-10000-for-wildcat-fan-michele-hawk-of-salina/"/>
    <hyperlink ref="U10" r:id="rId6" display="https://www.kstatesports.com/news/2019/12/5/se-unbelievable-ride-for-k-state-football-sets-groundwork-for-even-more.aspx"/>
    <hyperlink ref="U11" r:id="rId7" display="https://www.kstatesports.com/news/2019/12/5/se-unbelievable-ride-for-k-state-football-sets-groundwork-for-even-more.aspx"/>
    <hyperlink ref="U12" r:id="rId8" display="https://www.kstatesports.com/news/2019/12/9/football-se-k-state-navy-bring-familiarity-to-first-ever-matchup-in-autozone-liberty-bowl.aspx"/>
    <hyperlink ref="U13" r:id="rId9" display="https://www.kstatesports.com/news/2019/12/9/football-se-k-state-navy-bring-familiarity-to-first-ever-matchup-in-autozone-liberty-bowl.aspx"/>
    <hyperlink ref="U14" r:id="rId10" display="https://www.kstatesports.com/news/2019/12/5/se-unbelievable-ride-for-k-state-football-sets-groundwork-for-even-more.aspx"/>
    <hyperlink ref="U19" r:id="rId11" display="https://www.kstatesports.com/news/2019/12/5/se-unbelievable-ride-for-k-state-football-sets-groundwork-for-even-more.aspx"/>
    <hyperlink ref="U25" r:id="rId12" display="https://www.kstatesports.com/news/2019/12/5/se-unbelievable-ride-for-k-state-football-sets-groundwork-for-even-more.aspx"/>
    <hyperlink ref="U26" r:id="rId13" display="https://www.kstatesports.com/news/2019/12/9/football-se-k-state-navy-bring-familiarity-to-first-ever-matchup-in-autozone-liberty-bowl.aspx"/>
    <hyperlink ref="U30" r:id="rId14" display="https://www.kstatesports.com/news/2019/12/5/se-unbelievable-ride-for-k-state-football-sets-groundwork-for-even-more.aspx"/>
    <hyperlink ref="U36" r:id="rId15" display="https://www.kstatesports.com/news/2019/12/9/football-se-k-state-navy-bring-familiarity-to-first-ever-matchup-in-autozone-liberty-bowl.aspx"/>
    <hyperlink ref="U37" r:id="rId16" display="https://www.kstatesports.com/news/2019/12/5/se-unbelievable-ride-for-k-state-football-sets-groundwork-for-even-more.aspx"/>
    <hyperlink ref="U38" r:id="rId17" display="https://www.kstatesports.com/bowlinfo"/>
    <hyperlink ref="X38" r:id="rId18" display="https://pbs.twimg.com/media/ELhDvwDWwAAq_aJ.jpg"/>
    <hyperlink ref="Y3" r:id="rId19" display="http://pbs.twimg.com/profile_images/1195902330652299265/vkZT38p1_normal.jpg"/>
    <hyperlink ref="Y4" r:id="rId20" display="http://pbs.twimg.com/profile_images/483817514955075584/o9EGX3HY_normal.jpeg"/>
    <hyperlink ref="Y5" r:id="rId21" display="http://pbs.twimg.com/profile_images/798003247353040896/CraHCZSa_normal.jpg"/>
    <hyperlink ref="Y6" r:id="rId22" display="http://pbs.twimg.com/profile_images/1146023085000335360/xKgItg71_normal.jpg"/>
    <hyperlink ref="Y7" r:id="rId23" display="http://pbs.twimg.com/profile_images/699227604956553217/FksE_nzd_normal.jpg"/>
    <hyperlink ref="Y8" r:id="rId24" display="http://pbs.twimg.com/profile_images/504746209794203648/LhJ_kOt6_normal.jpeg"/>
    <hyperlink ref="Y9" r:id="rId25" display="http://pbs.twimg.com/profile_images/710938963351969793/n1RBqwMJ_normal.jpg"/>
    <hyperlink ref="Y10" r:id="rId26" display="http://pbs.twimg.com/profile_images/923261464584032256/5fMsP2Q4_normal.jpg"/>
    <hyperlink ref="Y11" r:id="rId27" display="http://pbs.twimg.com/profile_images/796840348660203521/Lu6a6fSQ_normal.jpg"/>
    <hyperlink ref="Y12" r:id="rId28" display="http://pbs.twimg.com/profile_images/796840348660203521/Lu6a6fSQ_normal.jpg"/>
    <hyperlink ref="Y13" r:id="rId29" display="http://pbs.twimg.com/profile_images/521097880581320704/hfRsPFC3_normal.jpeg"/>
    <hyperlink ref="Y14" r:id="rId30" display="http://pbs.twimg.com/profile_images/1174213151589654534/6GyTOHqs_normal.jpg"/>
    <hyperlink ref="Y15" r:id="rId31" display="http://pbs.twimg.com/profile_images/1085254897195466753/yTnkK8ti_normal.jpg"/>
    <hyperlink ref="Y16" r:id="rId32" display="http://pbs.twimg.com/profile_images/1140447660547219461/06nTnNeu_normal.jpg"/>
    <hyperlink ref="Y17" r:id="rId33" display="http://pbs.twimg.com/profile_images/1194634337418801154/_u-6twY9_normal.jpg"/>
    <hyperlink ref="Y18" r:id="rId34" display="http://pbs.twimg.com/profile_images/811778947369340929/zrJhHPQA_normal.jpg"/>
    <hyperlink ref="Y19" r:id="rId35" display="http://pbs.twimg.com/profile_images/953853608415584257/8Iz8G6zW_normal.jpg"/>
    <hyperlink ref="Y20" r:id="rId36" display="http://pbs.twimg.com/profile_images/953853608415584257/8Iz8G6zW_normal.jpg"/>
    <hyperlink ref="Y21" r:id="rId37" display="http://pbs.twimg.com/profile_images/1190991570/35641_459514688367_769833367_6091558_131764_n_normal.jpg"/>
    <hyperlink ref="Y22" r:id="rId38" display="http://pbs.twimg.com/profile_images/1039852184278626305/qwX7iv2__normal.jpg"/>
    <hyperlink ref="Y23" r:id="rId39" display="http://pbs.twimg.com/profile_images/1109844236495716353/MQ1DAiDg_normal.jpg"/>
    <hyperlink ref="Y24" r:id="rId40" display="http://pbs.twimg.com/profile_images/1086376567515869184/p5SSJYd8_normal.jpg"/>
    <hyperlink ref="Y25" r:id="rId41" display="http://pbs.twimg.com/profile_images/1179051201230462976/v6RQXH2Q_normal.jpg"/>
    <hyperlink ref="Y26" r:id="rId42" display="http://pbs.twimg.com/profile_images/1179051201230462976/v6RQXH2Q_normal.jpg"/>
    <hyperlink ref="Y27" r:id="rId43" display="http://pbs.twimg.com/profile_images/1179051201230462976/v6RQXH2Q_normal.jpg"/>
    <hyperlink ref="Y28" r:id="rId44" display="http://pbs.twimg.com/profile_images/1199063678487875589/4KgAjEHl_normal.jpg"/>
    <hyperlink ref="Y29" r:id="rId45" display="http://pbs.twimg.com/profile_images/946601495088304128/R70SDmiv_normal.jpg"/>
    <hyperlink ref="Y30" r:id="rId46" display="http://pbs.twimg.com/profile_images/713746789/just_logo_normal.jpg"/>
    <hyperlink ref="Y31" r:id="rId47" display="http://pbs.twimg.com/profile_images/713746789/just_logo_normal.jpg"/>
    <hyperlink ref="Y32" r:id="rId48" display="http://pbs.twimg.com/profile_images/1321740462/Family_Dec_2006_normal.jpg"/>
    <hyperlink ref="Y33" r:id="rId49" display="http://pbs.twimg.com/profile_images/378800000437225705/6c863fc5d608d79246042a2bbc12144d_normal.jpeg"/>
    <hyperlink ref="Y34" r:id="rId50" display="http://pbs.twimg.com/profile_images/427637371211743232/DXdVtKPK_normal.jpeg"/>
    <hyperlink ref="Y35" r:id="rId51" display="http://pbs.twimg.com/profile_images/1193711731945676800/CX0chCfv_normal.jpg"/>
    <hyperlink ref="Y36" r:id="rId52" display="http://pbs.twimg.com/profile_images/1026512919435993089/PHNpO6F1_normal.jpg"/>
    <hyperlink ref="Y37" r:id="rId53" display="http://pbs.twimg.com/profile_images/1026512919435993089/PHNpO6F1_normal.jpg"/>
    <hyperlink ref="Y38" r:id="rId54" display="https://pbs.twimg.com/media/ELhDvwDWwAAq_aJ.jpg"/>
    <hyperlink ref="Y39" r:id="rId55" display="http://abs.twimg.com/sticky/default_profile_images/default_profile_normal.png"/>
    <hyperlink ref="AC3" r:id="rId56" display="https://twitter.com/kstatefb/status/1202623552110903297"/>
    <hyperlink ref="AC4" r:id="rId57" display="https://twitter.com/okcatbacker/status/1202637314012450819"/>
    <hyperlink ref="AC5" r:id="rId58" display="https://twitter.com/marissa_curl/status/1202656372044812289"/>
    <hyperlink ref="AC6" r:id="rId59" display="https://twitter.com/garret1garrett/status/1202664476111228932"/>
    <hyperlink ref="AC7" r:id="rId60" display="https://twitter.com/learfield/status/1202669256619499520"/>
    <hyperlink ref="AC8" r:id="rId61" display="https://twitter.com/albergseth/status/1202669860997742592"/>
    <hyperlink ref="AC9" r:id="rId62" display="https://twitter.com/midland_ext/status/1202672454071726080"/>
    <hyperlink ref="AC10" r:id="rId63" display="https://twitter.com/sethjoyce84/status/1202782720218345472"/>
    <hyperlink ref="AC11" r:id="rId64" display="https://twitter.com/corbinmcguire1/status/1202961809684205568"/>
    <hyperlink ref="AC12" r:id="rId65" display="https://twitter.com/corbinmcguire1/status/1204045367387545601"/>
    <hyperlink ref="AC13" r:id="rId66" display="https://twitter.com/cassieroo22/status/1204047103942639616"/>
    <hyperlink ref="AC14" r:id="rId67" display="https://twitter.com/grantflanders/status/1204125921998974976"/>
    <hyperlink ref="AC15" r:id="rId68" display="https://twitter.com/azolibertybowl/status/1204787571823456256"/>
    <hyperlink ref="AC16" r:id="rId69" display="https://twitter.com/wildcatheil/status/1204788692956655623"/>
    <hyperlink ref="AC17" r:id="rId70" display="https://twitter.com/ksuwildcat311/status/1204789061640171520"/>
    <hyperlink ref="AC18" r:id="rId71" display="https://twitter.com/dacox17/status/1204789373524414464"/>
    <hyperlink ref="AC19" r:id="rId72" display="https://twitter.com/wildcatsgraffix/status/1202623643940982784"/>
    <hyperlink ref="AC20" r:id="rId73" display="https://twitter.com/wildcatsgraffix/status/1204789793252618243"/>
    <hyperlink ref="AC21" r:id="rId74" display="https://twitter.com/rumagedd/status/1204795764138029057"/>
    <hyperlink ref="AC22" r:id="rId75" display="https://twitter.com/real_derek_rich/status/1204798659092762624"/>
    <hyperlink ref="AC23" r:id="rId76" display="https://twitter.com/cecilia_george/status/1204800618898046976"/>
    <hyperlink ref="AC24" r:id="rId77" display="https://twitter.com/kstatealumni/status/1204803351357087746"/>
    <hyperlink ref="AC25" r:id="rId78" display="https://twitter.com/thekstatefamily/status/1202759637260521482"/>
    <hyperlink ref="AC26" r:id="rId79" display="https://twitter.com/thekstatefamily/status/1204055474397728771"/>
    <hyperlink ref="AC27" r:id="rId80" display="https://twitter.com/thekstatefamily/status/1204803637610008576"/>
    <hyperlink ref="AC28" r:id="rId81" display="https://twitter.com/ashleyyyp5/status/1204805503320240131"/>
    <hyperlink ref="AC29" r:id="rId82" display="https://twitter.com/sherranae/status/1204808865927303169"/>
    <hyperlink ref="AC30" r:id="rId83" display="https://twitter.com/wildkatphoto/status/1204127328986681345"/>
    <hyperlink ref="AC31" r:id="rId84" display="https://twitter.com/wildkatphoto/status/1204833500165287937"/>
    <hyperlink ref="AC32" r:id="rId85" display="https://twitter.com/tannerhoops/status/1204836214970470400"/>
    <hyperlink ref="AC33" r:id="rId86" display="https://twitter.com/trpeep24/status/1204906583945289729"/>
    <hyperlink ref="AC34" r:id="rId87" display="https://twitter.com/jadenner/status/1204923535464058880"/>
    <hyperlink ref="AC35" r:id="rId88" display="https://twitter.com/williamloe8/status/1204948376388804608"/>
    <hyperlink ref="AC36" r:id="rId89" display="https://twitter.com/kstatesports/status/1204044501280575488"/>
    <hyperlink ref="AC37" r:id="rId90" display="https://twitter.com/kstatesports/status/1202590774816387073"/>
    <hyperlink ref="AC38" r:id="rId91" display="https://twitter.com/kstatesports/status/1204787399034843137"/>
    <hyperlink ref="AC39" r:id="rId92" display="https://twitter.com/cjskilian/status/1205106206668447744"/>
  </hyperlinks>
  <printOptions/>
  <pageMargins left="0.7" right="0.7" top="0.75" bottom="0.75" header="0.3" footer="0.3"/>
  <pageSetup horizontalDpi="600" verticalDpi="600" orientation="portrait" r:id="rId96"/>
  <legacyDrawing r:id="rId94"/>
  <tableParts>
    <tablePart r:id="rId9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817</v>
      </c>
      <c r="B1" s="13" t="s">
        <v>34</v>
      </c>
    </row>
    <row r="2" spans="1:2" ht="15">
      <c r="A2" s="81" t="s">
        <v>273</v>
      </c>
      <c r="B2" s="83">
        <v>807</v>
      </c>
    </row>
    <row r="3" spans="1:2" ht="15">
      <c r="A3" s="81" t="s">
        <v>251</v>
      </c>
      <c r="B3" s="83">
        <v>1</v>
      </c>
    </row>
    <row r="4" spans="1:2" ht="15">
      <c r="A4" s="81" t="s">
        <v>264</v>
      </c>
      <c r="B4" s="83">
        <v>0</v>
      </c>
    </row>
    <row r="5" spans="1:2" ht="15">
      <c r="A5" s="81" t="s">
        <v>266</v>
      </c>
      <c r="B5" s="83">
        <v>0</v>
      </c>
    </row>
    <row r="6" spans="1:2" ht="15">
      <c r="A6" s="81" t="s">
        <v>265</v>
      </c>
      <c r="B6" s="83">
        <v>0</v>
      </c>
    </row>
    <row r="7" spans="1:2" ht="15">
      <c r="A7" s="81" t="s">
        <v>261</v>
      </c>
      <c r="B7" s="83">
        <v>0</v>
      </c>
    </row>
    <row r="8" spans="1:2" ht="15">
      <c r="A8" s="81" t="s">
        <v>260</v>
      </c>
      <c r="B8" s="83">
        <v>0</v>
      </c>
    </row>
    <row r="9" spans="1:2" ht="15">
      <c r="A9" s="81" t="s">
        <v>263</v>
      </c>
      <c r="B9" s="83">
        <v>0</v>
      </c>
    </row>
    <row r="10" spans="1:2" ht="15">
      <c r="A10" s="81" t="s">
        <v>262</v>
      </c>
      <c r="B10" s="83">
        <v>0</v>
      </c>
    </row>
    <row r="11" spans="1:2" ht="15">
      <c r="A11" s="81" t="s">
        <v>271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workbookViewId="0" topLeftCell="A1"/>
  </sheetViews>
  <sheetFormatPr defaultColWidth="9.140625" defaultRowHeight="15"/>
  <cols>
    <col min="1" max="1" width="14.00390625" style="0" customWidth="1"/>
    <col min="2" max="2" width="23.57421875" style="0" bestFit="1" customWidth="1"/>
  </cols>
  <sheetData>
    <row r="25" spans="1:2" ht="15">
      <c r="A25" s="149" t="s">
        <v>819</v>
      </c>
      <c r="B25" t="s">
        <v>818</v>
      </c>
    </row>
    <row r="26" spans="1:2" ht="15">
      <c r="A26" s="150" t="s">
        <v>821</v>
      </c>
      <c r="B26" s="3"/>
    </row>
    <row r="27" spans="1:2" ht="15">
      <c r="A27" s="151" t="s">
        <v>822</v>
      </c>
      <c r="B27" s="3"/>
    </row>
    <row r="28" spans="1:2" ht="15">
      <c r="A28" s="152" t="s">
        <v>823</v>
      </c>
      <c r="B28" s="3"/>
    </row>
    <row r="29" spans="1:2" ht="15">
      <c r="A29" s="153" t="s">
        <v>824</v>
      </c>
      <c r="B29" s="3">
        <v>1</v>
      </c>
    </row>
    <row r="30" spans="1:2" ht="15">
      <c r="A30" s="153" t="s">
        <v>825</v>
      </c>
      <c r="B30" s="3">
        <v>2</v>
      </c>
    </row>
    <row r="31" spans="1:2" ht="15">
      <c r="A31" s="153" t="s">
        <v>826</v>
      </c>
      <c r="B31" s="3">
        <v>1</v>
      </c>
    </row>
    <row r="32" spans="1:2" ht="15">
      <c r="A32" s="153" t="s">
        <v>827</v>
      </c>
      <c r="B32" s="3">
        <v>1</v>
      </c>
    </row>
    <row r="33" spans="1:2" ht="15">
      <c r="A33" s="153" t="s">
        <v>828</v>
      </c>
      <c r="B33" s="3">
        <v>4</v>
      </c>
    </row>
    <row r="34" spans="1:2" ht="15">
      <c r="A34" s="152" t="s">
        <v>829</v>
      </c>
      <c r="B34" s="3"/>
    </row>
    <row r="35" spans="1:2" ht="15">
      <c r="A35" s="153" t="s">
        <v>830</v>
      </c>
      <c r="B35" s="3">
        <v>1</v>
      </c>
    </row>
    <row r="36" spans="1:2" ht="15">
      <c r="A36" s="153" t="s">
        <v>831</v>
      </c>
      <c r="B36" s="3">
        <v>1</v>
      </c>
    </row>
    <row r="37" spans="1:2" ht="15">
      <c r="A37" s="153" t="s">
        <v>824</v>
      </c>
      <c r="B37" s="3">
        <v>1</v>
      </c>
    </row>
    <row r="38" spans="1:2" ht="15">
      <c r="A38" s="152" t="s">
        <v>832</v>
      </c>
      <c r="B38" s="3"/>
    </row>
    <row r="39" spans="1:2" ht="15">
      <c r="A39" s="153" t="s">
        <v>824</v>
      </c>
      <c r="B39" s="3">
        <v>3</v>
      </c>
    </row>
    <row r="40" spans="1:2" ht="15">
      <c r="A40" s="153" t="s">
        <v>833</v>
      </c>
      <c r="B40" s="3">
        <v>1</v>
      </c>
    </row>
    <row r="41" spans="1:2" ht="15">
      <c r="A41" s="153" t="s">
        <v>828</v>
      </c>
      <c r="B41" s="3">
        <v>2</v>
      </c>
    </row>
    <row r="42" spans="1:2" ht="15">
      <c r="A42" s="152" t="s">
        <v>834</v>
      </c>
      <c r="B42" s="3"/>
    </row>
    <row r="43" spans="1:2" ht="15">
      <c r="A43" s="153" t="s">
        <v>833</v>
      </c>
      <c r="B43" s="3">
        <v>6</v>
      </c>
    </row>
    <row r="44" spans="1:2" ht="15">
      <c r="A44" s="153" t="s">
        <v>825</v>
      </c>
      <c r="B44" s="3">
        <v>6</v>
      </c>
    </row>
    <row r="45" spans="1:2" ht="15">
      <c r="A45" s="153" t="s">
        <v>826</v>
      </c>
      <c r="B45" s="3">
        <v>1</v>
      </c>
    </row>
    <row r="46" spans="1:2" ht="15">
      <c r="A46" s="153" t="s">
        <v>827</v>
      </c>
      <c r="B46" s="3">
        <v>2</v>
      </c>
    </row>
    <row r="47" spans="1:2" ht="15">
      <c r="A47" s="153" t="s">
        <v>835</v>
      </c>
      <c r="B47" s="3">
        <v>1</v>
      </c>
    </row>
    <row r="48" spans="1:2" ht="15">
      <c r="A48" s="152" t="s">
        <v>836</v>
      </c>
      <c r="B48" s="3"/>
    </row>
    <row r="49" spans="1:2" ht="15">
      <c r="A49" s="153" t="s">
        <v>837</v>
      </c>
      <c r="B49" s="3">
        <v>1</v>
      </c>
    </row>
    <row r="50" spans="1:2" ht="15">
      <c r="A50" s="153" t="s">
        <v>831</v>
      </c>
      <c r="B50" s="3">
        <v>1</v>
      </c>
    </row>
    <row r="51" spans="1:2" ht="15">
      <c r="A51" s="153" t="s">
        <v>838</v>
      </c>
      <c r="B51" s="3">
        <v>1</v>
      </c>
    </row>
    <row r="52" spans="1:2" ht="15">
      <c r="A52" s="150" t="s">
        <v>820</v>
      </c>
      <c r="B52"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4.140625" style="3" customWidth="1"/>
    <col min="32" max="32" width="8.0039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16.140625" style="0" bestFit="1" customWidth="1"/>
    <col min="55" max="55" width="17.8515625" style="0" bestFit="1" customWidth="1"/>
    <col min="56" max="56" width="16.57421875" style="0" bestFit="1" customWidth="1"/>
    <col min="57" max="57" width="17.8515625" style="0" bestFit="1" customWidth="1"/>
    <col min="58" max="58" width="16.8515625" style="0" bestFit="1" customWidth="1"/>
    <col min="59" max="59" width="17.8515625" style="0" bestFit="1" customWidth="1"/>
    <col min="60" max="60" width="16.140625" style="0" bestFit="1" customWidth="1"/>
    <col min="61" max="61" width="17.8515625" style="0" bestFit="1" customWidth="1"/>
    <col min="62" max="62" width="18.140625" style="0" bestFit="1" customWidth="1"/>
    <col min="63" max="63" width="18.421875" style="0" bestFit="1" customWidth="1"/>
    <col min="64" max="64" width="20.28125" style="0" bestFit="1" customWidth="1"/>
    <col min="65" max="65" width="25.28125" style="0" bestFit="1" customWidth="1"/>
    <col min="66" max="66" width="21.140625" style="0" bestFit="1" customWidth="1"/>
    <col min="67" max="67" width="26.140625" style="0" bestFit="1" customWidth="1"/>
    <col min="68" max="68" width="25.421875" style="0" bestFit="1" customWidth="1"/>
    <col min="69" max="69" width="30.421875" style="0" bestFit="1" customWidth="1"/>
    <col min="70" max="70" width="17.28125" style="0" bestFit="1" customWidth="1"/>
    <col min="71" max="71" width="20.8515625" style="0" bestFit="1" customWidth="1"/>
    <col min="72" max="72" width="16.140625" style="0" bestFit="1"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630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175</v>
      </c>
      <c r="AF2" s="13" t="s">
        <v>437</v>
      </c>
      <c r="AG2" s="13" t="s">
        <v>438</v>
      </c>
      <c r="AH2" s="13" t="s">
        <v>439</v>
      </c>
      <c r="AI2" s="13" t="s">
        <v>440</v>
      </c>
      <c r="AJ2" s="13" t="s">
        <v>441</v>
      </c>
      <c r="AK2" s="13" t="s">
        <v>442</v>
      </c>
      <c r="AL2" s="13" t="s">
        <v>443</v>
      </c>
      <c r="AM2" s="13" t="s">
        <v>444</v>
      </c>
      <c r="AN2" s="13" t="s">
        <v>445</v>
      </c>
      <c r="AO2" s="13" t="s">
        <v>446</v>
      </c>
      <c r="AP2" s="13" t="s">
        <v>447</v>
      </c>
      <c r="AQ2" s="13" t="s">
        <v>448</v>
      </c>
      <c r="AR2" s="13" t="s">
        <v>449</v>
      </c>
      <c r="AS2" s="13" t="s">
        <v>450</v>
      </c>
      <c r="AT2" s="13" t="s">
        <v>451</v>
      </c>
      <c r="AU2" s="13" t="s">
        <v>225</v>
      </c>
      <c r="AV2" s="13" t="s">
        <v>452</v>
      </c>
      <c r="AW2" s="13" t="s">
        <v>453</v>
      </c>
      <c r="AX2" s="13" t="s">
        <v>454</v>
      </c>
      <c r="AY2" s="13" t="s">
        <v>455</v>
      </c>
      <c r="AZ2" s="13" t="s">
        <v>456</v>
      </c>
      <c r="BA2" s="13" t="s">
        <v>457</v>
      </c>
      <c r="BB2" s="135" t="s">
        <v>751</v>
      </c>
      <c r="BC2" s="135" t="s">
        <v>754</v>
      </c>
      <c r="BD2" s="135" t="s">
        <v>755</v>
      </c>
      <c r="BE2" s="135" t="s">
        <v>756</v>
      </c>
      <c r="BF2" s="135" t="s">
        <v>757</v>
      </c>
      <c r="BG2" s="135" t="s">
        <v>758</v>
      </c>
      <c r="BH2" s="135" t="s">
        <v>759</v>
      </c>
      <c r="BI2" s="135" t="s">
        <v>764</v>
      </c>
      <c r="BJ2" s="135" t="s">
        <v>765</v>
      </c>
      <c r="BK2" s="135" t="s">
        <v>769</v>
      </c>
      <c r="BL2" s="135" t="s">
        <v>797</v>
      </c>
      <c r="BM2" s="135" t="s">
        <v>798</v>
      </c>
      <c r="BN2" s="135" t="s">
        <v>799</v>
      </c>
      <c r="BO2" s="135" t="s">
        <v>800</v>
      </c>
      <c r="BP2" s="135" t="s">
        <v>801</v>
      </c>
      <c r="BQ2" s="135" t="s">
        <v>802</v>
      </c>
      <c r="BR2" s="135" t="s">
        <v>803</v>
      </c>
      <c r="BS2" s="135" t="s">
        <v>804</v>
      </c>
      <c r="BT2" s="135" t="s">
        <v>806</v>
      </c>
      <c r="BU2" s="3"/>
      <c r="BV2" s="3"/>
    </row>
    <row r="3" spans="1:74" ht="29" customHeight="1">
      <c r="A3" s="50" t="s">
        <v>245</v>
      </c>
      <c r="C3" s="53"/>
      <c r="D3" s="53" t="s">
        <v>64</v>
      </c>
      <c r="E3" s="54">
        <v>1000</v>
      </c>
      <c r="F3" s="55"/>
      <c r="G3" s="120" t="s">
        <v>289</v>
      </c>
      <c r="H3" s="53"/>
      <c r="I3" s="57" t="s">
        <v>245</v>
      </c>
      <c r="J3" s="56"/>
      <c r="K3" s="56"/>
      <c r="L3" s="121" t="s">
        <v>595</v>
      </c>
      <c r="M3" s="59">
        <v>6707.61526205872</v>
      </c>
      <c r="N3" s="60">
        <v>9205.5068359375</v>
      </c>
      <c r="O3" s="60">
        <v>6171.5244140625</v>
      </c>
      <c r="P3" s="58"/>
      <c r="Q3" s="61"/>
      <c r="R3" s="61"/>
      <c r="S3" s="51"/>
      <c r="T3" s="51">
        <v>0</v>
      </c>
      <c r="U3" s="51">
        <v>1</v>
      </c>
      <c r="V3" s="52">
        <v>0</v>
      </c>
      <c r="W3" s="52">
        <v>0.017544</v>
      </c>
      <c r="X3" s="52">
        <v>0.027875</v>
      </c>
      <c r="Y3" s="52">
        <v>0.525891</v>
      </c>
      <c r="Z3" s="52">
        <v>0</v>
      </c>
      <c r="AA3" s="52">
        <v>0</v>
      </c>
      <c r="AB3" s="62">
        <v>3</v>
      </c>
      <c r="AC3" s="62"/>
      <c r="AD3" s="63"/>
      <c r="AE3" s="83" t="str">
        <f>REPLACE(INDEX(GroupVertices[Group],MATCH(Vertices[[#This Row],[Vertex]],GroupVertices[Vertex],0)),1,1,"")</f>
        <v>1</v>
      </c>
      <c r="AF3" s="83" t="s">
        <v>458</v>
      </c>
      <c r="AG3" s="83">
        <v>256</v>
      </c>
      <c r="AH3" s="83">
        <v>93480</v>
      </c>
      <c r="AI3" s="83">
        <v>4595</v>
      </c>
      <c r="AJ3" s="83">
        <v>1171</v>
      </c>
      <c r="AK3" s="83"/>
      <c r="AL3" s="83" t="s">
        <v>488</v>
      </c>
      <c r="AM3" s="83" t="s">
        <v>511</v>
      </c>
      <c r="AN3" s="105" t="s">
        <v>524</v>
      </c>
      <c r="AO3" s="83"/>
      <c r="AP3" s="102">
        <v>40226.93858796296</v>
      </c>
      <c r="AQ3" s="105" t="s">
        <v>534</v>
      </c>
      <c r="AR3" s="83" t="b">
        <v>0</v>
      </c>
      <c r="AS3" s="83" t="b">
        <v>0</v>
      </c>
      <c r="AT3" s="83" t="b">
        <v>1</v>
      </c>
      <c r="AU3" s="83"/>
      <c r="AV3" s="83">
        <v>573</v>
      </c>
      <c r="AW3" s="105" t="s">
        <v>559</v>
      </c>
      <c r="AX3" s="83" t="b">
        <v>1</v>
      </c>
      <c r="AY3" s="83" t="s">
        <v>564</v>
      </c>
      <c r="AZ3" s="105" t="s">
        <v>565</v>
      </c>
      <c r="BA3" s="83" t="s">
        <v>66</v>
      </c>
      <c r="BB3" s="51" t="s">
        <v>282</v>
      </c>
      <c r="BC3" s="51" t="s">
        <v>282</v>
      </c>
      <c r="BD3" s="51" t="s">
        <v>286</v>
      </c>
      <c r="BE3" s="51" t="s">
        <v>286</v>
      </c>
      <c r="BF3" s="51" t="s">
        <v>245</v>
      </c>
      <c r="BG3" s="51" t="s">
        <v>245</v>
      </c>
      <c r="BH3" s="136" t="s">
        <v>760</v>
      </c>
      <c r="BI3" s="136" t="s">
        <v>760</v>
      </c>
      <c r="BJ3" s="136" t="s">
        <v>766</v>
      </c>
      <c r="BK3" s="136" t="s">
        <v>766</v>
      </c>
      <c r="BL3" s="136">
        <v>0</v>
      </c>
      <c r="BM3" s="139">
        <v>0</v>
      </c>
      <c r="BN3" s="136">
        <v>0</v>
      </c>
      <c r="BO3" s="139">
        <v>0</v>
      </c>
      <c r="BP3" s="136">
        <v>0</v>
      </c>
      <c r="BQ3" s="139">
        <v>0</v>
      </c>
      <c r="BR3" s="136">
        <v>13</v>
      </c>
      <c r="BS3" s="139">
        <v>100</v>
      </c>
      <c r="BT3" s="136">
        <v>13</v>
      </c>
      <c r="BU3" s="3"/>
      <c r="BV3" s="3"/>
    </row>
    <row r="4" spans="1:76" ht="29" customHeight="1">
      <c r="A4" s="14" t="s">
        <v>273</v>
      </c>
      <c r="C4" s="15"/>
      <c r="D4" s="15" t="s">
        <v>64</v>
      </c>
      <c r="E4" s="114">
        <v>1000</v>
      </c>
      <c r="F4" s="88"/>
      <c r="G4" s="120" t="s">
        <v>317</v>
      </c>
      <c r="H4" s="15"/>
      <c r="I4" s="16" t="s">
        <v>273</v>
      </c>
      <c r="J4" s="66"/>
      <c r="K4" s="66"/>
      <c r="L4" s="121" t="s">
        <v>596</v>
      </c>
      <c r="M4" s="115">
        <v>9999</v>
      </c>
      <c r="N4" s="116">
        <v>4994.4365234375</v>
      </c>
      <c r="O4" s="116">
        <v>5483.81005859375</v>
      </c>
      <c r="P4" s="77"/>
      <c r="Q4" s="117"/>
      <c r="R4" s="117"/>
      <c r="S4" s="118"/>
      <c r="T4" s="51">
        <v>30</v>
      </c>
      <c r="U4" s="51">
        <v>1</v>
      </c>
      <c r="V4" s="52">
        <v>807</v>
      </c>
      <c r="W4" s="52">
        <v>0.034483</v>
      </c>
      <c r="X4" s="52">
        <v>0.166959</v>
      </c>
      <c r="Y4" s="52">
        <v>13.266785</v>
      </c>
      <c r="Z4" s="52">
        <v>0.0024630541871921183</v>
      </c>
      <c r="AA4" s="52">
        <v>0</v>
      </c>
      <c r="AB4" s="89">
        <v>4</v>
      </c>
      <c r="AC4" s="89"/>
      <c r="AD4" s="119"/>
      <c r="AE4" s="83" t="str">
        <f>REPLACE(INDEX(GroupVertices[Group],MATCH(Vertices[[#This Row],[Vertex]],GroupVertices[Vertex],0)),1,1,"")</f>
        <v>1</v>
      </c>
      <c r="AF4" s="83" t="s">
        <v>459</v>
      </c>
      <c r="AG4" s="83">
        <v>312</v>
      </c>
      <c r="AH4" s="83">
        <v>139351</v>
      </c>
      <c r="AI4" s="83">
        <v>28960</v>
      </c>
      <c r="AJ4" s="83">
        <v>3134</v>
      </c>
      <c r="AK4" s="83"/>
      <c r="AL4" s="83" t="s">
        <v>489</v>
      </c>
      <c r="AM4" s="83" t="s">
        <v>511</v>
      </c>
      <c r="AN4" s="105" t="s">
        <v>525</v>
      </c>
      <c r="AO4" s="83"/>
      <c r="AP4" s="102">
        <v>39972.66326388889</v>
      </c>
      <c r="AQ4" s="105" t="s">
        <v>535</v>
      </c>
      <c r="AR4" s="83" t="b">
        <v>0</v>
      </c>
      <c r="AS4" s="83" t="b">
        <v>0</v>
      </c>
      <c r="AT4" s="83" t="b">
        <v>1</v>
      </c>
      <c r="AU4" s="83"/>
      <c r="AV4" s="83">
        <v>743</v>
      </c>
      <c r="AW4" s="105" t="s">
        <v>560</v>
      </c>
      <c r="AX4" s="83" t="b">
        <v>1</v>
      </c>
      <c r="AY4" s="83" t="s">
        <v>564</v>
      </c>
      <c r="AZ4" s="105" t="s">
        <v>566</v>
      </c>
      <c r="BA4" s="83" t="s">
        <v>66</v>
      </c>
      <c r="BB4" s="51" t="s">
        <v>752</v>
      </c>
      <c r="BC4" s="51" t="s">
        <v>752</v>
      </c>
      <c r="BD4" s="51" t="s">
        <v>286</v>
      </c>
      <c r="BE4" s="51" t="s">
        <v>286</v>
      </c>
      <c r="BF4" s="51" t="s">
        <v>245</v>
      </c>
      <c r="BG4" s="51" t="s">
        <v>245</v>
      </c>
      <c r="BH4" s="136" t="s">
        <v>761</v>
      </c>
      <c r="BI4" s="136" t="s">
        <v>761</v>
      </c>
      <c r="BJ4" s="136" t="s">
        <v>734</v>
      </c>
      <c r="BK4" s="136" t="s">
        <v>734</v>
      </c>
      <c r="BL4" s="136">
        <v>2</v>
      </c>
      <c r="BM4" s="139">
        <v>5</v>
      </c>
      <c r="BN4" s="136">
        <v>0</v>
      </c>
      <c r="BO4" s="139">
        <v>0</v>
      </c>
      <c r="BP4" s="136">
        <v>0</v>
      </c>
      <c r="BQ4" s="139">
        <v>0</v>
      </c>
      <c r="BR4" s="136">
        <v>38</v>
      </c>
      <c r="BS4" s="139">
        <v>95</v>
      </c>
      <c r="BT4" s="136">
        <v>40</v>
      </c>
      <c r="BU4" s="3"/>
      <c r="BV4" s="3"/>
      <c r="BW4" s="3"/>
      <c r="BX4" s="3"/>
    </row>
    <row r="5" spans="1:76" ht="29" customHeight="1">
      <c r="A5" s="14" t="s">
        <v>246</v>
      </c>
      <c r="C5" s="15"/>
      <c r="D5" s="15" t="s">
        <v>64</v>
      </c>
      <c r="E5" s="114">
        <v>172.37202065209704</v>
      </c>
      <c r="F5" s="88"/>
      <c r="G5" s="120" t="s">
        <v>290</v>
      </c>
      <c r="H5" s="15"/>
      <c r="I5" s="16" t="s">
        <v>246</v>
      </c>
      <c r="J5" s="66"/>
      <c r="K5" s="66"/>
      <c r="L5" s="121" t="s">
        <v>597</v>
      </c>
      <c r="M5" s="115">
        <v>13.556785968034793</v>
      </c>
      <c r="N5" s="116">
        <v>723.0957641601562</v>
      </c>
      <c r="O5" s="116">
        <v>7092.4853515625</v>
      </c>
      <c r="P5" s="77"/>
      <c r="Q5" s="117"/>
      <c r="R5" s="117"/>
      <c r="S5" s="118"/>
      <c r="T5" s="51">
        <v>0</v>
      </c>
      <c r="U5" s="51">
        <v>1</v>
      </c>
      <c r="V5" s="52">
        <v>0</v>
      </c>
      <c r="W5" s="52">
        <v>0.017544</v>
      </c>
      <c r="X5" s="52">
        <v>0.027875</v>
      </c>
      <c r="Y5" s="52">
        <v>0.525891</v>
      </c>
      <c r="Z5" s="52">
        <v>0</v>
      </c>
      <c r="AA5" s="52">
        <v>0</v>
      </c>
      <c r="AB5" s="89">
        <v>5</v>
      </c>
      <c r="AC5" s="89"/>
      <c r="AD5" s="119"/>
      <c r="AE5" s="83" t="str">
        <f>REPLACE(INDEX(GroupVertices[Group],MATCH(Vertices[[#This Row],[Vertex]],GroupVertices[Vertex],0)),1,1,"")</f>
        <v>1</v>
      </c>
      <c r="AF5" s="83" t="s">
        <v>460</v>
      </c>
      <c r="AG5" s="83">
        <v>945</v>
      </c>
      <c r="AH5" s="83">
        <v>187</v>
      </c>
      <c r="AI5" s="83">
        <v>4560</v>
      </c>
      <c r="AJ5" s="83">
        <v>8888</v>
      </c>
      <c r="AK5" s="83"/>
      <c r="AL5" s="83" t="s">
        <v>490</v>
      </c>
      <c r="AM5" s="83" t="s">
        <v>512</v>
      </c>
      <c r="AN5" s="83"/>
      <c r="AO5" s="83"/>
      <c r="AP5" s="102">
        <v>39996.26412037037</v>
      </c>
      <c r="AQ5" s="105" t="s">
        <v>536</v>
      </c>
      <c r="AR5" s="83" t="b">
        <v>1</v>
      </c>
      <c r="AS5" s="83" t="b">
        <v>0</v>
      </c>
      <c r="AT5" s="83" t="b">
        <v>1</v>
      </c>
      <c r="AU5" s="83"/>
      <c r="AV5" s="83">
        <v>3</v>
      </c>
      <c r="AW5" s="105" t="s">
        <v>561</v>
      </c>
      <c r="AX5" s="83" t="b">
        <v>0</v>
      </c>
      <c r="AY5" s="83" t="s">
        <v>564</v>
      </c>
      <c r="AZ5" s="105" t="s">
        <v>567</v>
      </c>
      <c r="BA5" s="83" t="s">
        <v>66</v>
      </c>
      <c r="BB5" s="51" t="s">
        <v>282</v>
      </c>
      <c r="BC5" s="51" t="s">
        <v>282</v>
      </c>
      <c r="BD5" s="51" t="s">
        <v>286</v>
      </c>
      <c r="BE5" s="51" t="s">
        <v>286</v>
      </c>
      <c r="BF5" s="51" t="s">
        <v>245</v>
      </c>
      <c r="BG5" s="51" t="s">
        <v>245</v>
      </c>
      <c r="BH5" s="136" t="s">
        <v>760</v>
      </c>
      <c r="BI5" s="136" t="s">
        <v>760</v>
      </c>
      <c r="BJ5" s="136" t="s">
        <v>766</v>
      </c>
      <c r="BK5" s="136" t="s">
        <v>766</v>
      </c>
      <c r="BL5" s="136">
        <v>0</v>
      </c>
      <c r="BM5" s="139">
        <v>0</v>
      </c>
      <c r="BN5" s="136">
        <v>0</v>
      </c>
      <c r="BO5" s="139">
        <v>0</v>
      </c>
      <c r="BP5" s="136">
        <v>0</v>
      </c>
      <c r="BQ5" s="139">
        <v>0</v>
      </c>
      <c r="BR5" s="136">
        <v>13</v>
      </c>
      <c r="BS5" s="139">
        <v>100</v>
      </c>
      <c r="BT5" s="136">
        <v>13</v>
      </c>
      <c r="BU5" s="3"/>
      <c r="BV5" s="3"/>
      <c r="BW5" s="3"/>
      <c r="BX5" s="3"/>
    </row>
    <row r="6" spans="1:76" ht="29" customHeight="1">
      <c r="A6" s="14" t="s">
        <v>247</v>
      </c>
      <c r="C6" s="15"/>
      <c r="D6" s="15" t="s">
        <v>64</v>
      </c>
      <c r="E6" s="114">
        <v>163.65952330433552</v>
      </c>
      <c r="F6" s="88"/>
      <c r="G6" s="120" t="s">
        <v>291</v>
      </c>
      <c r="H6" s="15"/>
      <c r="I6" s="16" t="s">
        <v>247</v>
      </c>
      <c r="J6" s="66"/>
      <c r="K6" s="66"/>
      <c r="L6" s="121" t="s">
        <v>598</v>
      </c>
      <c r="M6" s="115">
        <v>3.0090857548855667</v>
      </c>
      <c r="N6" s="116">
        <v>6996.06689453125</v>
      </c>
      <c r="O6" s="116">
        <v>9319.771484375</v>
      </c>
      <c r="P6" s="77"/>
      <c r="Q6" s="117"/>
      <c r="R6" s="117"/>
      <c r="S6" s="118"/>
      <c r="T6" s="51">
        <v>0</v>
      </c>
      <c r="U6" s="51">
        <v>1</v>
      </c>
      <c r="V6" s="52">
        <v>0</v>
      </c>
      <c r="W6" s="52">
        <v>0.017544</v>
      </c>
      <c r="X6" s="52">
        <v>0.027875</v>
      </c>
      <c r="Y6" s="52">
        <v>0.525891</v>
      </c>
      <c r="Z6" s="52">
        <v>0</v>
      </c>
      <c r="AA6" s="52">
        <v>0</v>
      </c>
      <c r="AB6" s="89">
        <v>6</v>
      </c>
      <c r="AC6" s="89"/>
      <c r="AD6" s="119"/>
      <c r="AE6" s="83" t="str">
        <f>REPLACE(INDEX(GroupVertices[Group],MATCH(Vertices[[#This Row],[Vertex]],GroupVertices[Vertex],0)),1,1,"")</f>
        <v>1</v>
      </c>
      <c r="AF6" s="83" t="s">
        <v>461</v>
      </c>
      <c r="AG6" s="83">
        <v>144</v>
      </c>
      <c r="AH6" s="83">
        <v>40</v>
      </c>
      <c r="AI6" s="83">
        <v>454</v>
      </c>
      <c r="AJ6" s="83">
        <v>794</v>
      </c>
      <c r="AK6" s="83"/>
      <c r="AL6" s="83"/>
      <c r="AM6" s="83"/>
      <c r="AN6" s="83"/>
      <c r="AO6" s="83"/>
      <c r="AP6" s="102">
        <v>41500.04314814815</v>
      </c>
      <c r="AQ6" s="105" t="s">
        <v>537</v>
      </c>
      <c r="AR6" s="83" t="b">
        <v>1</v>
      </c>
      <c r="AS6" s="83" t="b">
        <v>0</v>
      </c>
      <c r="AT6" s="83" t="b">
        <v>0</v>
      </c>
      <c r="AU6" s="83"/>
      <c r="AV6" s="83">
        <v>1</v>
      </c>
      <c r="AW6" s="105" t="s">
        <v>561</v>
      </c>
      <c r="AX6" s="83" t="b">
        <v>0</v>
      </c>
      <c r="AY6" s="83" t="s">
        <v>564</v>
      </c>
      <c r="AZ6" s="105" t="s">
        <v>568</v>
      </c>
      <c r="BA6" s="83" t="s">
        <v>66</v>
      </c>
      <c r="BB6" s="51" t="s">
        <v>282</v>
      </c>
      <c r="BC6" s="51" t="s">
        <v>282</v>
      </c>
      <c r="BD6" s="51" t="s">
        <v>286</v>
      </c>
      <c r="BE6" s="51" t="s">
        <v>286</v>
      </c>
      <c r="BF6" s="51" t="s">
        <v>245</v>
      </c>
      <c r="BG6" s="51" t="s">
        <v>245</v>
      </c>
      <c r="BH6" s="136" t="s">
        <v>760</v>
      </c>
      <c r="BI6" s="136" t="s">
        <v>760</v>
      </c>
      <c r="BJ6" s="136" t="s">
        <v>766</v>
      </c>
      <c r="BK6" s="136" t="s">
        <v>766</v>
      </c>
      <c r="BL6" s="136">
        <v>0</v>
      </c>
      <c r="BM6" s="139">
        <v>0</v>
      </c>
      <c r="BN6" s="136">
        <v>0</v>
      </c>
      <c r="BO6" s="139">
        <v>0</v>
      </c>
      <c r="BP6" s="136">
        <v>0</v>
      </c>
      <c r="BQ6" s="139">
        <v>0</v>
      </c>
      <c r="BR6" s="136">
        <v>13</v>
      </c>
      <c r="BS6" s="139">
        <v>100</v>
      </c>
      <c r="BT6" s="136">
        <v>13</v>
      </c>
      <c r="BU6" s="3"/>
      <c r="BV6" s="3"/>
      <c r="BW6" s="3"/>
      <c r="BX6" s="3"/>
    </row>
    <row r="7" spans="1:76" ht="29" customHeight="1">
      <c r="A7" s="14" t="s">
        <v>248</v>
      </c>
      <c r="C7" s="15"/>
      <c r="D7" s="15" t="s">
        <v>64</v>
      </c>
      <c r="E7" s="114">
        <v>176.4615602234953</v>
      </c>
      <c r="F7" s="88"/>
      <c r="G7" s="120" t="s">
        <v>292</v>
      </c>
      <c r="H7" s="15"/>
      <c r="I7" s="16" t="s">
        <v>248</v>
      </c>
      <c r="J7" s="66"/>
      <c r="K7" s="66"/>
      <c r="L7" s="121" t="s">
        <v>599</v>
      </c>
      <c r="M7" s="115">
        <v>18.507747292574226</v>
      </c>
      <c r="N7" s="116">
        <v>2525.457275390625</v>
      </c>
      <c r="O7" s="116">
        <v>6364.76220703125</v>
      </c>
      <c r="P7" s="77"/>
      <c r="Q7" s="117"/>
      <c r="R7" s="117"/>
      <c r="S7" s="118"/>
      <c r="T7" s="51">
        <v>0</v>
      </c>
      <c r="U7" s="51">
        <v>1</v>
      </c>
      <c r="V7" s="52">
        <v>0</v>
      </c>
      <c r="W7" s="52">
        <v>0.017544</v>
      </c>
      <c r="X7" s="52">
        <v>0.027875</v>
      </c>
      <c r="Y7" s="52">
        <v>0.525891</v>
      </c>
      <c r="Z7" s="52">
        <v>0</v>
      </c>
      <c r="AA7" s="52">
        <v>0</v>
      </c>
      <c r="AB7" s="89">
        <v>7</v>
      </c>
      <c r="AC7" s="89"/>
      <c r="AD7" s="119"/>
      <c r="AE7" s="83" t="str">
        <f>REPLACE(INDEX(GroupVertices[Group],MATCH(Vertices[[#This Row],[Vertex]],GroupVertices[Vertex],0)),1,1,"")</f>
        <v>1</v>
      </c>
      <c r="AF7" s="83" t="s">
        <v>462</v>
      </c>
      <c r="AG7" s="83">
        <v>755</v>
      </c>
      <c r="AH7" s="83">
        <v>256</v>
      </c>
      <c r="AI7" s="83">
        <v>10451</v>
      </c>
      <c r="AJ7" s="83">
        <v>113875</v>
      </c>
      <c r="AK7" s="83"/>
      <c r="AL7" s="83"/>
      <c r="AM7" s="83"/>
      <c r="AN7" s="83"/>
      <c r="AO7" s="83"/>
      <c r="AP7" s="102">
        <v>41449.160625</v>
      </c>
      <c r="AQ7" s="105" t="s">
        <v>538</v>
      </c>
      <c r="AR7" s="83" t="b">
        <v>1</v>
      </c>
      <c r="AS7" s="83" t="b">
        <v>0</v>
      </c>
      <c r="AT7" s="83" t="b">
        <v>1</v>
      </c>
      <c r="AU7" s="83"/>
      <c r="AV7" s="83">
        <v>1</v>
      </c>
      <c r="AW7" s="105" t="s">
        <v>561</v>
      </c>
      <c r="AX7" s="83" t="b">
        <v>0</v>
      </c>
      <c r="AY7" s="83" t="s">
        <v>564</v>
      </c>
      <c r="AZ7" s="105" t="s">
        <v>569</v>
      </c>
      <c r="BA7" s="83" t="s">
        <v>66</v>
      </c>
      <c r="BB7" s="51" t="s">
        <v>282</v>
      </c>
      <c r="BC7" s="51" t="s">
        <v>282</v>
      </c>
      <c r="BD7" s="51" t="s">
        <v>286</v>
      </c>
      <c r="BE7" s="51" t="s">
        <v>286</v>
      </c>
      <c r="BF7" s="51" t="s">
        <v>245</v>
      </c>
      <c r="BG7" s="51" t="s">
        <v>245</v>
      </c>
      <c r="BH7" s="136" t="s">
        <v>760</v>
      </c>
      <c r="BI7" s="136" t="s">
        <v>760</v>
      </c>
      <c r="BJ7" s="136" t="s">
        <v>766</v>
      </c>
      <c r="BK7" s="136" t="s">
        <v>766</v>
      </c>
      <c r="BL7" s="136">
        <v>0</v>
      </c>
      <c r="BM7" s="139">
        <v>0</v>
      </c>
      <c r="BN7" s="136">
        <v>0</v>
      </c>
      <c r="BO7" s="139">
        <v>0</v>
      </c>
      <c r="BP7" s="136">
        <v>0</v>
      </c>
      <c r="BQ7" s="139">
        <v>0</v>
      </c>
      <c r="BR7" s="136">
        <v>13</v>
      </c>
      <c r="BS7" s="139">
        <v>100</v>
      </c>
      <c r="BT7" s="136">
        <v>13</v>
      </c>
      <c r="BU7" s="3"/>
      <c r="BV7" s="3"/>
      <c r="BW7" s="3"/>
      <c r="BX7" s="3"/>
    </row>
    <row r="8" spans="1:76" ht="29" customHeight="1">
      <c r="A8" s="14" t="s">
        <v>249</v>
      </c>
      <c r="C8" s="15"/>
      <c r="D8" s="15" t="s">
        <v>64</v>
      </c>
      <c r="E8" s="114">
        <v>746.0929344366646</v>
      </c>
      <c r="F8" s="88"/>
      <c r="G8" s="120" t="s">
        <v>293</v>
      </c>
      <c r="H8" s="15"/>
      <c r="I8" s="16" t="s">
        <v>249</v>
      </c>
      <c r="J8" s="66"/>
      <c r="K8" s="66"/>
      <c r="L8" s="121" t="s">
        <v>600</v>
      </c>
      <c r="M8" s="115">
        <v>708.126432657045</v>
      </c>
      <c r="N8" s="116">
        <v>6126.83837890625</v>
      </c>
      <c r="O8" s="116">
        <v>626.08837890625</v>
      </c>
      <c r="P8" s="77"/>
      <c r="Q8" s="117"/>
      <c r="R8" s="117"/>
      <c r="S8" s="118"/>
      <c r="T8" s="51">
        <v>0</v>
      </c>
      <c r="U8" s="51">
        <v>2</v>
      </c>
      <c r="V8" s="52">
        <v>0</v>
      </c>
      <c r="W8" s="52">
        <v>0.017857</v>
      </c>
      <c r="X8" s="52">
        <v>0.03445</v>
      </c>
      <c r="Y8" s="52">
        <v>0.88899</v>
      </c>
      <c r="Z8" s="52">
        <v>0.5</v>
      </c>
      <c r="AA8" s="52">
        <v>0</v>
      </c>
      <c r="AB8" s="89">
        <v>8</v>
      </c>
      <c r="AC8" s="89"/>
      <c r="AD8" s="119"/>
      <c r="AE8" s="83" t="str">
        <f>REPLACE(INDEX(GroupVertices[Group],MATCH(Vertices[[#This Row],[Vertex]],GroupVertices[Vertex],0)),1,1,"")</f>
        <v>2</v>
      </c>
      <c r="AF8" s="83" t="s">
        <v>463</v>
      </c>
      <c r="AG8" s="83">
        <v>1094</v>
      </c>
      <c r="AH8" s="83">
        <v>9867</v>
      </c>
      <c r="AI8" s="83">
        <v>11980</v>
      </c>
      <c r="AJ8" s="83">
        <v>38952</v>
      </c>
      <c r="AK8" s="83"/>
      <c r="AL8" s="83" t="s">
        <v>491</v>
      </c>
      <c r="AM8" s="83" t="s">
        <v>513</v>
      </c>
      <c r="AN8" s="105" t="s">
        <v>526</v>
      </c>
      <c r="AO8" s="83"/>
      <c r="AP8" s="102">
        <v>39722.67634259259</v>
      </c>
      <c r="AQ8" s="105" t="s">
        <v>539</v>
      </c>
      <c r="AR8" s="83" t="b">
        <v>0</v>
      </c>
      <c r="AS8" s="83" t="b">
        <v>0</v>
      </c>
      <c r="AT8" s="83" t="b">
        <v>1</v>
      </c>
      <c r="AU8" s="83"/>
      <c r="AV8" s="83">
        <v>164</v>
      </c>
      <c r="AW8" s="105" t="s">
        <v>561</v>
      </c>
      <c r="AX8" s="83" t="b">
        <v>1</v>
      </c>
      <c r="AY8" s="83" t="s">
        <v>564</v>
      </c>
      <c r="AZ8" s="105" t="s">
        <v>570</v>
      </c>
      <c r="BA8" s="83" t="s">
        <v>66</v>
      </c>
      <c r="BB8" s="51" t="s">
        <v>283</v>
      </c>
      <c r="BC8" s="51" t="s">
        <v>283</v>
      </c>
      <c r="BD8" s="51" t="s">
        <v>287</v>
      </c>
      <c r="BE8" s="51" t="s">
        <v>287</v>
      </c>
      <c r="BF8" s="51" t="s">
        <v>245</v>
      </c>
      <c r="BG8" s="51" t="s">
        <v>245</v>
      </c>
      <c r="BH8" s="136" t="s">
        <v>709</v>
      </c>
      <c r="BI8" s="136" t="s">
        <v>709</v>
      </c>
      <c r="BJ8" s="136" t="s">
        <v>735</v>
      </c>
      <c r="BK8" s="136" t="s">
        <v>735</v>
      </c>
      <c r="BL8" s="136">
        <v>2</v>
      </c>
      <c r="BM8" s="139">
        <v>13.333333333333334</v>
      </c>
      <c r="BN8" s="136">
        <v>0</v>
      </c>
      <c r="BO8" s="139">
        <v>0</v>
      </c>
      <c r="BP8" s="136">
        <v>0</v>
      </c>
      <c r="BQ8" s="139">
        <v>0</v>
      </c>
      <c r="BR8" s="136">
        <v>13</v>
      </c>
      <c r="BS8" s="139">
        <v>86.66666666666667</v>
      </c>
      <c r="BT8" s="136">
        <v>15</v>
      </c>
      <c r="BU8" s="3"/>
      <c r="BV8" s="3"/>
      <c r="BW8" s="3"/>
      <c r="BX8" s="3"/>
    </row>
    <row r="9" spans="1:76" ht="29" customHeight="1">
      <c r="A9" s="14" t="s">
        <v>251</v>
      </c>
      <c r="C9" s="15"/>
      <c r="D9" s="15" t="s">
        <v>64</v>
      </c>
      <c r="E9" s="114">
        <v>164.0744041304194</v>
      </c>
      <c r="F9" s="88"/>
      <c r="G9" s="120" t="s">
        <v>295</v>
      </c>
      <c r="H9" s="15"/>
      <c r="I9" s="16" t="s">
        <v>251</v>
      </c>
      <c r="J9" s="66"/>
      <c r="K9" s="66"/>
      <c r="L9" s="121" t="s">
        <v>601</v>
      </c>
      <c r="M9" s="115">
        <v>3.5113571936069587</v>
      </c>
      <c r="N9" s="116">
        <v>1617.4853515625</v>
      </c>
      <c r="O9" s="116">
        <v>626.08837890625</v>
      </c>
      <c r="P9" s="77"/>
      <c r="Q9" s="117"/>
      <c r="R9" s="117"/>
      <c r="S9" s="118"/>
      <c r="T9" s="51">
        <v>2</v>
      </c>
      <c r="U9" s="51">
        <v>1</v>
      </c>
      <c r="V9" s="52">
        <v>1</v>
      </c>
      <c r="W9" s="52">
        <v>0.018182</v>
      </c>
      <c r="X9" s="52">
        <v>0.039379</v>
      </c>
      <c r="Y9" s="52">
        <v>1.28153</v>
      </c>
      <c r="Z9" s="52">
        <v>0.3333333333333333</v>
      </c>
      <c r="AA9" s="52">
        <v>0</v>
      </c>
      <c r="AB9" s="89">
        <v>9</v>
      </c>
      <c r="AC9" s="89"/>
      <c r="AD9" s="119"/>
      <c r="AE9" s="83" t="str">
        <f>REPLACE(INDEX(GroupVertices[Group],MATCH(Vertices[[#This Row],[Vertex]],GroupVertices[Vertex],0)),1,1,"")</f>
        <v>2</v>
      </c>
      <c r="AF9" s="83" t="s">
        <v>464</v>
      </c>
      <c r="AG9" s="83">
        <v>166</v>
      </c>
      <c r="AH9" s="83">
        <v>47</v>
      </c>
      <c r="AI9" s="83">
        <v>404</v>
      </c>
      <c r="AJ9" s="83">
        <v>101</v>
      </c>
      <c r="AK9" s="83"/>
      <c r="AL9" s="83" t="s">
        <v>492</v>
      </c>
      <c r="AM9" s="83" t="s">
        <v>511</v>
      </c>
      <c r="AN9" s="105" t="s">
        <v>527</v>
      </c>
      <c r="AO9" s="83"/>
      <c r="AP9" s="102">
        <v>41654.80152777778</v>
      </c>
      <c r="AQ9" s="105" t="s">
        <v>540</v>
      </c>
      <c r="AR9" s="83" t="b">
        <v>0</v>
      </c>
      <c r="AS9" s="83" t="b">
        <v>0</v>
      </c>
      <c r="AT9" s="83" t="b">
        <v>1</v>
      </c>
      <c r="AU9" s="83"/>
      <c r="AV9" s="83">
        <v>0</v>
      </c>
      <c r="AW9" s="105" t="s">
        <v>561</v>
      </c>
      <c r="AX9" s="83" t="b">
        <v>0</v>
      </c>
      <c r="AY9" s="83" t="s">
        <v>564</v>
      </c>
      <c r="AZ9" s="105" t="s">
        <v>571</v>
      </c>
      <c r="BA9" s="83" t="s">
        <v>66</v>
      </c>
      <c r="BB9" s="51"/>
      <c r="BC9" s="51"/>
      <c r="BD9" s="51"/>
      <c r="BE9" s="51"/>
      <c r="BF9" s="51" t="s">
        <v>245</v>
      </c>
      <c r="BG9" s="51" t="s">
        <v>245</v>
      </c>
      <c r="BH9" s="136" t="s">
        <v>709</v>
      </c>
      <c r="BI9" s="136" t="s">
        <v>709</v>
      </c>
      <c r="BJ9" s="136" t="s">
        <v>735</v>
      </c>
      <c r="BK9" s="136" t="s">
        <v>735</v>
      </c>
      <c r="BL9" s="136">
        <v>2</v>
      </c>
      <c r="BM9" s="139">
        <v>13.333333333333334</v>
      </c>
      <c r="BN9" s="136">
        <v>0</v>
      </c>
      <c r="BO9" s="139">
        <v>0</v>
      </c>
      <c r="BP9" s="136">
        <v>0</v>
      </c>
      <c r="BQ9" s="139">
        <v>0</v>
      </c>
      <c r="BR9" s="136">
        <v>13</v>
      </c>
      <c r="BS9" s="139">
        <v>86.66666666666667</v>
      </c>
      <c r="BT9" s="136">
        <v>15</v>
      </c>
      <c r="BU9" s="3"/>
      <c r="BV9" s="3"/>
      <c r="BW9" s="3"/>
      <c r="BX9" s="3"/>
    </row>
    <row r="10" spans="1:76" ht="29" customHeight="1">
      <c r="A10" s="14" t="s">
        <v>250</v>
      </c>
      <c r="C10" s="15"/>
      <c r="D10" s="15" t="s">
        <v>64</v>
      </c>
      <c r="E10" s="114">
        <v>184.69990805573238</v>
      </c>
      <c r="F10" s="88"/>
      <c r="G10" s="120" t="s">
        <v>294</v>
      </c>
      <c r="H10" s="15"/>
      <c r="I10" s="16" t="s">
        <v>250</v>
      </c>
      <c r="J10" s="66"/>
      <c r="K10" s="66"/>
      <c r="L10" s="121" t="s">
        <v>602</v>
      </c>
      <c r="M10" s="115">
        <v>28.481423004327574</v>
      </c>
      <c r="N10" s="116">
        <v>3872.161865234375</v>
      </c>
      <c r="O10" s="116">
        <v>626.08837890625</v>
      </c>
      <c r="P10" s="77"/>
      <c r="Q10" s="117"/>
      <c r="R10" s="117"/>
      <c r="S10" s="118"/>
      <c r="T10" s="51">
        <v>0</v>
      </c>
      <c r="U10" s="51">
        <v>2</v>
      </c>
      <c r="V10" s="52">
        <v>0</v>
      </c>
      <c r="W10" s="52">
        <v>0.017857</v>
      </c>
      <c r="X10" s="52">
        <v>0.03445</v>
      </c>
      <c r="Y10" s="52">
        <v>0.88899</v>
      </c>
      <c r="Z10" s="52">
        <v>0.5</v>
      </c>
      <c r="AA10" s="52">
        <v>0</v>
      </c>
      <c r="AB10" s="89">
        <v>10</v>
      </c>
      <c r="AC10" s="89"/>
      <c r="AD10" s="119"/>
      <c r="AE10" s="83" t="str">
        <f>REPLACE(INDEX(GroupVertices[Group],MATCH(Vertices[[#This Row],[Vertex]],GroupVertices[Vertex],0)),1,1,"")</f>
        <v>2</v>
      </c>
      <c r="AF10" s="83" t="s">
        <v>465</v>
      </c>
      <c r="AG10" s="83">
        <v>1148</v>
      </c>
      <c r="AH10" s="83">
        <v>395</v>
      </c>
      <c r="AI10" s="83">
        <v>215</v>
      </c>
      <c r="AJ10" s="83">
        <v>175</v>
      </c>
      <c r="AK10" s="83"/>
      <c r="AL10" s="83" t="s">
        <v>493</v>
      </c>
      <c r="AM10" s="83" t="s">
        <v>511</v>
      </c>
      <c r="AN10" s="105" t="s">
        <v>528</v>
      </c>
      <c r="AO10" s="83"/>
      <c r="AP10" s="102">
        <v>40632.84311342592</v>
      </c>
      <c r="AQ10" s="105" t="s">
        <v>541</v>
      </c>
      <c r="AR10" s="83" t="b">
        <v>0</v>
      </c>
      <c r="AS10" s="83" t="b">
        <v>0</v>
      </c>
      <c r="AT10" s="83" t="b">
        <v>1</v>
      </c>
      <c r="AU10" s="83"/>
      <c r="AV10" s="83">
        <v>6</v>
      </c>
      <c r="AW10" s="105" t="s">
        <v>561</v>
      </c>
      <c r="AX10" s="83" t="b">
        <v>0</v>
      </c>
      <c r="AY10" s="83" t="s">
        <v>564</v>
      </c>
      <c r="AZ10" s="105" t="s">
        <v>572</v>
      </c>
      <c r="BA10" s="83" t="s">
        <v>66</v>
      </c>
      <c r="BB10" s="51"/>
      <c r="BC10" s="51"/>
      <c r="BD10" s="51"/>
      <c r="BE10" s="51"/>
      <c r="BF10" s="51" t="s">
        <v>245</v>
      </c>
      <c r="BG10" s="51" t="s">
        <v>245</v>
      </c>
      <c r="BH10" s="136" t="s">
        <v>709</v>
      </c>
      <c r="BI10" s="136" t="s">
        <v>709</v>
      </c>
      <c r="BJ10" s="136" t="s">
        <v>735</v>
      </c>
      <c r="BK10" s="136" t="s">
        <v>735</v>
      </c>
      <c r="BL10" s="136">
        <v>2</v>
      </c>
      <c r="BM10" s="139">
        <v>13.333333333333334</v>
      </c>
      <c r="BN10" s="136">
        <v>0</v>
      </c>
      <c r="BO10" s="139">
        <v>0</v>
      </c>
      <c r="BP10" s="136">
        <v>0</v>
      </c>
      <c r="BQ10" s="139">
        <v>0</v>
      </c>
      <c r="BR10" s="136">
        <v>13</v>
      </c>
      <c r="BS10" s="139">
        <v>86.66666666666667</v>
      </c>
      <c r="BT10" s="136">
        <v>15</v>
      </c>
      <c r="BU10" s="3"/>
      <c r="BV10" s="3"/>
      <c r="BW10" s="3"/>
      <c r="BX10" s="3"/>
    </row>
    <row r="11" spans="1:76" ht="29" customHeight="1">
      <c r="A11" s="14" t="s">
        <v>252</v>
      </c>
      <c r="C11" s="15"/>
      <c r="D11" s="15" t="s">
        <v>64</v>
      </c>
      <c r="E11" s="114">
        <v>214.03790932880685</v>
      </c>
      <c r="F11" s="88"/>
      <c r="G11" s="120" t="s">
        <v>296</v>
      </c>
      <c r="H11" s="15"/>
      <c r="I11" s="16" t="s">
        <v>252</v>
      </c>
      <c r="J11" s="66"/>
      <c r="K11" s="66"/>
      <c r="L11" s="121" t="s">
        <v>603</v>
      </c>
      <c r="M11" s="115">
        <v>63.99918902819742</v>
      </c>
      <c r="N11" s="116">
        <v>503.48992919921875</v>
      </c>
      <c r="O11" s="116">
        <v>5630.181640625</v>
      </c>
      <c r="P11" s="77"/>
      <c r="Q11" s="117"/>
      <c r="R11" s="117"/>
      <c r="S11" s="118"/>
      <c r="T11" s="51">
        <v>0</v>
      </c>
      <c r="U11" s="51">
        <v>1</v>
      </c>
      <c r="V11" s="52">
        <v>0</v>
      </c>
      <c r="W11" s="52">
        <v>0.017544</v>
      </c>
      <c r="X11" s="52">
        <v>0.027875</v>
      </c>
      <c r="Y11" s="52">
        <v>0.525891</v>
      </c>
      <c r="Z11" s="52">
        <v>0</v>
      </c>
      <c r="AA11" s="52">
        <v>0</v>
      </c>
      <c r="AB11" s="89">
        <v>11</v>
      </c>
      <c r="AC11" s="89"/>
      <c r="AD11" s="119"/>
      <c r="AE11" s="83" t="str">
        <f>REPLACE(INDEX(GroupVertices[Group],MATCH(Vertices[[#This Row],[Vertex]],GroupVertices[Vertex],0)),1,1,"")</f>
        <v>1</v>
      </c>
      <c r="AF11" s="83" t="s">
        <v>466</v>
      </c>
      <c r="AG11" s="83">
        <v>33</v>
      </c>
      <c r="AH11" s="83">
        <v>890</v>
      </c>
      <c r="AI11" s="83">
        <v>58911</v>
      </c>
      <c r="AJ11" s="83">
        <v>51019</v>
      </c>
      <c r="AK11" s="83"/>
      <c r="AL11" s="83" t="s">
        <v>494</v>
      </c>
      <c r="AM11" s="83" t="s">
        <v>514</v>
      </c>
      <c r="AN11" s="83"/>
      <c r="AO11" s="83"/>
      <c r="AP11" s="102">
        <v>43033.77054398148</v>
      </c>
      <c r="AQ11" s="105" t="s">
        <v>542</v>
      </c>
      <c r="AR11" s="83" t="b">
        <v>1</v>
      </c>
      <c r="AS11" s="83" t="b">
        <v>0</v>
      </c>
      <c r="AT11" s="83" t="b">
        <v>1</v>
      </c>
      <c r="AU11" s="83"/>
      <c r="AV11" s="83">
        <v>3</v>
      </c>
      <c r="AW11" s="83"/>
      <c r="AX11" s="83" t="b">
        <v>0</v>
      </c>
      <c r="AY11" s="83" t="s">
        <v>564</v>
      </c>
      <c r="AZ11" s="105" t="s">
        <v>573</v>
      </c>
      <c r="BA11" s="83" t="s">
        <v>66</v>
      </c>
      <c r="BB11" s="51" t="s">
        <v>282</v>
      </c>
      <c r="BC11" s="51" t="s">
        <v>282</v>
      </c>
      <c r="BD11" s="51" t="s">
        <v>286</v>
      </c>
      <c r="BE11" s="51" t="s">
        <v>286</v>
      </c>
      <c r="BF11" s="51" t="s">
        <v>245</v>
      </c>
      <c r="BG11" s="51" t="s">
        <v>245</v>
      </c>
      <c r="BH11" s="136" t="s">
        <v>760</v>
      </c>
      <c r="BI11" s="136" t="s">
        <v>760</v>
      </c>
      <c r="BJ11" s="136" t="s">
        <v>766</v>
      </c>
      <c r="BK11" s="136" t="s">
        <v>766</v>
      </c>
      <c r="BL11" s="136">
        <v>0</v>
      </c>
      <c r="BM11" s="139">
        <v>0</v>
      </c>
      <c r="BN11" s="136">
        <v>0</v>
      </c>
      <c r="BO11" s="139">
        <v>0</v>
      </c>
      <c r="BP11" s="136">
        <v>0</v>
      </c>
      <c r="BQ11" s="139">
        <v>0</v>
      </c>
      <c r="BR11" s="136">
        <v>13</v>
      </c>
      <c r="BS11" s="139">
        <v>100</v>
      </c>
      <c r="BT11" s="136">
        <v>13</v>
      </c>
      <c r="BU11" s="3"/>
      <c r="BV11" s="3"/>
      <c r="BW11" s="3"/>
      <c r="BX11" s="3"/>
    </row>
    <row r="12" spans="1:76" ht="29" customHeight="1">
      <c r="A12" s="14" t="s">
        <v>253</v>
      </c>
      <c r="C12" s="15"/>
      <c r="D12" s="15" t="s">
        <v>64</v>
      </c>
      <c r="E12" s="114">
        <v>258.2523516514605</v>
      </c>
      <c r="F12" s="88"/>
      <c r="G12" s="120" t="s">
        <v>297</v>
      </c>
      <c r="H12" s="15"/>
      <c r="I12" s="16" t="s">
        <v>253</v>
      </c>
      <c r="J12" s="66"/>
      <c r="K12" s="66"/>
      <c r="L12" s="121" t="s">
        <v>604</v>
      </c>
      <c r="M12" s="115">
        <v>117.52697378336288</v>
      </c>
      <c r="N12" s="116">
        <v>614.2237548828125</v>
      </c>
      <c r="O12" s="116">
        <v>4156.09423828125</v>
      </c>
      <c r="P12" s="77"/>
      <c r="Q12" s="117"/>
      <c r="R12" s="117"/>
      <c r="S12" s="118"/>
      <c r="T12" s="51">
        <v>0</v>
      </c>
      <c r="U12" s="51">
        <v>1</v>
      </c>
      <c r="V12" s="52">
        <v>0</v>
      </c>
      <c r="W12" s="52">
        <v>0.017544</v>
      </c>
      <c r="X12" s="52">
        <v>0.027875</v>
      </c>
      <c r="Y12" s="52">
        <v>0.525891</v>
      </c>
      <c r="Z12" s="52">
        <v>0</v>
      </c>
      <c r="AA12" s="52">
        <v>0</v>
      </c>
      <c r="AB12" s="89">
        <v>12</v>
      </c>
      <c r="AC12" s="89"/>
      <c r="AD12" s="119"/>
      <c r="AE12" s="83" t="str">
        <f>REPLACE(INDEX(GroupVertices[Group],MATCH(Vertices[[#This Row],[Vertex]],GroupVertices[Vertex],0)),1,1,"")</f>
        <v>1</v>
      </c>
      <c r="AF12" s="83" t="s">
        <v>467</v>
      </c>
      <c r="AG12" s="83">
        <v>1082</v>
      </c>
      <c r="AH12" s="83">
        <v>1636</v>
      </c>
      <c r="AI12" s="83">
        <v>19121</v>
      </c>
      <c r="AJ12" s="83">
        <v>4729</v>
      </c>
      <c r="AK12" s="83"/>
      <c r="AL12" s="83" t="s">
        <v>495</v>
      </c>
      <c r="AM12" s="83" t="s">
        <v>511</v>
      </c>
      <c r="AN12" s="105" t="s">
        <v>529</v>
      </c>
      <c r="AO12" s="83"/>
      <c r="AP12" s="102">
        <v>40669.70863425926</v>
      </c>
      <c r="AQ12" s="105" t="s">
        <v>543</v>
      </c>
      <c r="AR12" s="83" t="b">
        <v>0</v>
      </c>
      <c r="AS12" s="83" t="b">
        <v>0</v>
      </c>
      <c r="AT12" s="83" t="b">
        <v>1</v>
      </c>
      <c r="AU12" s="83"/>
      <c r="AV12" s="83">
        <v>38</v>
      </c>
      <c r="AW12" s="105" t="s">
        <v>561</v>
      </c>
      <c r="AX12" s="83" t="b">
        <v>0</v>
      </c>
      <c r="AY12" s="83" t="s">
        <v>564</v>
      </c>
      <c r="AZ12" s="105" t="s">
        <v>574</v>
      </c>
      <c r="BA12" s="83" t="s">
        <v>66</v>
      </c>
      <c r="BB12" s="51" t="s">
        <v>753</v>
      </c>
      <c r="BC12" s="51" t="s">
        <v>753</v>
      </c>
      <c r="BD12" s="51" t="s">
        <v>286</v>
      </c>
      <c r="BE12" s="51" t="s">
        <v>286</v>
      </c>
      <c r="BF12" s="51" t="s">
        <v>245</v>
      </c>
      <c r="BG12" s="51" t="s">
        <v>245</v>
      </c>
      <c r="BH12" s="136" t="s">
        <v>762</v>
      </c>
      <c r="BI12" s="136" t="s">
        <v>762</v>
      </c>
      <c r="BJ12" s="136" t="s">
        <v>767</v>
      </c>
      <c r="BK12" s="136" t="s">
        <v>767</v>
      </c>
      <c r="BL12" s="136">
        <v>0</v>
      </c>
      <c r="BM12" s="139">
        <v>0</v>
      </c>
      <c r="BN12" s="136">
        <v>0</v>
      </c>
      <c r="BO12" s="139">
        <v>0</v>
      </c>
      <c r="BP12" s="136">
        <v>0</v>
      </c>
      <c r="BQ12" s="139">
        <v>0</v>
      </c>
      <c r="BR12" s="136">
        <v>18</v>
      </c>
      <c r="BS12" s="139">
        <v>100</v>
      </c>
      <c r="BT12" s="136">
        <v>18</v>
      </c>
      <c r="BU12" s="3"/>
      <c r="BV12" s="3"/>
      <c r="BW12" s="3"/>
      <c r="BX12" s="3"/>
    </row>
    <row r="13" spans="1:76" ht="29" customHeight="1">
      <c r="A13" s="14" t="s">
        <v>254</v>
      </c>
      <c r="C13" s="15"/>
      <c r="D13" s="15" t="s">
        <v>64</v>
      </c>
      <c r="E13" s="114">
        <v>209.00007072635972</v>
      </c>
      <c r="F13" s="88"/>
      <c r="G13" s="120" t="s">
        <v>298</v>
      </c>
      <c r="H13" s="15"/>
      <c r="I13" s="16" t="s">
        <v>254</v>
      </c>
      <c r="J13" s="66"/>
      <c r="K13" s="66"/>
      <c r="L13" s="121" t="s">
        <v>605</v>
      </c>
      <c r="M13" s="115">
        <v>57.900178700866235</v>
      </c>
      <c r="N13" s="116">
        <v>4163.02392578125</v>
      </c>
      <c r="O13" s="116">
        <v>9717.2607421875</v>
      </c>
      <c r="P13" s="77"/>
      <c r="Q13" s="117"/>
      <c r="R13" s="117"/>
      <c r="S13" s="118"/>
      <c r="T13" s="51">
        <v>0</v>
      </c>
      <c r="U13" s="51">
        <v>1</v>
      </c>
      <c r="V13" s="52">
        <v>0</v>
      </c>
      <c r="W13" s="52">
        <v>0.017544</v>
      </c>
      <c r="X13" s="52">
        <v>0.027875</v>
      </c>
      <c r="Y13" s="52">
        <v>0.525891</v>
      </c>
      <c r="Z13" s="52">
        <v>0</v>
      </c>
      <c r="AA13" s="52">
        <v>0</v>
      </c>
      <c r="AB13" s="89">
        <v>13</v>
      </c>
      <c r="AC13" s="89"/>
      <c r="AD13" s="119"/>
      <c r="AE13" s="83" t="str">
        <f>REPLACE(INDEX(GroupVertices[Group],MATCH(Vertices[[#This Row],[Vertex]],GroupVertices[Vertex],0)),1,1,"")</f>
        <v>1</v>
      </c>
      <c r="AF13" s="83" t="s">
        <v>468</v>
      </c>
      <c r="AG13" s="83">
        <v>1184</v>
      </c>
      <c r="AH13" s="83">
        <v>805</v>
      </c>
      <c r="AI13" s="83">
        <v>6202</v>
      </c>
      <c r="AJ13" s="83">
        <v>3310</v>
      </c>
      <c r="AK13" s="83"/>
      <c r="AL13" s="83" t="s">
        <v>496</v>
      </c>
      <c r="AM13" s="83" t="s">
        <v>515</v>
      </c>
      <c r="AN13" s="83"/>
      <c r="AO13" s="83"/>
      <c r="AP13" s="102">
        <v>41000.04243055556</v>
      </c>
      <c r="AQ13" s="105" t="s">
        <v>544</v>
      </c>
      <c r="AR13" s="83" t="b">
        <v>1</v>
      </c>
      <c r="AS13" s="83" t="b">
        <v>0</v>
      </c>
      <c r="AT13" s="83" t="b">
        <v>1</v>
      </c>
      <c r="AU13" s="83"/>
      <c r="AV13" s="83">
        <v>8</v>
      </c>
      <c r="AW13" s="105" t="s">
        <v>561</v>
      </c>
      <c r="AX13" s="83" t="b">
        <v>0</v>
      </c>
      <c r="AY13" s="83" t="s">
        <v>564</v>
      </c>
      <c r="AZ13" s="105" t="s">
        <v>575</v>
      </c>
      <c r="BA13" s="83" t="s">
        <v>66</v>
      </c>
      <c r="BB13" s="51" t="s">
        <v>284</v>
      </c>
      <c r="BC13" s="51" t="s">
        <v>284</v>
      </c>
      <c r="BD13" s="51" t="s">
        <v>286</v>
      </c>
      <c r="BE13" s="51" t="s">
        <v>286</v>
      </c>
      <c r="BF13" s="51" t="s">
        <v>245</v>
      </c>
      <c r="BG13" s="51" t="s">
        <v>245</v>
      </c>
      <c r="BH13" s="136" t="s">
        <v>763</v>
      </c>
      <c r="BI13" s="136" t="s">
        <v>763</v>
      </c>
      <c r="BJ13" s="136" t="s">
        <v>768</v>
      </c>
      <c r="BK13" s="136" t="s">
        <v>768</v>
      </c>
      <c r="BL13" s="136">
        <v>0</v>
      </c>
      <c r="BM13" s="139">
        <v>0</v>
      </c>
      <c r="BN13" s="136">
        <v>0</v>
      </c>
      <c r="BO13" s="139">
        <v>0</v>
      </c>
      <c r="BP13" s="136">
        <v>0</v>
      </c>
      <c r="BQ13" s="139">
        <v>0</v>
      </c>
      <c r="BR13" s="136">
        <v>5</v>
      </c>
      <c r="BS13" s="139">
        <v>100</v>
      </c>
      <c r="BT13" s="136">
        <v>5</v>
      </c>
      <c r="BU13" s="3"/>
      <c r="BV13" s="3"/>
      <c r="BW13" s="3"/>
      <c r="BX13" s="3"/>
    </row>
    <row r="14" spans="1:76" ht="29" customHeight="1">
      <c r="A14" s="14" t="s">
        <v>255</v>
      </c>
      <c r="C14" s="15"/>
      <c r="D14" s="15" t="s">
        <v>64</v>
      </c>
      <c r="E14" s="114">
        <v>251.67352712355896</v>
      </c>
      <c r="F14" s="88"/>
      <c r="G14" s="120" t="s">
        <v>299</v>
      </c>
      <c r="H14" s="15"/>
      <c r="I14" s="16" t="s">
        <v>255</v>
      </c>
      <c r="J14" s="66"/>
      <c r="K14" s="66"/>
      <c r="L14" s="121" t="s">
        <v>606</v>
      </c>
      <c r="M14" s="115">
        <v>109.5623838264951</v>
      </c>
      <c r="N14" s="116">
        <v>5608.029296875</v>
      </c>
      <c r="O14" s="116">
        <v>9677.6142578125</v>
      </c>
      <c r="P14" s="77"/>
      <c r="Q14" s="117"/>
      <c r="R14" s="117"/>
      <c r="S14" s="118"/>
      <c r="T14" s="51">
        <v>0</v>
      </c>
      <c r="U14" s="51">
        <v>1</v>
      </c>
      <c r="V14" s="52">
        <v>0</v>
      </c>
      <c r="W14" s="52">
        <v>0.017544</v>
      </c>
      <c r="X14" s="52">
        <v>0.027875</v>
      </c>
      <c r="Y14" s="52">
        <v>0.525891</v>
      </c>
      <c r="Z14" s="52">
        <v>0</v>
      </c>
      <c r="AA14" s="52">
        <v>0</v>
      </c>
      <c r="AB14" s="89">
        <v>14</v>
      </c>
      <c r="AC14" s="89"/>
      <c r="AD14" s="119"/>
      <c r="AE14" s="83" t="str">
        <f>REPLACE(INDEX(GroupVertices[Group],MATCH(Vertices[[#This Row],[Vertex]],GroupVertices[Vertex],0)),1,1,"")</f>
        <v>1</v>
      </c>
      <c r="AF14" s="83" t="s">
        <v>469</v>
      </c>
      <c r="AG14" s="83">
        <v>979</v>
      </c>
      <c r="AH14" s="83">
        <v>1525</v>
      </c>
      <c r="AI14" s="83">
        <v>5540</v>
      </c>
      <c r="AJ14" s="83">
        <v>8038</v>
      </c>
      <c r="AK14" s="83"/>
      <c r="AL14" s="83" t="s">
        <v>497</v>
      </c>
      <c r="AM14" s="83" t="s">
        <v>511</v>
      </c>
      <c r="AN14" s="105" t="s">
        <v>530</v>
      </c>
      <c r="AO14" s="83"/>
      <c r="AP14" s="102">
        <v>41880.058171296296</v>
      </c>
      <c r="AQ14" s="105" t="s">
        <v>545</v>
      </c>
      <c r="AR14" s="83" t="b">
        <v>0</v>
      </c>
      <c r="AS14" s="83" t="b">
        <v>0</v>
      </c>
      <c r="AT14" s="83" t="b">
        <v>1</v>
      </c>
      <c r="AU14" s="83"/>
      <c r="AV14" s="83">
        <v>9</v>
      </c>
      <c r="AW14" s="105" t="s">
        <v>561</v>
      </c>
      <c r="AX14" s="83" t="b">
        <v>0</v>
      </c>
      <c r="AY14" s="83" t="s">
        <v>564</v>
      </c>
      <c r="AZ14" s="105" t="s">
        <v>576</v>
      </c>
      <c r="BA14" s="83" t="s">
        <v>66</v>
      </c>
      <c r="BB14" s="51" t="s">
        <v>282</v>
      </c>
      <c r="BC14" s="51" t="s">
        <v>282</v>
      </c>
      <c r="BD14" s="51" t="s">
        <v>286</v>
      </c>
      <c r="BE14" s="51" t="s">
        <v>286</v>
      </c>
      <c r="BF14" s="51" t="s">
        <v>245</v>
      </c>
      <c r="BG14" s="51" t="s">
        <v>245</v>
      </c>
      <c r="BH14" s="136" t="s">
        <v>760</v>
      </c>
      <c r="BI14" s="136" t="s">
        <v>760</v>
      </c>
      <c r="BJ14" s="136" t="s">
        <v>766</v>
      </c>
      <c r="BK14" s="136" t="s">
        <v>766</v>
      </c>
      <c r="BL14" s="136">
        <v>0</v>
      </c>
      <c r="BM14" s="139">
        <v>0</v>
      </c>
      <c r="BN14" s="136">
        <v>0</v>
      </c>
      <c r="BO14" s="139">
        <v>0</v>
      </c>
      <c r="BP14" s="136">
        <v>0</v>
      </c>
      <c r="BQ14" s="139">
        <v>0</v>
      </c>
      <c r="BR14" s="136">
        <v>13</v>
      </c>
      <c r="BS14" s="139">
        <v>100</v>
      </c>
      <c r="BT14" s="136">
        <v>13</v>
      </c>
      <c r="BU14" s="3"/>
      <c r="BV14" s="3"/>
      <c r="BW14" s="3"/>
      <c r="BX14" s="3"/>
    </row>
    <row r="15" spans="1:76" ht="29" customHeight="1">
      <c r="A15" s="14" t="s">
        <v>256</v>
      </c>
      <c r="C15" s="15"/>
      <c r="D15" s="15" t="s">
        <v>64</v>
      </c>
      <c r="E15" s="114">
        <v>933.7968738949006</v>
      </c>
      <c r="F15" s="88"/>
      <c r="G15" s="120" t="s">
        <v>300</v>
      </c>
      <c r="H15" s="15"/>
      <c r="I15" s="16" t="s">
        <v>256</v>
      </c>
      <c r="J15" s="66"/>
      <c r="K15" s="66"/>
      <c r="L15" s="121" t="s">
        <v>607</v>
      </c>
      <c r="M15" s="115">
        <v>935.3683821471376</v>
      </c>
      <c r="N15" s="116">
        <v>1407.698974609375</v>
      </c>
      <c r="O15" s="116">
        <v>2801.28564453125</v>
      </c>
      <c r="P15" s="77"/>
      <c r="Q15" s="117"/>
      <c r="R15" s="117"/>
      <c r="S15" s="118"/>
      <c r="T15" s="51">
        <v>0</v>
      </c>
      <c r="U15" s="51">
        <v>1</v>
      </c>
      <c r="V15" s="52">
        <v>0</v>
      </c>
      <c r="W15" s="52">
        <v>0.017544</v>
      </c>
      <c r="X15" s="52">
        <v>0.027875</v>
      </c>
      <c r="Y15" s="52">
        <v>0.525891</v>
      </c>
      <c r="Z15" s="52">
        <v>0</v>
      </c>
      <c r="AA15" s="52">
        <v>0</v>
      </c>
      <c r="AB15" s="89">
        <v>15</v>
      </c>
      <c r="AC15" s="89"/>
      <c r="AD15" s="119"/>
      <c r="AE15" s="83" t="str">
        <f>REPLACE(INDEX(GroupVertices[Group],MATCH(Vertices[[#This Row],[Vertex]],GroupVertices[Vertex],0)),1,1,"")</f>
        <v>1</v>
      </c>
      <c r="AF15" s="83" t="s">
        <v>470</v>
      </c>
      <c r="AG15" s="83">
        <v>1246</v>
      </c>
      <c r="AH15" s="83">
        <v>13034</v>
      </c>
      <c r="AI15" s="83">
        <v>4045</v>
      </c>
      <c r="AJ15" s="83">
        <v>3075</v>
      </c>
      <c r="AK15" s="83"/>
      <c r="AL15" s="83" t="s">
        <v>498</v>
      </c>
      <c r="AM15" s="83" t="s">
        <v>516</v>
      </c>
      <c r="AN15" s="83"/>
      <c r="AO15" s="83"/>
      <c r="AP15" s="102">
        <v>40030.786203703705</v>
      </c>
      <c r="AQ15" s="105" t="s">
        <v>546</v>
      </c>
      <c r="AR15" s="83" t="b">
        <v>0</v>
      </c>
      <c r="AS15" s="83" t="b">
        <v>0</v>
      </c>
      <c r="AT15" s="83" t="b">
        <v>1</v>
      </c>
      <c r="AU15" s="83"/>
      <c r="AV15" s="83">
        <v>233</v>
      </c>
      <c r="AW15" s="105" t="s">
        <v>559</v>
      </c>
      <c r="AX15" s="83" t="b">
        <v>1</v>
      </c>
      <c r="AY15" s="83" t="s">
        <v>564</v>
      </c>
      <c r="AZ15" s="105" t="s">
        <v>577</v>
      </c>
      <c r="BA15" s="83" t="s">
        <v>66</v>
      </c>
      <c r="BB15" s="51"/>
      <c r="BC15" s="51"/>
      <c r="BD15" s="51"/>
      <c r="BE15" s="51"/>
      <c r="BF15" s="51"/>
      <c r="BG15" s="51"/>
      <c r="BH15" s="136" t="s">
        <v>761</v>
      </c>
      <c r="BI15" s="136" t="s">
        <v>761</v>
      </c>
      <c r="BJ15" s="136" t="s">
        <v>734</v>
      </c>
      <c r="BK15" s="136" t="s">
        <v>734</v>
      </c>
      <c r="BL15" s="136">
        <v>2</v>
      </c>
      <c r="BM15" s="139">
        <v>9.090909090909092</v>
      </c>
      <c r="BN15" s="136">
        <v>0</v>
      </c>
      <c r="BO15" s="139">
        <v>0</v>
      </c>
      <c r="BP15" s="136">
        <v>0</v>
      </c>
      <c r="BQ15" s="139">
        <v>0</v>
      </c>
      <c r="BR15" s="136">
        <v>20</v>
      </c>
      <c r="BS15" s="139">
        <v>90.9090909090909</v>
      </c>
      <c r="BT15" s="136">
        <v>22</v>
      </c>
      <c r="BU15" s="3"/>
      <c r="BV15" s="3"/>
      <c r="BW15" s="3"/>
      <c r="BX15" s="3"/>
    </row>
    <row r="16" spans="1:76" ht="29" customHeight="1">
      <c r="A16" s="14" t="s">
        <v>257</v>
      </c>
      <c r="C16" s="15"/>
      <c r="D16" s="15" t="s">
        <v>64</v>
      </c>
      <c r="E16" s="114">
        <v>181.26232406818022</v>
      </c>
      <c r="F16" s="88"/>
      <c r="G16" s="120" t="s">
        <v>301</v>
      </c>
      <c r="H16" s="15"/>
      <c r="I16" s="16" t="s">
        <v>257</v>
      </c>
      <c r="J16" s="66"/>
      <c r="K16" s="66"/>
      <c r="L16" s="121" t="s">
        <v>608</v>
      </c>
      <c r="M16" s="115">
        <v>24.31974536920747</v>
      </c>
      <c r="N16" s="116">
        <v>8936.732421875</v>
      </c>
      <c r="O16" s="116">
        <v>3483.103759765625</v>
      </c>
      <c r="P16" s="77"/>
      <c r="Q16" s="117"/>
      <c r="R16" s="117"/>
      <c r="S16" s="118"/>
      <c r="T16" s="51">
        <v>0</v>
      </c>
      <c r="U16" s="51">
        <v>1</v>
      </c>
      <c r="V16" s="52">
        <v>0</v>
      </c>
      <c r="W16" s="52">
        <v>0.017544</v>
      </c>
      <c r="X16" s="52">
        <v>0.027875</v>
      </c>
      <c r="Y16" s="52">
        <v>0.525891</v>
      </c>
      <c r="Z16" s="52">
        <v>0</v>
      </c>
      <c r="AA16" s="52">
        <v>0</v>
      </c>
      <c r="AB16" s="89">
        <v>16</v>
      </c>
      <c r="AC16" s="89"/>
      <c r="AD16" s="119"/>
      <c r="AE16" s="83" t="str">
        <f>REPLACE(INDEX(GroupVertices[Group],MATCH(Vertices[[#This Row],[Vertex]],GroupVertices[Vertex],0)),1,1,"")</f>
        <v>1</v>
      </c>
      <c r="AF16" s="83" t="s">
        <v>471</v>
      </c>
      <c r="AG16" s="83">
        <v>786</v>
      </c>
      <c r="AH16" s="83">
        <v>337</v>
      </c>
      <c r="AI16" s="83">
        <v>728</v>
      </c>
      <c r="AJ16" s="83">
        <v>1822</v>
      </c>
      <c r="AK16" s="83"/>
      <c r="AL16" s="83" t="s">
        <v>499</v>
      </c>
      <c r="AM16" s="83" t="s">
        <v>511</v>
      </c>
      <c r="AN16" s="105" t="s">
        <v>524</v>
      </c>
      <c r="AO16" s="83"/>
      <c r="AP16" s="102">
        <v>42658.497569444444</v>
      </c>
      <c r="AQ16" s="105" t="s">
        <v>547</v>
      </c>
      <c r="AR16" s="83" t="b">
        <v>0</v>
      </c>
      <c r="AS16" s="83" t="b">
        <v>0</v>
      </c>
      <c r="AT16" s="83" t="b">
        <v>1</v>
      </c>
      <c r="AU16" s="83"/>
      <c r="AV16" s="83">
        <v>0</v>
      </c>
      <c r="AW16" s="105" t="s">
        <v>561</v>
      </c>
      <c r="AX16" s="83" t="b">
        <v>0</v>
      </c>
      <c r="AY16" s="83" t="s">
        <v>564</v>
      </c>
      <c r="AZ16" s="105" t="s">
        <v>578</v>
      </c>
      <c r="BA16" s="83" t="s">
        <v>66</v>
      </c>
      <c r="BB16" s="51"/>
      <c r="BC16" s="51"/>
      <c r="BD16" s="51"/>
      <c r="BE16" s="51"/>
      <c r="BF16" s="51"/>
      <c r="BG16" s="51"/>
      <c r="BH16" s="136" t="s">
        <v>761</v>
      </c>
      <c r="BI16" s="136" t="s">
        <v>761</v>
      </c>
      <c r="BJ16" s="136" t="s">
        <v>734</v>
      </c>
      <c r="BK16" s="136" t="s">
        <v>734</v>
      </c>
      <c r="BL16" s="136">
        <v>2</v>
      </c>
      <c r="BM16" s="139">
        <v>9.090909090909092</v>
      </c>
      <c r="BN16" s="136">
        <v>0</v>
      </c>
      <c r="BO16" s="139">
        <v>0</v>
      </c>
      <c r="BP16" s="136">
        <v>0</v>
      </c>
      <c r="BQ16" s="139">
        <v>0</v>
      </c>
      <c r="BR16" s="136">
        <v>20</v>
      </c>
      <c r="BS16" s="139">
        <v>90.9090909090909</v>
      </c>
      <c r="BT16" s="136">
        <v>22</v>
      </c>
      <c r="BU16" s="3"/>
      <c r="BV16" s="3"/>
      <c r="BW16" s="3"/>
      <c r="BX16" s="3"/>
    </row>
    <row r="17" spans="1:76" ht="29" customHeight="1">
      <c r="A17" s="14" t="s">
        <v>258</v>
      </c>
      <c r="C17" s="15"/>
      <c r="D17" s="15" t="s">
        <v>64</v>
      </c>
      <c r="E17" s="114">
        <v>199.16146827922768</v>
      </c>
      <c r="F17" s="88"/>
      <c r="G17" s="120" t="s">
        <v>302</v>
      </c>
      <c r="H17" s="15"/>
      <c r="I17" s="16" t="s">
        <v>258</v>
      </c>
      <c r="J17" s="66"/>
      <c r="K17" s="66"/>
      <c r="L17" s="121" t="s">
        <v>609</v>
      </c>
      <c r="M17" s="115">
        <v>45.989170296901804</v>
      </c>
      <c r="N17" s="116">
        <v>3969.97705078125</v>
      </c>
      <c r="O17" s="116">
        <v>1252.1767578125</v>
      </c>
      <c r="P17" s="77"/>
      <c r="Q17" s="117"/>
      <c r="R17" s="117"/>
      <c r="S17" s="118"/>
      <c r="T17" s="51">
        <v>0</v>
      </c>
      <c r="U17" s="51">
        <v>1</v>
      </c>
      <c r="V17" s="52">
        <v>0</v>
      </c>
      <c r="W17" s="52">
        <v>0.017544</v>
      </c>
      <c r="X17" s="52">
        <v>0.027875</v>
      </c>
      <c r="Y17" s="52">
        <v>0.525891</v>
      </c>
      <c r="Z17" s="52">
        <v>0</v>
      </c>
      <c r="AA17" s="52">
        <v>0</v>
      </c>
      <c r="AB17" s="89">
        <v>17</v>
      </c>
      <c r="AC17" s="89"/>
      <c r="AD17" s="119"/>
      <c r="AE17" s="83" t="str">
        <f>REPLACE(INDEX(GroupVertices[Group],MATCH(Vertices[[#This Row],[Vertex]],GroupVertices[Vertex],0)),1,1,"")</f>
        <v>1</v>
      </c>
      <c r="AF17" s="83" t="s">
        <v>472</v>
      </c>
      <c r="AG17" s="83">
        <v>1195</v>
      </c>
      <c r="AH17" s="83">
        <v>639</v>
      </c>
      <c r="AI17" s="83">
        <v>45332</v>
      </c>
      <c r="AJ17" s="83">
        <v>14880</v>
      </c>
      <c r="AK17" s="83"/>
      <c r="AL17" s="83" t="s">
        <v>500</v>
      </c>
      <c r="AM17" s="83" t="s">
        <v>514</v>
      </c>
      <c r="AN17" s="83"/>
      <c r="AO17" s="83"/>
      <c r="AP17" s="102">
        <v>39912.66143518518</v>
      </c>
      <c r="AQ17" s="105" t="s">
        <v>548</v>
      </c>
      <c r="AR17" s="83" t="b">
        <v>0</v>
      </c>
      <c r="AS17" s="83" t="b">
        <v>0</v>
      </c>
      <c r="AT17" s="83" t="b">
        <v>1</v>
      </c>
      <c r="AU17" s="83"/>
      <c r="AV17" s="83">
        <v>27</v>
      </c>
      <c r="AW17" s="105" t="s">
        <v>560</v>
      </c>
      <c r="AX17" s="83" t="b">
        <v>0</v>
      </c>
      <c r="AY17" s="83" t="s">
        <v>564</v>
      </c>
      <c r="AZ17" s="105" t="s">
        <v>579</v>
      </c>
      <c r="BA17" s="83" t="s">
        <v>66</v>
      </c>
      <c r="BB17" s="51"/>
      <c r="BC17" s="51"/>
      <c r="BD17" s="51"/>
      <c r="BE17" s="51"/>
      <c r="BF17" s="51"/>
      <c r="BG17" s="51"/>
      <c r="BH17" s="136" t="s">
        <v>761</v>
      </c>
      <c r="BI17" s="136" t="s">
        <v>761</v>
      </c>
      <c r="BJ17" s="136" t="s">
        <v>734</v>
      </c>
      <c r="BK17" s="136" t="s">
        <v>734</v>
      </c>
      <c r="BL17" s="136">
        <v>2</v>
      </c>
      <c r="BM17" s="139">
        <v>9.090909090909092</v>
      </c>
      <c r="BN17" s="136">
        <v>0</v>
      </c>
      <c r="BO17" s="139">
        <v>0</v>
      </c>
      <c r="BP17" s="136">
        <v>0</v>
      </c>
      <c r="BQ17" s="139">
        <v>0</v>
      </c>
      <c r="BR17" s="136">
        <v>20</v>
      </c>
      <c r="BS17" s="139">
        <v>90.9090909090909</v>
      </c>
      <c r="BT17" s="136">
        <v>22</v>
      </c>
      <c r="BU17" s="3"/>
      <c r="BV17" s="3"/>
      <c r="BW17" s="3"/>
      <c r="BX17" s="3"/>
    </row>
    <row r="18" spans="1:76" ht="29" customHeight="1">
      <c r="A18" s="14" t="s">
        <v>259</v>
      </c>
      <c r="C18" s="15"/>
      <c r="D18" s="15" t="s">
        <v>64</v>
      </c>
      <c r="E18" s="114">
        <v>187.7818799066412</v>
      </c>
      <c r="F18" s="88"/>
      <c r="G18" s="120" t="s">
        <v>303</v>
      </c>
      <c r="H18" s="15"/>
      <c r="I18" s="16" t="s">
        <v>259</v>
      </c>
      <c r="J18" s="66"/>
      <c r="K18" s="66"/>
      <c r="L18" s="121" t="s">
        <v>610</v>
      </c>
      <c r="M18" s="115">
        <v>32.21258226340077</v>
      </c>
      <c r="N18" s="116">
        <v>4262.7177734375</v>
      </c>
      <c r="O18" s="116">
        <v>3128.5419921875</v>
      </c>
      <c r="P18" s="77"/>
      <c r="Q18" s="117"/>
      <c r="R18" s="117"/>
      <c r="S18" s="118"/>
      <c r="T18" s="51">
        <v>0</v>
      </c>
      <c r="U18" s="51">
        <v>1</v>
      </c>
      <c r="V18" s="52">
        <v>0</v>
      </c>
      <c r="W18" s="52">
        <v>0.017544</v>
      </c>
      <c r="X18" s="52">
        <v>0.027875</v>
      </c>
      <c r="Y18" s="52">
        <v>0.525891</v>
      </c>
      <c r="Z18" s="52">
        <v>0</v>
      </c>
      <c r="AA18" s="52">
        <v>0</v>
      </c>
      <c r="AB18" s="89">
        <v>18</v>
      </c>
      <c r="AC18" s="89"/>
      <c r="AD18" s="119"/>
      <c r="AE18" s="83" t="str">
        <f>REPLACE(INDEX(GroupVertices[Group],MATCH(Vertices[[#This Row],[Vertex]],GroupVertices[Vertex],0)),1,1,"")</f>
        <v>1</v>
      </c>
      <c r="AF18" s="83" t="s">
        <v>473</v>
      </c>
      <c r="AG18" s="83">
        <v>1286</v>
      </c>
      <c r="AH18" s="83">
        <v>447</v>
      </c>
      <c r="AI18" s="83">
        <v>21474</v>
      </c>
      <c r="AJ18" s="83">
        <v>45604</v>
      </c>
      <c r="AK18" s="83"/>
      <c r="AL18" s="83"/>
      <c r="AM18" s="83" t="s">
        <v>511</v>
      </c>
      <c r="AN18" s="83"/>
      <c r="AO18" s="83"/>
      <c r="AP18" s="102">
        <v>40101.77179398148</v>
      </c>
      <c r="AQ18" s="105" t="s">
        <v>549</v>
      </c>
      <c r="AR18" s="83" t="b">
        <v>0</v>
      </c>
      <c r="AS18" s="83" t="b">
        <v>0</v>
      </c>
      <c r="AT18" s="83" t="b">
        <v>1</v>
      </c>
      <c r="AU18" s="83"/>
      <c r="AV18" s="83">
        <v>9</v>
      </c>
      <c r="AW18" s="105" t="s">
        <v>562</v>
      </c>
      <c r="AX18" s="83" t="b">
        <v>0</v>
      </c>
      <c r="AY18" s="83" t="s">
        <v>564</v>
      </c>
      <c r="AZ18" s="105" t="s">
        <v>580</v>
      </c>
      <c r="BA18" s="83" t="s">
        <v>66</v>
      </c>
      <c r="BB18" s="51"/>
      <c r="BC18" s="51"/>
      <c r="BD18" s="51"/>
      <c r="BE18" s="51"/>
      <c r="BF18" s="51"/>
      <c r="BG18" s="51"/>
      <c r="BH18" s="136" t="s">
        <v>761</v>
      </c>
      <c r="BI18" s="136" t="s">
        <v>761</v>
      </c>
      <c r="BJ18" s="136" t="s">
        <v>734</v>
      </c>
      <c r="BK18" s="136" t="s">
        <v>734</v>
      </c>
      <c r="BL18" s="136">
        <v>2</v>
      </c>
      <c r="BM18" s="139">
        <v>9.090909090909092</v>
      </c>
      <c r="BN18" s="136">
        <v>0</v>
      </c>
      <c r="BO18" s="139">
        <v>0</v>
      </c>
      <c r="BP18" s="136">
        <v>0</v>
      </c>
      <c r="BQ18" s="139">
        <v>0</v>
      </c>
      <c r="BR18" s="136">
        <v>20</v>
      </c>
      <c r="BS18" s="139">
        <v>90.9090909090909</v>
      </c>
      <c r="BT18" s="136">
        <v>22</v>
      </c>
      <c r="BU18" s="3"/>
      <c r="BV18" s="3"/>
      <c r="BW18" s="3"/>
      <c r="BX18" s="3"/>
    </row>
    <row r="19" spans="1:76" ht="29" customHeight="1">
      <c r="A19" s="14" t="s">
        <v>260</v>
      </c>
      <c r="C19" s="15"/>
      <c r="D19" s="15" t="s">
        <v>64</v>
      </c>
      <c r="E19" s="114">
        <v>195.01266001838886</v>
      </c>
      <c r="F19" s="88"/>
      <c r="G19" s="120" t="s">
        <v>304</v>
      </c>
      <c r="H19" s="15"/>
      <c r="I19" s="16" t="s">
        <v>260</v>
      </c>
      <c r="J19" s="66"/>
      <c r="K19" s="66"/>
      <c r="L19" s="121" t="s">
        <v>611</v>
      </c>
      <c r="M19" s="115">
        <v>40.96645590968788</v>
      </c>
      <c r="N19" s="116">
        <v>5468.50146484375</v>
      </c>
      <c r="O19" s="116">
        <v>1261.4542236328125</v>
      </c>
      <c r="P19" s="77"/>
      <c r="Q19" s="117"/>
      <c r="R19" s="117"/>
      <c r="S19" s="118"/>
      <c r="T19" s="51">
        <v>0</v>
      </c>
      <c r="U19" s="51">
        <v>1</v>
      </c>
      <c r="V19" s="52">
        <v>0</v>
      </c>
      <c r="W19" s="52">
        <v>0.017544</v>
      </c>
      <c r="X19" s="52">
        <v>0.027875</v>
      </c>
      <c r="Y19" s="52">
        <v>0.525891</v>
      </c>
      <c r="Z19" s="52">
        <v>0</v>
      </c>
      <c r="AA19" s="52">
        <v>0</v>
      </c>
      <c r="AB19" s="89">
        <v>19</v>
      </c>
      <c r="AC19" s="89"/>
      <c r="AD19" s="119"/>
      <c r="AE19" s="83" t="str">
        <f>REPLACE(INDEX(GroupVertices[Group],MATCH(Vertices[[#This Row],[Vertex]],GroupVertices[Vertex],0)),1,1,"")</f>
        <v>1</v>
      </c>
      <c r="AF19" s="83" t="s">
        <v>474</v>
      </c>
      <c r="AG19" s="83">
        <v>565</v>
      </c>
      <c r="AH19" s="83">
        <v>569</v>
      </c>
      <c r="AI19" s="83">
        <v>8055</v>
      </c>
      <c r="AJ19" s="83">
        <v>14153</v>
      </c>
      <c r="AK19" s="83"/>
      <c r="AL19" s="83" t="s">
        <v>501</v>
      </c>
      <c r="AM19" s="83" t="s">
        <v>511</v>
      </c>
      <c r="AN19" s="83"/>
      <c r="AO19" s="83"/>
      <c r="AP19" s="102">
        <v>41324.699375</v>
      </c>
      <c r="AQ19" s="105" t="s">
        <v>550</v>
      </c>
      <c r="AR19" s="83" t="b">
        <v>1</v>
      </c>
      <c r="AS19" s="83" t="b">
        <v>0</v>
      </c>
      <c r="AT19" s="83" t="b">
        <v>0</v>
      </c>
      <c r="AU19" s="83"/>
      <c r="AV19" s="83">
        <v>5</v>
      </c>
      <c r="AW19" s="105" t="s">
        <v>561</v>
      </c>
      <c r="AX19" s="83" t="b">
        <v>0</v>
      </c>
      <c r="AY19" s="83" t="s">
        <v>564</v>
      </c>
      <c r="AZ19" s="105" t="s">
        <v>581</v>
      </c>
      <c r="BA19" s="83" t="s">
        <v>66</v>
      </c>
      <c r="BB19" s="51" t="s">
        <v>282</v>
      </c>
      <c r="BC19" s="51" t="s">
        <v>282</v>
      </c>
      <c r="BD19" s="51" t="s">
        <v>286</v>
      </c>
      <c r="BE19" s="51" t="s">
        <v>286</v>
      </c>
      <c r="BF19" s="51" t="s">
        <v>245</v>
      </c>
      <c r="BG19" s="51" t="s">
        <v>245</v>
      </c>
      <c r="BH19" s="136" t="s">
        <v>761</v>
      </c>
      <c r="BI19" s="136" t="s">
        <v>761</v>
      </c>
      <c r="BJ19" s="136" t="s">
        <v>734</v>
      </c>
      <c r="BK19" s="136" t="s">
        <v>734</v>
      </c>
      <c r="BL19" s="136">
        <v>2</v>
      </c>
      <c r="BM19" s="139">
        <v>5.714285714285714</v>
      </c>
      <c r="BN19" s="136">
        <v>0</v>
      </c>
      <c r="BO19" s="139">
        <v>0</v>
      </c>
      <c r="BP19" s="136">
        <v>0</v>
      </c>
      <c r="BQ19" s="139">
        <v>0</v>
      </c>
      <c r="BR19" s="136">
        <v>33</v>
      </c>
      <c r="BS19" s="139">
        <v>94.28571428571429</v>
      </c>
      <c r="BT19" s="136">
        <v>35</v>
      </c>
      <c r="BU19" s="3"/>
      <c r="BV19" s="3"/>
      <c r="BW19" s="3"/>
      <c r="BX19" s="3"/>
    </row>
    <row r="20" spans="1:76" ht="29" customHeight="1">
      <c r="A20" s="14" t="s">
        <v>261</v>
      </c>
      <c r="C20" s="15"/>
      <c r="D20" s="15" t="s">
        <v>64</v>
      </c>
      <c r="E20" s="114">
        <v>162.533418204965</v>
      </c>
      <c r="F20" s="88"/>
      <c r="G20" s="120" t="s">
        <v>305</v>
      </c>
      <c r="H20" s="15"/>
      <c r="I20" s="16" t="s">
        <v>261</v>
      </c>
      <c r="J20" s="66"/>
      <c r="K20" s="66"/>
      <c r="L20" s="121" t="s">
        <v>612</v>
      </c>
      <c r="M20" s="115">
        <v>1.645777564070361</v>
      </c>
      <c r="N20" s="116">
        <v>2723.25927734375</v>
      </c>
      <c r="O20" s="116">
        <v>9215.033203125</v>
      </c>
      <c r="P20" s="77"/>
      <c r="Q20" s="117"/>
      <c r="R20" s="117"/>
      <c r="S20" s="118"/>
      <c r="T20" s="51">
        <v>0</v>
      </c>
      <c r="U20" s="51">
        <v>1</v>
      </c>
      <c r="V20" s="52">
        <v>0</v>
      </c>
      <c r="W20" s="52">
        <v>0.017544</v>
      </c>
      <c r="X20" s="52">
        <v>0.027875</v>
      </c>
      <c r="Y20" s="52">
        <v>0.525891</v>
      </c>
      <c r="Z20" s="52">
        <v>0</v>
      </c>
      <c r="AA20" s="52">
        <v>0</v>
      </c>
      <c r="AB20" s="89">
        <v>20</v>
      </c>
      <c r="AC20" s="89"/>
      <c r="AD20" s="119"/>
      <c r="AE20" s="83" t="str">
        <f>REPLACE(INDEX(GroupVertices[Group],MATCH(Vertices[[#This Row],[Vertex]],GroupVertices[Vertex],0)),1,1,"")</f>
        <v>1</v>
      </c>
      <c r="AF20" s="83" t="s">
        <v>475</v>
      </c>
      <c r="AG20" s="83">
        <v>173</v>
      </c>
      <c r="AH20" s="83">
        <v>21</v>
      </c>
      <c r="AI20" s="83">
        <v>233</v>
      </c>
      <c r="AJ20" s="83">
        <v>284</v>
      </c>
      <c r="AK20" s="83"/>
      <c r="AL20" s="83"/>
      <c r="AM20" s="83" t="s">
        <v>517</v>
      </c>
      <c r="AN20" s="83"/>
      <c r="AO20" s="83"/>
      <c r="AP20" s="102">
        <v>40352.073969907404</v>
      </c>
      <c r="AQ20" s="83"/>
      <c r="AR20" s="83" t="b">
        <v>1</v>
      </c>
      <c r="AS20" s="83" t="b">
        <v>0</v>
      </c>
      <c r="AT20" s="83" t="b">
        <v>0</v>
      </c>
      <c r="AU20" s="83"/>
      <c r="AV20" s="83">
        <v>0</v>
      </c>
      <c r="AW20" s="105" t="s">
        <v>561</v>
      </c>
      <c r="AX20" s="83" t="b">
        <v>0</v>
      </c>
      <c r="AY20" s="83" t="s">
        <v>564</v>
      </c>
      <c r="AZ20" s="105" t="s">
        <v>582</v>
      </c>
      <c r="BA20" s="83" t="s">
        <v>66</v>
      </c>
      <c r="BB20" s="51"/>
      <c r="BC20" s="51"/>
      <c r="BD20" s="51"/>
      <c r="BE20" s="51"/>
      <c r="BF20" s="51"/>
      <c r="BG20" s="51"/>
      <c r="BH20" s="136" t="s">
        <v>761</v>
      </c>
      <c r="BI20" s="136" t="s">
        <v>761</v>
      </c>
      <c r="BJ20" s="136" t="s">
        <v>734</v>
      </c>
      <c r="BK20" s="136" t="s">
        <v>734</v>
      </c>
      <c r="BL20" s="136">
        <v>2</v>
      </c>
      <c r="BM20" s="139">
        <v>9.090909090909092</v>
      </c>
      <c r="BN20" s="136">
        <v>0</v>
      </c>
      <c r="BO20" s="139">
        <v>0</v>
      </c>
      <c r="BP20" s="136">
        <v>0</v>
      </c>
      <c r="BQ20" s="139">
        <v>0</v>
      </c>
      <c r="BR20" s="136">
        <v>20</v>
      </c>
      <c r="BS20" s="139">
        <v>90.9090909090909</v>
      </c>
      <c r="BT20" s="136">
        <v>22</v>
      </c>
      <c r="BU20" s="3"/>
      <c r="BV20" s="3"/>
      <c r="BW20" s="3"/>
      <c r="BX20" s="3"/>
    </row>
    <row r="21" spans="1:76" ht="29" customHeight="1">
      <c r="A21" s="14" t="s">
        <v>262</v>
      </c>
      <c r="C21" s="15"/>
      <c r="D21" s="15" t="s">
        <v>64</v>
      </c>
      <c r="E21" s="114">
        <v>182.4476978569913</v>
      </c>
      <c r="F21" s="88"/>
      <c r="G21" s="120" t="s">
        <v>306</v>
      </c>
      <c r="H21" s="15"/>
      <c r="I21" s="16" t="s">
        <v>262</v>
      </c>
      <c r="J21" s="66"/>
      <c r="K21" s="66"/>
      <c r="L21" s="121" t="s">
        <v>613</v>
      </c>
      <c r="M21" s="115">
        <v>25.754806622697163</v>
      </c>
      <c r="N21" s="116">
        <v>6413.45751953125</v>
      </c>
      <c r="O21" s="116">
        <v>3549.59130859375</v>
      </c>
      <c r="P21" s="77"/>
      <c r="Q21" s="117"/>
      <c r="R21" s="117"/>
      <c r="S21" s="118"/>
      <c r="T21" s="51">
        <v>0</v>
      </c>
      <c r="U21" s="51">
        <v>1</v>
      </c>
      <c r="V21" s="52">
        <v>0</v>
      </c>
      <c r="W21" s="52">
        <v>0.017544</v>
      </c>
      <c r="X21" s="52">
        <v>0.027875</v>
      </c>
      <c r="Y21" s="52">
        <v>0.525891</v>
      </c>
      <c r="Z21" s="52">
        <v>0</v>
      </c>
      <c r="AA21" s="52">
        <v>0</v>
      </c>
      <c r="AB21" s="89">
        <v>21</v>
      </c>
      <c r="AC21" s="89"/>
      <c r="AD21" s="119"/>
      <c r="AE21" s="83" t="str">
        <f>REPLACE(INDEX(GroupVertices[Group],MATCH(Vertices[[#This Row],[Vertex]],GroupVertices[Vertex],0)),1,1,"")</f>
        <v>1</v>
      </c>
      <c r="AF21" s="83" t="s">
        <v>476</v>
      </c>
      <c r="AG21" s="83">
        <v>186</v>
      </c>
      <c r="AH21" s="83">
        <v>357</v>
      </c>
      <c r="AI21" s="83">
        <v>4687</v>
      </c>
      <c r="AJ21" s="83">
        <v>8555</v>
      </c>
      <c r="AK21" s="83"/>
      <c r="AL21" s="83" t="s">
        <v>502</v>
      </c>
      <c r="AM21" s="83" t="s">
        <v>518</v>
      </c>
      <c r="AN21" s="83"/>
      <c r="AO21" s="83"/>
      <c r="AP21" s="102">
        <v>41168.74664351852</v>
      </c>
      <c r="AQ21" s="105" t="s">
        <v>551</v>
      </c>
      <c r="AR21" s="83" t="b">
        <v>0</v>
      </c>
      <c r="AS21" s="83" t="b">
        <v>0</v>
      </c>
      <c r="AT21" s="83" t="b">
        <v>1</v>
      </c>
      <c r="AU21" s="83"/>
      <c r="AV21" s="83">
        <v>3</v>
      </c>
      <c r="AW21" s="105" t="s">
        <v>561</v>
      </c>
      <c r="AX21" s="83" t="b">
        <v>0</v>
      </c>
      <c r="AY21" s="83" t="s">
        <v>564</v>
      </c>
      <c r="AZ21" s="105" t="s">
        <v>583</v>
      </c>
      <c r="BA21" s="83" t="s">
        <v>66</v>
      </c>
      <c r="BB21" s="51"/>
      <c r="BC21" s="51"/>
      <c r="BD21" s="51"/>
      <c r="BE21" s="51"/>
      <c r="BF21" s="51"/>
      <c r="BG21" s="51"/>
      <c r="BH21" s="136" t="s">
        <v>761</v>
      </c>
      <c r="BI21" s="136" t="s">
        <v>761</v>
      </c>
      <c r="BJ21" s="136" t="s">
        <v>734</v>
      </c>
      <c r="BK21" s="136" t="s">
        <v>734</v>
      </c>
      <c r="BL21" s="136">
        <v>2</v>
      </c>
      <c r="BM21" s="139">
        <v>9.090909090909092</v>
      </c>
      <c r="BN21" s="136">
        <v>0</v>
      </c>
      <c r="BO21" s="139">
        <v>0</v>
      </c>
      <c r="BP21" s="136">
        <v>0</v>
      </c>
      <c r="BQ21" s="139">
        <v>0</v>
      </c>
      <c r="BR21" s="136">
        <v>20</v>
      </c>
      <c r="BS21" s="139">
        <v>90.9090909090909</v>
      </c>
      <c r="BT21" s="136">
        <v>22</v>
      </c>
      <c r="BU21" s="3"/>
      <c r="BV21" s="3"/>
      <c r="BW21" s="3"/>
      <c r="BX21" s="3"/>
    </row>
    <row r="22" spans="1:76" ht="29" customHeight="1">
      <c r="A22" s="14" t="s">
        <v>263</v>
      </c>
      <c r="C22" s="15"/>
      <c r="D22" s="15" t="s">
        <v>64</v>
      </c>
      <c r="E22" s="114">
        <v>190.0340901053823</v>
      </c>
      <c r="F22" s="88"/>
      <c r="G22" s="120" t="s">
        <v>307</v>
      </c>
      <c r="H22" s="15"/>
      <c r="I22" s="16" t="s">
        <v>263</v>
      </c>
      <c r="J22" s="66"/>
      <c r="K22" s="66"/>
      <c r="L22" s="121" t="s">
        <v>614</v>
      </c>
      <c r="M22" s="115">
        <v>34.93919864503118</v>
      </c>
      <c r="N22" s="116">
        <v>2561.470703125</v>
      </c>
      <c r="O22" s="116">
        <v>1863.9183349609375</v>
      </c>
      <c r="P22" s="77"/>
      <c r="Q22" s="117"/>
      <c r="R22" s="117"/>
      <c r="S22" s="118"/>
      <c r="T22" s="51">
        <v>0</v>
      </c>
      <c r="U22" s="51">
        <v>1</v>
      </c>
      <c r="V22" s="52">
        <v>0</v>
      </c>
      <c r="W22" s="52">
        <v>0.017544</v>
      </c>
      <c r="X22" s="52">
        <v>0.027875</v>
      </c>
      <c r="Y22" s="52">
        <v>0.525891</v>
      </c>
      <c r="Z22" s="52">
        <v>0</v>
      </c>
      <c r="AA22" s="52">
        <v>0</v>
      </c>
      <c r="AB22" s="89">
        <v>22</v>
      </c>
      <c r="AC22" s="89"/>
      <c r="AD22" s="119"/>
      <c r="AE22" s="83" t="str">
        <f>REPLACE(INDEX(GroupVertices[Group],MATCH(Vertices[[#This Row],[Vertex]],GroupVertices[Vertex],0)),1,1,"")</f>
        <v>1</v>
      </c>
      <c r="AF22" s="83" t="s">
        <v>477</v>
      </c>
      <c r="AG22" s="83">
        <v>533</v>
      </c>
      <c r="AH22" s="83">
        <v>485</v>
      </c>
      <c r="AI22" s="83">
        <v>2844</v>
      </c>
      <c r="AJ22" s="83">
        <v>4115</v>
      </c>
      <c r="AK22" s="83"/>
      <c r="AL22" s="83" t="s">
        <v>503</v>
      </c>
      <c r="AM22" s="83" t="s">
        <v>519</v>
      </c>
      <c r="AN22" s="83"/>
      <c r="AO22" s="83"/>
      <c r="AP22" s="102">
        <v>40821.996666666666</v>
      </c>
      <c r="AQ22" s="105" t="s">
        <v>552</v>
      </c>
      <c r="AR22" s="83" t="b">
        <v>0</v>
      </c>
      <c r="AS22" s="83" t="b">
        <v>0</v>
      </c>
      <c r="AT22" s="83" t="b">
        <v>1</v>
      </c>
      <c r="AU22" s="83"/>
      <c r="AV22" s="83">
        <v>0</v>
      </c>
      <c r="AW22" s="105" t="s">
        <v>563</v>
      </c>
      <c r="AX22" s="83" t="b">
        <v>0</v>
      </c>
      <c r="AY22" s="83" t="s">
        <v>564</v>
      </c>
      <c r="AZ22" s="105" t="s">
        <v>584</v>
      </c>
      <c r="BA22" s="83" t="s">
        <v>66</v>
      </c>
      <c r="BB22" s="51"/>
      <c r="BC22" s="51"/>
      <c r="BD22" s="51"/>
      <c r="BE22" s="51"/>
      <c r="BF22" s="51"/>
      <c r="BG22" s="51"/>
      <c r="BH22" s="136" t="s">
        <v>761</v>
      </c>
      <c r="BI22" s="136" t="s">
        <v>761</v>
      </c>
      <c r="BJ22" s="136" t="s">
        <v>734</v>
      </c>
      <c r="BK22" s="136" t="s">
        <v>734</v>
      </c>
      <c r="BL22" s="136">
        <v>2</v>
      </c>
      <c r="BM22" s="139">
        <v>9.090909090909092</v>
      </c>
      <c r="BN22" s="136">
        <v>0</v>
      </c>
      <c r="BO22" s="139">
        <v>0</v>
      </c>
      <c r="BP22" s="136">
        <v>0</v>
      </c>
      <c r="BQ22" s="139">
        <v>0</v>
      </c>
      <c r="BR22" s="136">
        <v>20</v>
      </c>
      <c r="BS22" s="139">
        <v>90.9090909090909</v>
      </c>
      <c r="BT22" s="136">
        <v>22</v>
      </c>
      <c r="BU22" s="3"/>
      <c r="BV22" s="3"/>
      <c r="BW22" s="3"/>
      <c r="BX22" s="3"/>
    </row>
    <row r="23" spans="1:76" ht="29" customHeight="1">
      <c r="A23" s="14" t="s">
        <v>264</v>
      </c>
      <c r="C23" s="15"/>
      <c r="D23" s="15" t="s">
        <v>64</v>
      </c>
      <c r="E23" s="114">
        <v>1000</v>
      </c>
      <c r="F23" s="88"/>
      <c r="G23" s="120" t="s">
        <v>308</v>
      </c>
      <c r="H23" s="15"/>
      <c r="I23" s="16" t="s">
        <v>264</v>
      </c>
      <c r="J23" s="66"/>
      <c r="K23" s="66"/>
      <c r="L23" s="121" t="s">
        <v>615</v>
      </c>
      <c r="M23" s="115">
        <v>1015.5165531545367</v>
      </c>
      <c r="N23" s="116">
        <v>4141.689453125</v>
      </c>
      <c r="O23" s="116">
        <v>7774.0458984375</v>
      </c>
      <c r="P23" s="77"/>
      <c r="Q23" s="117"/>
      <c r="R23" s="117"/>
      <c r="S23" s="118"/>
      <c r="T23" s="51">
        <v>0</v>
      </c>
      <c r="U23" s="51">
        <v>1</v>
      </c>
      <c r="V23" s="52">
        <v>0</v>
      </c>
      <c r="W23" s="52">
        <v>0.017544</v>
      </c>
      <c r="X23" s="52">
        <v>0.027875</v>
      </c>
      <c r="Y23" s="52">
        <v>0.525891</v>
      </c>
      <c r="Z23" s="52">
        <v>0</v>
      </c>
      <c r="AA23" s="52">
        <v>0</v>
      </c>
      <c r="AB23" s="89">
        <v>23</v>
      </c>
      <c r="AC23" s="89"/>
      <c r="AD23" s="119"/>
      <c r="AE23" s="83" t="str">
        <f>REPLACE(INDEX(GroupVertices[Group],MATCH(Vertices[[#This Row],[Vertex]],GroupVertices[Vertex],0)),1,1,"")</f>
        <v>1</v>
      </c>
      <c r="AF23" s="83" t="s">
        <v>478</v>
      </c>
      <c r="AG23" s="83">
        <v>1770</v>
      </c>
      <c r="AH23" s="83">
        <v>14151</v>
      </c>
      <c r="AI23" s="83">
        <v>9867</v>
      </c>
      <c r="AJ23" s="83">
        <v>7052</v>
      </c>
      <c r="AK23" s="83"/>
      <c r="AL23" s="83" t="s">
        <v>504</v>
      </c>
      <c r="AM23" s="83" t="s">
        <v>520</v>
      </c>
      <c r="AN23" s="105" t="s">
        <v>531</v>
      </c>
      <c r="AO23" s="83"/>
      <c r="AP23" s="102">
        <v>39948.67332175926</v>
      </c>
      <c r="AQ23" s="105" t="s">
        <v>553</v>
      </c>
      <c r="AR23" s="83" t="b">
        <v>0</v>
      </c>
      <c r="AS23" s="83" t="b">
        <v>0</v>
      </c>
      <c r="AT23" s="83" t="b">
        <v>1</v>
      </c>
      <c r="AU23" s="83"/>
      <c r="AV23" s="83">
        <v>208</v>
      </c>
      <c r="AW23" s="105" t="s">
        <v>561</v>
      </c>
      <c r="AX23" s="83" t="b">
        <v>1</v>
      </c>
      <c r="AY23" s="83" t="s">
        <v>564</v>
      </c>
      <c r="AZ23" s="105" t="s">
        <v>585</v>
      </c>
      <c r="BA23" s="83" t="s">
        <v>66</v>
      </c>
      <c r="BB23" s="51"/>
      <c r="BC23" s="51"/>
      <c r="BD23" s="51"/>
      <c r="BE23" s="51"/>
      <c r="BF23" s="51"/>
      <c r="BG23" s="51"/>
      <c r="BH23" s="136" t="s">
        <v>761</v>
      </c>
      <c r="BI23" s="136" t="s">
        <v>761</v>
      </c>
      <c r="BJ23" s="136" t="s">
        <v>734</v>
      </c>
      <c r="BK23" s="136" t="s">
        <v>734</v>
      </c>
      <c r="BL23" s="136">
        <v>2</v>
      </c>
      <c r="BM23" s="139">
        <v>9.090909090909092</v>
      </c>
      <c r="BN23" s="136">
        <v>0</v>
      </c>
      <c r="BO23" s="139">
        <v>0</v>
      </c>
      <c r="BP23" s="136">
        <v>0</v>
      </c>
      <c r="BQ23" s="139">
        <v>0</v>
      </c>
      <c r="BR23" s="136">
        <v>20</v>
      </c>
      <c r="BS23" s="139">
        <v>90.9090909090909</v>
      </c>
      <c r="BT23" s="136">
        <v>22</v>
      </c>
      <c r="BU23" s="3"/>
      <c r="BV23" s="3"/>
      <c r="BW23" s="3"/>
      <c r="BX23" s="3"/>
    </row>
    <row r="24" spans="1:76" ht="29" customHeight="1">
      <c r="A24" s="14" t="s">
        <v>265</v>
      </c>
      <c r="C24" s="15"/>
      <c r="D24" s="15" t="s">
        <v>64</v>
      </c>
      <c r="E24" s="114">
        <v>458.40271589221305</v>
      </c>
      <c r="F24" s="88"/>
      <c r="G24" s="120" t="s">
        <v>309</v>
      </c>
      <c r="H24" s="15"/>
      <c r="I24" s="16" t="s">
        <v>265</v>
      </c>
      <c r="J24" s="66"/>
      <c r="K24" s="66"/>
      <c r="L24" s="121" t="s">
        <v>616</v>
      </c>
      <c r="M24" s="115">
        <v>359.83706643509714</v>
      </c>
      <c r="N24" s="116">
        <v>8225.57421875</v>
      </c>
      <c r="O24" s="116">
        <v>8536.26171875</v>
      </c>
      <c r="P24" s="77"/>
      <c r="Q24" s="117"/>
      <c r="R24" s="117"/>
      <c r="S24" s="118"/>
      <c r="T24" s="51">
        <v>0</v>
      </c>
      <c r="U24" s="51">
        <v>1</v>
      </c>
      <c r="V24" s="52">
        <v>0</v>
      </c>
      <c r="W24" s="52">
        <v>0.017544</v>
      </c>
      <c r="X24" s="52">
        <v>0.027875</v>
      </c>
      <c r="Y24" s="52">
        <v>0.525891</v>
      </c>
      <c r="Z24" s="52">
        <v>0</v>
      </c>
      <c r="AA24" s="52">
        <v>0</v>
      </c>
      <c r="AB24" s="89">
        <v>24</v>
      </c>
      <c r="AC24" s="89"/>
      <c r="AD24" s="119"/>
      <c r="AE24" s="83" t="str">
        <f>REPLACE(INDEX(GroupVertices[Group],MATCH(Vertices[[#This Row],[Vertex]],GroupVertices[Vertex],0)),1,1,"")</f>
        <v>1</v>
      </c>
      <c r="AF24" s="83" t="s">
        <v>479</v>
      </c>
      <c r="AG24" s="83">
        <v>2600</v>
      </c>
      <c r="AH24" s="83">
        <v>5013</v>
      </c>
      <c r="AI24" s="83">
        <v>57525</v>
      </c>
      <c r="AJ24" s="83">
        <v>92118</v>
      </c>
      <c r="AK24" s="83"/>
      <c r="AL24" s="83" t="s">
        <v>505</v>
      </c>
      <c r="AM24" s="83" t="s">
        <v>514</v>
      </c>
      <c r="AN24" s="105" t="s">
        <v>532</v>
      </c>
      <c r="AO24" s="83"/>
      <c r="AP24" s="102">
        <v>42533.74078703704</v>
      </c>
      <c r="AQ24" s="105" t="s">
        <v>554</v>
      </c>
      <c r="AR24" s="83" t="b">
        <v>0</v>
      </c>
      <c r="AS24" s="83" t="b">
        <v>0</v>
      </c>
      <c r="AT24" s="83" t="b">
        <v>1</v>
      </c>
      <c r="AU24" s="83"/>
      <c r="AV24" s="83">
        <v>55</v>
      </c>
      <c r="AW24" s="105" t="s">
        <v>561</v>
      </c>
      <c r="AX24" s="83" t="b">
        <v>0</v>
      </c>
      <c r="AY24" s="83" t="s">
        <v>564</v>
      </c>
      <c r="AZ24" s="105" t="s">
        <v>586</v>
      </c>
      <c r="BA24" s="83" t="s">
        <v>66</v>
      </c>
      <c r="BB24" s="51" t="s">
        <v>753</v>
      </c>
      <c r="BC24" s="51" t="s">
        <v>753</v>
      </c>
      <c r="BD24" s="51" t="s">
        <v>286</v>
      </c>
      <c r="BE24" s="51" t="s">
        <v>286</v>
      </c>
      <c r="BF24" s="51" t="s">
        <v>245</v>
      </c>
      <c r="BG24" s="51" t="s">
        <v>245</v>
      </c>
      <c r="BH24" s="136" t="s">
        <v>761</v>
      </c>
      <c r="BI24" s="136" t="s">
        <v>761</v>
      </c>
      <c r="BJ24" s="136" t="s">
        <v>734</v>
      </c>
      <c r="BK24" s="136" t="s">
        <v>734</v>
      </c>
      <c r="BL24" s="136">
        <v>2</v>
      </c>
      <c r="BM24" s="139">
        <v>5</v>
      </c>
      <c r="BN24" s="136">
        <v>0</v>
      </c>
      <c r="BO24" s="139">
        <v>0</v>
      </c>
      <c r="BP24" s="136">
        <v>0</v>
      </c>
      <c r="BQ24" s="139">
        <v>0</v>
      </c>
      <c r="BR24" s="136">
        <v>38</v>
      </c>
      <c r="BS24" s="139">
        <v>95</v>
      </c>
      <c r="BT24" s="136">
        <v>40</v>
      </c>
      <c r="BU24" s="3"/>
      <c r="BV24" s="3"/>
      <c r="BW24" s="3"/>
      <c r="BX24" s="3"/>
    </row>
    <row r="25" spans="1:76" ht="29" customHeight="1">
      <c r="A25" s="14" t="s">
        <v>266</v>
      </c>
      <c r="C25" s="15"/>
      <c r="D25" s="15" t="s">
        <v>64</v>
      </c>
      <c r="E25" s="114">
        <v>194.3014357451022</v>
      </c>
      <c r="F25" s="88"/>
      <c r="G25" s="120" t="s">
        <v>310</v>
      </c>
      <c r="H25" s="15"/>
      <c r="I25" s="16" t="s">
        <v>266</v>
      </c>
      <c r="J25" s="66"/>
      <c r="K25" s="66"/>
      <c r="L25" s="121" t="s">
        <v>617</v>
      </c>
      <c r="M25" s="115">
        <v>40.10541915759407</v>
      </c>
      <c r="N25" s="116">
        <v>7468.05810546875</v>
      </c>
      <c r="O25" s="116">
        <v>5454.72509765625</v>
      </c>
      <c r="P25" s="77"/>
      <c r="Q25" s="117"/>
      <c r="R25" s="117"/>
      <c r="S25" s="118"/>
      <c r="T25" s="51">
        <v>0</v>
      </c>
      <c r="U25" s="51">
        <v>1</v>
      </c>
      <c r="V25" s="52">
        <v>0</v>
      </c>
      <c r="W25" s="52">
        <v>0.017544</v>
      </c>
      <c r="X25" s="52">
        <v>0.027875</v>
      </c>
      <c r="Y25" s="52">
        <v>0.525891</v>
      </c>
      <c r="Z25" s="52">
        <v>0</v>
      </c>
      <c r="AA25" s="52">
        <v>0</v>
      </c>
      <c r="AB25" s="89">
        <v>25</v>
      </c>
      <c r="AC25" s="89"/>
      <c r="AD25" s="119"/>
      <c r="AE25" s="83" t="str">
        <f>REPLACE(INDEX(GroupVertices[Group],MATCH(Vertices[[#This Row],[Vertex]],GroupVertices[Vertex],0)),1,1,"")</f>
        <v>1</v>
      </c>
      <c r="AF25" s="83" t="s">
        <v>480</v>
      </c>
      <c r="AG25" s="83">
        <v>431</v>
      </c>
      <c r="AH25" s="83">
        <v>557</v>
      </c>
      <c r="AI25" s="83">
        <v>882</v>
      </c>
      <c r="AJ25" s="83">
        <v>2611</v>
      </c>
      <c r="AK25" s="83"/>
      <c r="AL25" s="83" t="s">
        <v>506</v>
      </c>
      <c r="AM25" s="83"/>
      <c r="AN25" s="83"/>
      <c r="AO25" s="83"/>
      <c r="AP25" s="102">
        <v>41911.120717592596</v>
      </c>
      <c r="AQ25" s="105" t="s">
        <v>555</v>
      </c>
      <c r="AR25" s="83" t="b">
        <v>1</v>
      </c>
      <c r="AS25" s="83" t="b">
        <v>0</v>
      </c>
      <c r="AT25" s="83" t="b">
        <v>0</v>
      </c>
      <c r="AU25" s="83"/>
      <c r="AV25" s="83">
        <v>1</v>
      </c>
      <c r="AW25" s="105" t="s">
        <v>561</v>
      </c>
      <c r="AX25" s="83" t="b">
        <v>0</v>
      </c>
      <c r="AY25" s="83" t="s">
        <v>564</v>
      </c>
      <c r="AZ25" s="105" t="s">
        <v>587</v>
      </c>
      <c r="BA25" s="83" t="s">
        <v>66</v>
      </c>
      <c r="BB25" s="51"/>
      <c r="BC25" s="51"/>
      <c r="BD25" s="51"/>
      <c r="BE25" s="51"/>
      <c r="BF25" s="51"/>
      <c r="BG25" s="51"/>
      <c r="BH25" s="136" t="s">
        <v>761</v>
      </c>
      <c r="BI25" s="136" t="s">
        <v>761</v>
      </c>
      <c r="BJ25" s="136" t="s">
        <v>734</v>
      </c>
      <c r="BK25" s="136" t="s">
        <v>734</v>
      </c>
      <c r="BL25" s="136">
        <v>2</v>
      </c>
      <c r="BM25" s="139">
        <v>9.090909090909092</v>
      </c>
      <c r="BN25" s="136">
        <v>0</v>
      </c>
      <c r="BO25" s="139">
        <v>0</v>
      </c>
      <c r="BP25" s="136">
        <v>0</v>
      </c>
      <c r="BQ25" s="139">
        <v>0</v>
      </c>
      <c r="BR25" s="136">
        <v>20</v>
      </c>
      <c r="BS25" s="139">
        <v>90.9090909090909</v>
      </c>
      <c r="BT25" s="136">
        <v>22</v>
      </c>
      <c r="BU25" s="3"/>
      <c r="BV25" s="3"/>
      <c r="BW25" s="3"/>
      <c r="BX25" s="3"/>
    </row>
    <row r="26" spans="1:76" ht="29" customHeight="1">
      <c r="A26" s="14" t="s">
        <v>267</v>
      </c>
      <c r="C26" s="15"/>
      <c r="D26" s="15" t="s">
        <v>64</v>
      </c>
      <c r="E26" s="114">
        <v>167.2156446707688</v>
      </c>
      <c r="F26" s="88"/>
      <c r="G26" s="120" t="s">
        <v>311</v>
      </c>
      <c r="H26" s="15"/>
      <c r="I26" s="16" t="s">
        <v>267</v>
      </c>
      <c r="J26" s="66"/>
      <c r="K26" s="66"/>
      <c r="L26" s="121" t="s">
        <v>618</v>
      </c>
      <c r="M26" s="115">
        <v>7.314269515354638</v>
      </c>
      <c r="N26" s="116">
        <v>9432.1826171875</v>
      </c>
      <c r="O26" s="116">
        <v>4751.59619140625</v>
      </c>
      <c r="P26" s="77"/>
      <c r="Q26" s="117"/>
      <c r="R26" s="117"/>
      <c r="S26" s="118"/>
      <c r="T26" s="51">
        <v>0</v>
      </c>
      <c r="U26" s="51">
        <v>1</v>
      </c>
      <c r="V26" s="52">
        <v>0</v>
      </c>
      <c r="W26" s="52">
        <v>0.017544</v>
      </c>
      <c r="X26" s="52">
        <v>0.027875</v>
      </c>
      <c r="Y26" s="52">
        <v>0.525891</v>
      </c>
      <c r="Z26" s="52">
        <v>0</v>
      </c>
      <c r="AA26" s="52">
        <v>0</v>
      </c>
      <c r="AB26" s="89">
        <v>26</v>
      </c>
      <c r="AC26" s="89"/>
      <c r="AD26" s="119"/>
      <c r="AE26" s="83" t="str">
        <f>REPLACE(INDEX(GroupVertices[Group],MATCH(Vertices[[#This Row],[Vertex]],GroupVertices[Vertex],0)),1,1,"")</f>
        <v>1</v>
      </c>
      <c r="AF26" s="83" t="s">
        <v>481</v>
      </c>
      <c r="AG26" s="83">
        <v>407</v>
      </c>
      <c r="AH26" s="83">
        <v>100</v>
      </c>
      <c r="AI26" s="83">
        <v>9038</v>
      </c>
      <c r="AJ26" s="83">
        <v>19509</v>
      </c>
      <c r="AK26" s="83"/>
      <c r="AL26" s="83" t="s">
        <v>507</v>
      </c>
      <c r="AM26" s="83" t="s">
        <v>521</v>
      </c>
      <c r="AN26" s="83"/>
      <c r="AO26" s="83"/>
      <c r="AP26" s="102">
        <v>41276.791493055556</v>
      </c>
      <c r="AQ26" s="105" t="s">
        <v>556</v>
      </c>
      <c r="AR26" s="83" t="b">
        <v>1</v>
      </c>
      <c r="AS26" s="83" t="b">
        <v>0</v>
      </c>
      <c r="AT26" s="83" t="b">
        <v>1</v>
      </c>
      <c r="AU26" s="83"/>
      <c r="AV26" s="83">
        <v>4</v>
      </c>
      <c r="AW26" s="105" t="s">
        <v>561</v>
      </c>
      <c r="AX26" s="83" t="b">
        <v>0</v>
      </c>
      <c r="AY26" s="83" t="s">
        <v>564</v>
      </c>
      <c r="AZ26" s="105" t="s">
        <v>588</v>
      </c>
      <c r="BA26" s="83" t="s">
        <v>66</v>
      </c>
      <c r="BB26" s="51"/>
      <c r="BC26" s="51"/>
      <c r="BD26" s="51"/>
      <c r="BE26" s="51"/>
      <c r="BF26" s="51"/>
      <c r="BG26" s="51"/>
      <c r="BH26" s="136" t="s">
        <v>761</v>
      </c>
      <c r="BI26" s="136" t="s">
        <v>761</v>
      </c>
      <c r="BJ26" s="136" t="s">
        <v>734</v>
      </c>
      <c r="BK26" s="136" t="s">
        <v>734</v>
      </c>
      <c r="BL26" s="136">
        <v>2</v>
      </c>
      <c r="BM26" s="139">
        <v>9.090909090909092</v>
      </c>
      <c r="BN26" s="136">
        <v>0</v>
      </c>
      <c r="BO26" s="139">
        <v>0</v>
      </c>
      <c r="BP26" s="136">
        <v>0</v>
      </c>
      <c r="BQ26" s="139">
        <v>0</v>
      </c>
      <c r="BR26" s="136">
        <v>20</v>
      </c>
      <c r="BS26" s="139">
        <v>90.9090909090909</v>
      </c>
      <c r="BT26" s="136">
        <v>22</v>
      </c>
      <c r="BU26" s="3"/>
      <c r="BV26" s="3"/>
      <c r="BW26" s="3"/>
      <c r="BX26" s="3"/>
    </row>
    <row r="27" spans="1:76" ht="29" customHeight="1">
      <c r="A27" s="14" t="s">
        <v>268</v>
      </c>
      <c r="C27" s="15"/>
      <c r="D27" s="15" t="s">
        <v>64</v>
      </c>
      <c r="E27" s="114">
        <v>213.74156588160406</v>
      </c>
      <c r="F27" s="88"/>
      <c r="G27" s="120" t="s">
        <v>312</v>
      </c>
      <c r="H27" s="15"/>
      <c r="I27" s="16" t="s">
        <v>268</v>
      </c>
      <c r="J27" s="66"/>
      <c r="K27" s="66"/>
      <c r="L27" s="121" t="s">
        <v>619</v>
      </c>
      <c r="M27" s="115">
        <v>63.640423714825</v>
      </c>
      <c r="N27" s="116">
        <v>8103.8603515625</v>
      </c>
      <c r="O27" s="116">
        <v>2374.28369140625</v>
      </c>
      <c r="P27" s="77"/>
      <c r="Q27" s="117"/>
      <c r="R27" s="117"/>
      <c r="S27" s="118"/>
      <c r="T27" s="51">
        <v>0</v>
      </c>
      <c r="U27" s="51">
        <v>1</v>
      </c>
      <c r="V27" s="52">
        <v>0</v>
      </c>
      <c r="W27" s="52">
        <v>0.017544</v>
      </c>
      <c r="X27" s="52">
        <v>0.027875</v>
      </c>
      <c r="Y27" s="52">
        <v>0.525891</v>
      </c>
      <c r="Z27" s="52">
        <v>0</v>
      </c>
      <c r="AA27" s="52">
        <v>0</v>
      </c>
      <c r="AB27" s="89">
        <v>27</v>
      </c>
      <c r="AC27" s="89"/>
      <c r="AD27" s="119"/>
      <c r="AE27" s="83" t="str">
        <f>REPLACE(INDEX(GroupVertices[Group],MATCH(Vertices[[#This Row],[Vertex]],GroupVertices[Vertex],0)),1,1,"")</f>
        <v>1</v>
      </c>
      <c r="AF27" s="83" t="s">
        <v>482</v>
      </c>
      <c r="AG27" s="83">
        <v>1082</v>
      </c>
      <c r="AH27" s="83">
        <v>885</v>
      </c>
      <c r="AI27" s="83">
        <v>72495</v>
      </c>
      <c r="AJ27" s="83">
        <v>137292</v>
      </c>
      <c r="AK27" s="83"/>
      <c r="AL27" s="83"/>
      <c r="AM27" s="83" t="s">
        <v>522</v>
      </c>
      <c r="AN27" s="105" t="s">
        <v>533</v>
      </c>
      <c r="AO27" s="83"/>
      <c r="AP27" s="102">
        <v>40232.596296296295</v>
      </c>
      <c r="AQ27" s="105" t="s">
        <v>557</v>
      </c>
      <c r="AR27" s="83" t="b">
        <v>0</v>
      </c>
      <c r="AS27" s="83" t="b">
        <v>0</v>
      </c>
      <c r="AT27" s="83" t="b">
        <v>1</v>
      </c>
      <c r="AU27" s="83"/>
      <c r="AV27" s="83">
        <v>27</v>
      </c>
      <c r="AW27" s="105" t="s">
        <v>559</v>
      </c>
      <c r="AX27" s="83" t="b">
        <v>0</v>
      </c>
      <c r="AY27" s="83" t="s">
        <v>564</v>
      </c>
      <c r="AZ27" s="105" t="s">
        <v>589</v>
      </c>
      <c r="BA27" s="83" t="s">
        <v>66</v>
      </c>
      <c r="BB27" s="51" t="s">
        <v>282</v>
      </c>
      <c r="BC27" s="51" t="s">
        <v>282</v>
      </c>
      <c r="BD27" s="51" t="s">
        <v>286</v>
      </c>
      <c r="BE27" s="51" t="s">
        <v>286</v>
      </c>
      <c r="BF27" s="51" t="s">
        <v>245</v>
      </c>
      <c r="BG27" s="51" t="s">
        <v>245</v>
      </c>
      <c r="BH27" s="136" t="s">
        <v>761</v>
      </c>
      <c r="BI27" s="136" t="s">
        <v>761</v>
      </c>
      <c r="BJ27" s="136" t="s">
        <v>734</v>
      </c>
      <c r="BK27" s="136" t="s">
        <v>734</v>
      </c>
      <c r="BL27" s="136">
        <v>2</v>
      </c>
      <c r="BM27" s="139">
        <v>5.714285714285714</v>
      </c>
      <c r="BN27" s="136">
        <v>0</v>
      </c>
      <c r="BO27" s="139">
        <v>0</v>
      </c>
      <c r="BP27" s="136">
        <v>0</v>
      </c>
      <c r="BQ27" s="139">
        <v>0</v>
      </c>
      <c r="BR27" s="136">
        <v>33</v>
      </c>
      <c r="BS27" s="139">
        <v>94.28571428571429</v>
      </c>
      <c r="BT27" s="136">
        <v>35</v>
      </c>
      <c r="BU27" s="3"/>
      <c r="BV27" s="3"/>
      <c r="BW27" s="3"/>
      <c r="BX27" s="3"/>
    </row>
    <row r="28" spans="1:76" ht="29" customHeight="1">
      <c r="A28" s="14" t="s">
        <v>269</v>
      </c>
      <c r="C28" s="15"/>
      <c r="D28" s="15" t="s">
        <v>64</v>
      </c>
      <c r="E28" s="114">
        <v>182.21062309922908</v>
      </c>
      <c r="F28" s="88"/>
      <c r="G28" s="120" t="s">
        <v>313</v>
      </c>
      <c r="H28" s="15"/>
      <c r="I28" s="16" t="s">
        <v>269</v>
      </c>
      <c r="J28" s="66"/>
      <c r="K28" s="66"/>
      <c r="L28" s="121" t="s">
        <v>620</v>
      </c>
      <c r="M28" s="115">
        <v>25.467794371999226</v>
      </c>
      <c r="N28" s="116">
        <v>8885.6953125</v>
      </c>
      <c r="O28" s="116">
        <v>7369.8017578125</v>
      </c>
      <c r="P28" s="77"/>
      <c r="Q28" s="117"/>
      <c r="R28" s="117"/>
      <c r="S28" s="118"/>
      <c r="T28" s="51">
        <v>0</v>
      </c>
      <c r="U28" s="51">
        <v>1</v>
      </c>
      <c r="V28" s="52">
        <v>0</v>
      </c>
      <c r="W28" s="52">
        <v>0.017544</v>
      </c>
      <c r="X28" s="52">
        <v>0.027875</v>
      </c>
      <c r="Y28" s="52">
        <v>0.525891</v>
      </c>
      <c r="Z28" s="52">
        <v>0</v>
      </c>
      <c r="AA28" s="52">
        <v>0</v>
      </c>
      <c r="AB28" s="89">
        <v>28</v>
      </c>
      <c r="AC28" s="89"/>
      <c r="AD28" s="119"/>
      <c r="AE28" s="83" t="str">
        <f>REPLACE(INDEX(GroupVertices[Group],MATCH(Vertices[[#This Row],[Vertex]],GroupVertices[Vertex],0)),1,1,"")</f>
        <v>1</v>
      </c>
      <c r="AF28" s="83" t="s">
        <v>483</v>
      </c>
      <c r="AG28" s="83">
        <v>539</v>
      </c>
      <c r="AH28" s="83">
        <v>353</v>
      </c>
      <c r="AI28" s="83">
        <v>5257</v>
      </c>
      <c r="AJ28" s="83">
        <v>13654</v>
      </c>
      <c r="AK28" s="83"/>
      <c r="AL28" s="83" t="s">
        <v>508</v>
      </c>
      <c r="AM28" s="83" t="s">
        <v>523</v>
      </c>
      <c r="AN28" s="83"/>
      <c r="AO28" s="83"/>
      <c r="AP28" s="102">
        <v>40643.05143518518</v>
      </c>
      <c r="AQ28" s="83"/>
      <c r="AR28" s="83" t="b">
        <v>1</v>
      </c>
      <c r="AS28" s="83" t="b">
        <v>0</v>
      </c>
      <c r="AT28" s="83" t="b">
        <v>1</v>
      </c>
      <c r="AU28" s="83"/>
      <c r="AV28" s="83">
        <v>7</v>
      </c>
      <c r="AW28" s="105" t="s">
        <v>561</v>
      </c>
      <c r="AX28" s="83" t="b">
        <v>0</v>
      </c>
      <c r="AY28" s="83" t="s">
        <v>564</v>
      </c>
      <c r="AZ28" s="105" t="s">
        <v>590</v>
      </c>
      <c r="BA28" s="83" t="s">
        <v>66</v>
      </c>
      <c r="BB28" s="51"/>
      <c r="BC28" s="51"/>
      <c r="BD28" s="51"/>
      <c r="BE28" s="51"/>
      <c r="BF28" s="51"/>
      <c r="BG28" s="51"/>
      <c r="BH28" s="136" t="s">
        <v>761</v>
      </c>
      <c r="BI28" s="136" t="s">
        <v>761</v>
      </c>
      <c r="BJ28" s="136" t="s">
        <v>734</v>
      </c>
      <c r="BK28" s="136" t="s">
        <v>734</v>
      </c>
      <c r="BL28" s="136">
        <v>2</v>
      </c>
      <c r="BM28" s="139">
        <v>9.090909090909092</v>
      </c>
      <c r="BN28" s="136">
        <v>0</v>
      </c>
      <c r="BO28" s="139">
        <v>0</v>
      </c>
      <c r="BP28" s="136">
        <v>0</v>
      </c>
      <c r="BQ28" s="139">
        <v>0</v>
      </c>
      <c r="BR28" s="136">
        <v>20</v>
      </c>
      <c r="BS28" s="139">
        <v>90.9090909090909</v>
      </c>
      <c r="BT28" s="136">
        <v>22</v>
      </c>
      <c r="BU28" s="3"/>
      <c r="BV28" s="3"/>
      <c r="BW28" s="3"/>
      <c r="BX28" s="3"/>
    </row>
    <row r="29" spans="1:76" ht="29" customHeight="1">
      <c r="A29" s="14" t="s">
        <v>270</v>
      </c>
      <c r="C29" s="15"/>
      <c r="D29" s="15" t="s">
        <v>64</v>
      </c>
      <c r="E29" s="114">
        <v>171.06810948440483</v>
      </c>
      <c r="F29" s="88"/>
      <c r="G29" s="120" t="s">
        <v>314</v>
      </c>
      <c r="H29" s="15"/>
      <c r="I29" s="16" t="s">
        <v>270</v>
      </c>
      <c r="J29" s="66"/>
      <c r="K29" s="66"/>
      <c r="L29" s="121" t="s">
        <v>621</v>
      </c>
      <c r="M29" s="115">
        <v>11.978218589196134</v>
      </c>
      <c r="N29" s="116">
        <v>1601.75</v>
      </c>
      <c r="O29" s="116">
        <v>8294.119140625</v>
      </c>
      <c r="P29" s="77"/>
      <c r="Q29" s="117"/>
      <c r="R29" s="117"/>
      <c r="S29" s="118"/>
      <c r="T29" s="51">
        <v>0</v>
      </c>
      <c r="U29" s="51">
        <v>1</v>
      </c>
      <c r="V29" s="52">
        <v>0</v>
      </c>
      <c r="W29" s="52">
        <v>0.017544</v>
      </c>
      <c r="X29" s="52">
        <v>0.027875</v>
      </c>
      <c r="Y29" s="52">
        <v>0.525891</v>
      </c>
      <c r="Z29" s="52">
        <v>0</v>
      </c>
      <c r="AA29" s="52">
        <v>0</v>
      </c>
      <c r="AB29" s="89">
        <v>29</v>
      </c>
      <c r="AC29" s="89"/>
      <c r="AD29" s="119"/>
      <c r="AE29" s="83" t="str">
        <f>REPLACE(INDEX(GroupVertices[Group],MATCH(Vertices[[#This Row],[Vertex]],GroupVertices[Vertex],0)),1,1,"")</f>
        <v>1</v>
      </c>
      <c r="AF29" s="83" t="s">
        <v>484</v>
      </c>
      <c r="AG29" s="83">
        <v>553</v>
      </c>
      <c r="AH29" s="83">
        <v>165</v>
      </c>
      <c r="AI29" s="83">
        <v>408</v>
      </c>
      <c r="AJ29" s="83">
        <v>1138</v>
      </c>
      <c r="AK29" s="83"/>
      <c r="AL29" s="83" t="s">
        <v>509</v>
      </c>
      <c r="AM29" s="83"/>
      <c r="AN29" s="83"/>
      <c r="AO29" s="83"/>
      <c r="AP29" s="102">
        <v>41527.168599537035</v>
      </c>
      <c r="AQ29" s="105" t="s">
        <v>558</v>
      </c>
      <c r="AR29" s="83" t="b">
        <v>1</v>
      </c>
      <c r="AS29" s="83" t="b">
        <v>0</v>
      </c>
      <c r="AT29" s="83" t="b">
        <v>0</v>
      </c>
      <c r="AU29" s="83"/>
      <c r="AV29" s="83">
        <v>0</v>
      </c>
      <c r="AW29" s="105" t="s">
        <v>561</v>
      </c>
      <c r="AX29" s="83" t="b">
        <v>0</v>
      </c>
      <c r="AY29" s="83" t="s">
        <v>564</v>
      </c>
      <c r="AZ29" s="105" t="s">
        <v>591</v>
      </c>
      <c r="BA29" s="83" t="s">
        <v>66</v>
      </c>
      <c r="BB29" s="51"/>
      <c r="BC29" s="51"/>
      <c r="BD29" s="51"/>
      <c r="BE29" s="51"/>
      <c r="BF29" s="51"/>
      <c r="BG29" s="51"/>
      <c r="BH29" s="136" t="s">
        <v>761</v>
      </c>
      <c r="BI29" s="136" t="s">
        <v>761</v>
      </c>
      <c r="BJ29" s="136" t="s">
        <v>734</v>
      </c>
      <c r="BK29" s="136" t="s">
        <v>734</v>
      </c>
      <c r="BL29" s="136">
        <v>2</v>
      </c>
      <c r="BM29" s="139">
        <v>9.090909090909092</v>
      </c>
      <c r="BN29" s="136">
        <v>0</v>
      </c>
      <c r="BO29" s="139">
        <v>0</v>
      </c>
      <c r="BP29" s="136">
        <v>0</v>
      </c>
      <c r="BQ29" s="139">
        <v>0</v>
      </c>
      <c r="BR29" s="136">
        <v>20</v>
      </c>
      <c r="BS29" s="139">
        <v>90.9090909090909</v>
      </c>
      <c r="BT29" s="136">
        <v>22</v>
      </c>
      <c r="BU29" s="3"/>
      <c r="BV29" s="3"/>
      <c r="BW29" s="3"/>
      <c r="BX29" s="3"/>
    </row>
    <row r="30" spans="1:76" ht="29" customHeight="1">
      <c r="A30" s="14" t="s">
        <v>271</v>
      </c>
      <c r="C30" s="15"/>
      <c r="D30" s="15" t="s">
        <v>64</v>
      </c>
      <c r="E30" s="114">
        <v>168.57882452790156</v>
      </c>
      <c r="F30" s="88"/>
      <c r="G30" s="120" t="s">
        <v>315</v>
      </c>
      <c r="H30" s="15"/>
      <c r="I30" s="16" t="s">
        <v>271</v>
      </c>
      <c r="J30" s="66"/>
      <c r="K30" s="66"/>
      <c r="L30" s="121" t="s">
        <v>622</v>
      </c>
      <c r="M30" s="115">
        <v>8.964589956867783</v>
      </c>
      <c r="N30" s="116">
        <v>6366.92578125</v>
      </c>
      <c r="O30" s="116">
        <v>7411.20361328125</v>
      </c>
      <c r="P30" s="77"/>
      <c r="Q30" s="117"/>
      <c r="R30" s="117"/>
      <c r="S30" s="118"/>
      <c r="T30" s="51">
        <v>0</v>
      </c>
      <c r="U30" s="51">
        <v>1</v>
      </c>
      <c r="V30" s="52">
        <v>0</v>
      </c>
      <c r="W30" s="52">
        <v>0.017544</v>
      </c>
      <c r="X30" s="52">
        <v>0.027875</v>
      </c>
      <c r="Y30" s="52">
        <v>0.525891</v>
      </c>
      <c r="Z30" s="52">
        <v>0</v>
      </c>
      <c r="AA30" s="52">
        <v>0</v>
      </c>
      <c r="AB30" s="89">
        <v>30</v>
      </c>
      <c r="AC30" s="89"/>
      <c r="AD30" s="119"/>
      <c r="AE30" s="83" t="str">
        <f>REPLACE(INDEX(GroupVertices[Group],MATCH(Vertices[[#This Row],[Vertex]],GroupVertices[Vertex],0)),1,1,"")</f>
        <v>1</v>
      </c>
      <c r="AF30" s="83" t="s">
        <v>485</v>
      </c>
      <c r="AG30" s="83">
        <v>456</v>
      </c>
      <c r="AH30" s="83">
        <v>123</v>
      </c>
      <c r="AI30" s="83">
        <v>3668</v>
      </c>
      <c r="AJ30" s="83">
        <v>92</v>
      </c>
      <c r="AK30" s="83"/>
      <c r="AL30" s="83"/>
      <c r="AM30" s="83"/>
      <c r="AN30" s="83"/>
      <c r="AO30" s="83"/>
      <c r="AP30" s="102">
        <v>40906.58762731482</v>
      </c>
      <c r="AQ30" s="83"/>
      <c r="AR30" s="83" t="b">
        <v>1</v>
      </c>
      <c r="AS30" s="83" t="b">
        <v>0</v>
      </c>
      <c r="AT30" s="83" t="b">
        <v>1</v>
      </c>
      <c r="AU30" s="83"/>
      <c r="AV30" s="83">
        <v>4</v>
      </c>
      <c r="AW30" s="105" t="s">
        <v>561</v>
      </c>
      <c r="AX30" s="83" t="b">
        <v>0</v>
      </c>
      <c r="AY30" s="83" t="s">
        <v>564</v>
      </c>
      <c r="AZ30" s="105" t="s">
        <v>592</v>
      </c>
      <c r="BA30" s="83" t="s">
        <v>66</v>
      </c>
      <c r="BB30" s="51"/>
      <c r="BC30" s="51"/>
      <c r="BD30" s="51"/>
      <c r="BE30" s="51"/>
      <c r="BF30" s="51"/>
      <c r="BG30" s="51"/>
      <c r="BH30" s="136" t="s">
        <v>761</v>
      </c>
      <c r="BI30" s="136" t="s">
        <v>761</v>
      </c>
      <c r="BJ30" s="136" t="s">
        <v>734</v>
      </c>
      <c r="BK30" s="136" t="s">
        <v>734</v>
      </c>
      <c r="BL30" s="136">
        <v>2</v>
      </c>
      <c r="BM30" s="139">
        <v>9.090909090909092</v>
      </c>
      <c r="BN30" s="136">
        <v>0</v>
      </c>
      <c r="BO30" s="139">
        <v>0</v>
      </c>
      <c r="BP30" s="136">
        <v>0</v>
      </c>
      <c r="BQ30" s="139">
        <v>0</v>
      </c>
      <c r="BR30" s="136">
        <v>20</v>
      </c>
      <c r="BS30" s="139">
        <v>90.9090909090909</v>
      </c>
      <c r="BT30" s="136">
        <v>22</v>
      </c>
      <c r="BU30" s="3"/>
      <c r="BV30" s="3"/>
      <c r="BW30" s="3"/>
      <c r="BX30" s="3"/>
    </row>
    <row r="31" spans="1:76" ht="29" customHeight="1">
      <c r="A31" s="14" t="s">
        <v>272</v>
      </c>
      <c r="C31" s="15"/>
      <c r="D31" s="15" t="s">
        <v>64</v>
      </c>
      <c r="E31" s="114">
        <v>162.35561213664332</v>
      </c>
      <c r="F31" s="88"/>
      <c r="G31" s="120" t="s">
        <v>316</v>
      </c>
      <c r="H31" s="15"/>
      <c r="I31" s="16" t="s">
        <v>272</v>
      </c>
      <c r="J31" s="66"/>
      <c r="K31" s="66"/>
      <c r="L31" s="121" t="s">
        <v>623</v>
      </c>
      <c r="M31" s="115">
        <v>1.4305183760469071</v>
      </c>
      <c r="N31" s="116">
        <v>6887.6259765625</v>
      </c>
      <c r="O31" s="116">
        <v>1568.7833251953125</v>
      </c>
      <c r="P31" s="77"/>
      <c r="Q31" s="117"/>
      <c r="R31" s="117"/>
      <c r="S31" s="118"/>
      <c r="T31" s="51">
        <v>0</v>
      </c>
      <c r="U31" s="51">
        <v>1</v>
      </c>
      <c r="V31" s="52">
        <v>0</v>
      </c>
      <c r="W31" s="52">
        <v>0.017544</v>
      </c>
      <c r="X31" s="52">
        <v>0.027875</v>
      </c>
      <c r="Y31" s="52">
        <v>0.525891</v>
      </c>
      <c r="Z31" s="52">
        <v>0</v>
      </c>
      <c r="AA31" s="52">
        <v>0</v>
      </c>
      <c r="AB31" s="89">
        <v>31</v>
      </c>
      <c r="AC31" s="89"/>
      <c r="AD31" s="119"/>
      <c r="AE31" s="83" t="str">
        <f>REPLACE(INDEX(GroupVertices[Group],MATCH(Vertices[[#This Row],[Vertex]],GroupVertices[Vertex],0)),1,1,"")</f>
        <v>1</v>
      </c>
      <c r="AF31" s="83" t="s">
        <v>486</v>
      </c>
      <c r="AG31" s="83">
        <v>52</v>
      </c>
      <c r="AH31" s="83">
        <v>18</v>
      </c>
      <c r="AI31" s="83">
        <v>16</v>
      </c>
      <c r="AJ31" s="83">
        <v>153</v>
      </c>
      <c r="AK31" s="83"/>
      <c r="AL31" s="83" t="s">
        <v>510</v>
      </c>
      <c r="AM31" s="83"/>
      <c r="AN31" s="83"/>
      <c r="AO31" s="83"/>
      <c r="AP31" s="102">
        <v>43780.08755787037</v>
      </c>
      <c r="AQ31" s="83"/>
      <c r="AR31" s="83" t="b">
        <v>1</v>
      </c>
      <c r="AS31" s="83" t="b">
        <v>0</v>
      </c>
      <c r="AT31" s="83" t="b">
        <v>0</v>
      </c>
      <c r="AU31" s="83"/>
      <c r="AV31" s="83">
        <v>0</v>
      </c>
      <c r="AW31" s="83"/>
      <c r="AX31" s="83" t="b">
        <v>0</v>
      </c>
      <c r="AY31" s="83" t="s">
        <v>564</v>
      </c>
      <c r="AZ31" s="105" t="s">
        <v>593</v>
      </c>
      <c r="BA31" s="83" t="s">
        <v>66</v>
      </c>
      <c r="BB31" s="51"/>
      <c r="BC31" s="51"/>
      <c r="BD31" s="51"/>
      <c r="BE31" s="51"/>
      <c r="BF31" s="51"/>
      <c r="BG31" s="51"/>
      <c r="BH31" s="136" t="s">
        <v>761</v>
      </c>
      <c r="BI31" s="136" t="s">
        <v>761</v>
      </c>
      <c r="BJ31" s="136" t="s">
        <v>734</v>
      </c>
      <c r="BK31" s="136" t="s">
        <v>734</v>
      </c>
      <c r="BL31" s="136">
        <v>2</v>
      </c>
      <c r="BM31" s="139">
        <v>9.090909090909092</v>
      </c>
      <c r="BN31" s="136">
        <v>0</v>
      </c>
      <c r="BO31" s="139">
        <v>0</v>
      </c>
      <c r="BP31" s="136">
        <v>0</v>
      </c>
      <c r="BQ31" s="139">
        <v>0</v>
      </c>
      <c r="BR31" s="136">
        <v>20</v>
      </c>
      <c r="BS31" s="139">
        <v>90.9090909090909</v>
      </c>
      <c r="BT31" s="136">
        <v>22</v>
      </c>
      <c r="BU31" s="3"/>
      <c r="BV31" s="3"/>
      <c r="BW31" s="3"/>
      <c r="BX31" s="3"/>
    </row>
    <row r="32" spans="1:76" ht="29" customHeight="1">
      <c r="A32" s="14" t="s">
        <v>274</v>
      </c>
      <c r="C32" s="15"/>
      <c r="D32" s="15" t="s">
        <v>64</v>
      </c>
      <c r="E32" s="114">
        <v>162</v>
      </c>
      <c r="F32" s="88"/>
      <c r="G32" s="120" t="s">
        <v>318</v>
      </c>
      <c r="H32" s="15"/>
      <c r="I32" s="16" t="s">
        <v>274</v>
      </c>
      <c r="J32" s="66"/>
      <c r="K32" s="66"/>
      <c r="L32" s="121" t="s">
        <v>624</v>
      </c>
      <c r="M32" s="115">
        <v>1</v>
      </c>
      <c r="N32" s="116">
        <v>2537.966552734375</v>
      </c>
      <c r="O32" s="116">
        <v>4349.32568359375</v>
      </c>
      <c r="P32" s="77"/>
      <c r="Q32" s="117"/>
      <c r="R32" s="117"/>
      <c r="S32" s="118"/>
      <c r="T32" s="51">
        <v>0</v>
      </c>
      <c r="U32" s="51">
        <v>1</v>
      </c>
      <c r="V32" s="52">
        <v>0</v>
      </c>
      <c r="W32" s="52">
        <v>0.017544</v>
      </c>
      <c r="X32" s="52">
        <v>0.027875</v>
      </c>
      <c r="Y32" s="52">
        <v>0.525891</v>
      </c>
      <c r="Z32" s="52">
        <v>0</v>
      </c>
      <c r="AA32" s="52">
        <v>0</v>
      </c>
      <c r="AB32" s="89">
        <v>32</v>
      </c>
      <c r="AC32" s="89"/>
      <c r="AD32" s="119"/>
      <c r="AE32" s="83" t="str">
        <f>REPLACE(INDEX(GroupVertices[Group],MATCH(Vertices[[#This Row],[Vertex]],GroupVertices[Vertex],0)),1,1,"")</f>
        <v>1</v>
      </c>
      <c r="AF32" s="83" t="s">
        <v>487</v>
      </c>
      <c r="AG32" s="83">
        <v>24</v>
      </c>
      <c r="AH32" s="83">
        <v>12</v>
      </c>
      <c r="AI32" s="83">
        <v>4</v>
      </c>
      <c r="AJ32" s="83">
        <v>8</v>
      </c>
      <c r="AK32" s="83"/>
      <c r="AL32" s="83"/>
      <c r="AM32" s="83"/>
      <c r="AN32" s="83"/>
      <c r="AO32" s="83"/>
      <c r="AP32" s="102">
        <v>41386.074791666666</v>
      </c>
      <c r="AQ32" s="83"/>
      <c r="AR32" s="83" t="b">
        <v>1</v>
      </c>
      <c r="AS32" s="83" t="b">
        <v>1</v>
      </c>
      <c r="AT32" s="83" t="b">
        <v>0</v>
      </c>
      <c r="AU32" s="83"/>
      <c r="AV32" s="83">
        <v>0</v>
      </c>
      <c r="AW32" s="105" t="s">
        <v>561</v>
      </c>
      <c r="AX32" s="83" t="b">
        <v>0</v>
      </c>
      <c r="AY32" s="83" t="s">
        <v>564</v>
      </c>
      <c r="AZ32" s="105" t="s">
        <v>594</v>
      </c>
      <c r="BA32" s="83" t="s">
        <v>66</v>
      </c>
      <c r="BB32" s="51"/>
      <c r="BC32" s="51"/>
      <c r="BD32" s="51"/>
      <c r="BE32" s="51"/>
      <c r="BF32" s="51"/>
      <c r="BG32" s="51"/>
      <c r="BH32" s="136" t="s">
        <v>761</v>
      </c>
      <c r="BI32" s="136" t="s">
        <v>761</v>
      </c>
      <c r="BJ32" s="136" t="s">
        <v>734</v>
      </c>
      <c r="BK32" s="136" t="s">
        <v>734</v>
      </c>
      <c r="BL32" s="136">
        <v>2</v>
      </c>
      <c r="BM32" s="139">
        <v>9.090909090909092</v>
      </c>
      <c r="BN32" s="136">
        <v>0</v>
      </c>
      <c r="BO32" s="139">
        <v>0</v>
      </c>
      <c r="BP32" s="136">
        <v>0</v>
      </c>
      <c r="BQ32" s="139">
        <v>0</v>
      </c>
      <c r="BR32" s="136">
        <v>20</v>
      </c>
      <c r="BS32" s="139">
        <v>90.9090909090909</v>
      </c>
      <c r="BT32" s="136">
        <v>22</v>
      </c>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hyperlinks>
    <hyperlink ref="AN3" r:id="rId1" display="https://t.co/DXFsNBsAkb"/>
    <hyperlink ref="AN4" r:id="rId2" display="https://t.co/DXFsNBaYVB"/>
    <hyperlink ref="AN8" r:id="rId3" display="https://t.co/kofMdZQsjw"/>
    <hyperlink ref="AN9" r:id="rId4" display="https://t.co/Ll4PHcmkqU"/>
    <hyperlink ref="AN10" r:id="rId5" display="http://t.co/pDyh8lhOH1"/>
    <hyperlink ref="AN12" r:id="rId6" display="https://t.co/vRUvFTwiKE"/>
    <hyperlink ref="AN14" r:id="rId7" display="https://t.co/79aRrm8WxO"/>
    <hyperlink ref="AN16" r:id="rId8" display="https://t.co/DXFsNBsAkb"/>
    <hyperlink ref="AN23" r:id="rId9" display="https://t.co/HgE8pRouAA"/>
    <hyperlink ref="AN24" r:id="rId10" display="https://t.co/jUFIizNnF9"/>
    <hyperlink ref="AN27" r:id="rId11" display="http://t.co/7ACh9h26TW"/>
    <hyperlink ref="AQ3" r:id="rId12" display="https://pbs.twimg.com/profile_banners/115192654/1575180344"/>
    <hyperlink ref="AQ4" r:id="rId13" display="https://pbs.twimg.com/profile_banners/45595835/1575845815"/>
    <hyperlink ref="AQ5" r:id="rId14" display="https://pbs.twimg.com/profile_banners/52990499/1404186058"/>
    <hyperlink ref="AQ6" r:id="rId15" display="https://pbs.twimg.com/profile_banners/1669139960/1409836264"/>
    <hyperlink ref="AQ7" r:id="rId16" display="https://pbs.twimg.com/profile_banners/1542427052/1562068119"/>
    <hyperlink ref="AQ8" r:id="rId17" display="https://pbs.twimg.com/profile_banners/16545797/1551446345"/>
    <hyperlink ref="AQ9" r:id="rId18" display="https://pbs.twimg.com/profile_banners/2293192490/1461960380"/>
    <hyperlink ref="AQ10" r:id="rId19" display="https://pbs.twimg.com/profile_banners/274660131/1409175779"/>
    <hyperlink ref="AQ11" r:id="rId20" display="https://pbs.twimg.com/profile_banners/923255231101640704/1508957848"/>
    <hyperlink ref="AQ12" r:id="rId21" display="https://pbs.twimg.com/profile_banners/294167399/1482889635"/>
    <hyperlink ref="AQ13" r:id="rId22" display="https://pbs.twimg.com/profile_banners/542202996/1413074737"/>
    <hyperlink ref="AQ14" r:id="rId23" display="https://pbs.twimg.com/profile_banners/2777504690/1411400454"/>
    <hyperlink ref="AQ15" r:id="rId24" display="https://pbs.twimg.com/profile_banners/63219442/1575829741"/>
    <hyperlink ref="AQ16" r:id="rId25" display="https://pbs.twimg.com/profile_banners/787260860565598208/1575346189"/>
    <hyperlink ref="AQ17" r:id="rId26" display="https://pbs.twimg.com/profile_banners/30008477/1407293798"/>
    <hyperlink ref="AQ18" r:id="rId27" display="https://pbs.twimg.com/profile_banners/82680503/1573863485"/>
    <hyperlink ref="AQ19" r:id="rId28" display="https://pbs.twimg.com/profile_banners/1197955436/1568495285"/>
    <hyperlink ref="AQ21" r:id="rId29" display="https://pbs.twimg.com/profile_banners/827490716/1529427071"/>
    <hyperlink ref="AQ22" r:id="rId30" display="https://pbs.twimg.com/profile_banners/385705264/1475430304"/>
    <hyperlink ref="AQ23" r:id="rId31" display="https://pbs.twimg.com/profile_banners/40271353/1564078226"/>
    <hyperlink ref="AQ24" r:id="rId32" display="https://pbs.twimg.com/profile_banners/742050514972483586/1576086715"/>
    <hyperlink ref="AQ25" r:id="rId33" display="https://pbs.twimg.com/profile_banners/2790563698/1572365234"/>
    <hyperlink ref="AQ26" r:id="rId34" display="https://pbs.twimg.com/profile_banners/1055835768/1514522691"/>
    <hyperlink ref="AQ27" r:id="rId35" display="https://pbs.twimg.com/profile_banners/116765517/1441726405"/>
    <hyperlink ref="AQ29" r:id="rId36" display="https://pbs.twimg.com/profile_banners/1850259342/1378788427"/>
    <hyperlink ref="AW3" r:id="rId37" display="http://abs.twimg.com/images/themes/theme14/bg.gif"/>
    <hyperlink ref="AW4" r:id="rId38" display="http://abs.twimg.com/images/themes/theme10/bg.gif"/>
    <hyperlink ref="AW5" r:id="rId39" display="http://abs.twimg.com/images/themes/theme1/bg.png"/>
    <hyperlink ref="AW6" r:id="rId40" display="http://abs.twimg.com/images/themes/theme1/bg.png"/>
    <hyperlink ref="AW7" r:id="rId41" display="http://abs.twimg.com/images/themes/theme1/bg.png"/>
    <hyperlink ref="AW8" r:id="rId42" display="http://abs.twimg.com/images/themes/theme1/bg.png"/>
    <hyperlink ref="AW9" r:id="rId43" display="http://abs.twimg.com/images/themes/theme1/bg.png"/>
    <hyperlink ref="AW10" r:id="rId44" display="http://abs.twimg.com/images/themes/theme1/bg.png"/>
    <hyperlink ref="AW12" r:id="rId45" display="http://abs.twimg.com/images/themes/theme1/bg.png"/>
    <hyperlink ref="AW13" r:id="rId46" display="http://abs.twimg.com/images/themes/theme1/bg.png"/>
    <hyperlink ref="AW14" r:id="rId47" display="http://abs.twimg.com/images/themes/theme1/bg.png"/>
    <hyperlink ref="AW15" r:id="rId48" display="http://abs.twimg.com/images/themes/theme14/bg.gif"/>
    <hyperlink ref="AW16" r:id="rId49" display="http://abs.twimg.com/images/themes/theme1/bg.png"/>
    <hyperlink ref="AW17" r:id="rId50" display="http://abs.twimg.com/images/themes/theme10/bg.gif"/>
    <hyperlink ref="AW18" r:id="rId51" display="http://abs.twimg.com/images/themes/theme9/bg.gif"/>
    <hyperlink ref="AW19" r:id="rId52" display="http://abs.twimg.com/images/themes/theme1/bg.png"/>
    <hyperlink ref="AW20" r:id="rId53" display="http://abs.twimg.com/images/themes/theme1/bg.png"/>
    <hyperlink ref="AW21" r:id="rId54" display="http://abs.twimg.com/images/themes/theme1/bg.png"/>
    <hyperlink ref="AW22" r:id="rId55" display="http://abs.twimg.com/images/themes/theme18/bg.gif"/>
    <hyperlink ref="AW23" r:id="rId56" display="http://abs.twimg.com/images/themes/theme1/bg.png"/>
    <hyperlink ref="AW24" r:id="rId57" display="http://abs.twimg.com/images/themes/theme1/bg.png"/>
    <hyperlink ref="AW25" r:id="rId58" display="http://abs.twimg.com/images/themes/theme1/bg.png"/>
    <hyperlink ref="AW26" r:id="rId59" display="http://abs.twimg.com/images/themes/theme1/bg.png"/>
    <hyperlink ref="AW27" r:id="rId60" display="http://abs.twimg.com/images/themes/theme14/bg.gif"/>
    <hyperlink ref="AW28" r:id="rId61" display="http://abs.twimg.com/images/themes/theme1/bg.png"/>
    <hyperlink ref="AW29" r:id="rId62" display="http://abs.twimg.com/images/themes/theme1/bg.png"/>
    <hyperlink ref="AW30" r:id="rId63" display="http://abs.twimg.com/images/themes/theme1/bg.png"/>
    <hyperlink ref="AW32" r:id="rId64" display="http://abs.twimg.com/images/themes/theme1/bg.png"/>
    <hyperlink ref="G3" r:id="rId65" display="http://pbs.twimg.com/profile_images/1195902330652299265/vkZT38p1_normal.jpg"/>
    <hyperlink ref="G4" r:id="rId66" display="http://pbs.twimg.com/profile_images/1026512919435993089/PHNpO6F1_normal.jpg"/>
    <hyperlink ref="G5" r:id="rId67" display="http://pbs.twimg.com/profile_images/483817514955075584/o9EGX3HY_normal.jpeg"/>
    <hyperlink ref="G6" r:id="rId68" display="http://pbs.twimg.com/profile_images/798003247353040896/CraHCZSa_normal.jpg"/>
    <hyperlink ref="G7" r:id="rId69" display="http://pbs.twimg.com/profile_images/1146023085000335360/xKgItg71_normal.jpg"/>
    <hyperlink ref="G8" r:id="rId70" display="http://pbs.twimg.com/profile_images/699227604956553217/FksE_nzd_normal.jpg"/>
    <hyperlink ref="G9" r:id="rId71" display="http://pbs.twimg.com/profile_images/710938963351969793/n1RBqwMJ_normal.jpg"/>
    <hyperlink ref="G10" r:id="rId72" display="http://pbs.twimg.com/profile_images/504746209794203648/LhJ_kOt6_normal.jpeg"/>
    <hyperlink ref="G11" r:id="rId73" display="http://pbs.twimg.com/profile_images/923261464584032256/5fMsP2Q4_normal.jpg"/>
    <hyperlink ref="G12" r:id="rId74" display="http://pbs.twimg.com/profile_images/796840348660203521/Lu6a6fSQ_normal.jpg"/>
    <hyperlink ref="G13" r:id="rId75" display="http://pbs.twimg.com/profile_images/521097880581320704/hfRsPFC3_normal.jpeg"/>
    <hyperlink ref="G14" r:id="rId76" display="http://pbs.twimg.com/profile_images/1174213151589654534/6GyTOHqs_normal.jpg"/>
    <hyperlink ref="G15" r:id="rId77" display="http://pbs.twimg.com/profile_images/1085254897195466753/yTnkK8ti_normal.jpg"/>
    <hyperlink ref="G16" r:id="rId78" display="http://pbs.twimg.com/profile_images/1140447660547219461/06nTnNeu_normal.jpg"/>
    <hyperlink ref="G17" r:id="rId79" display="http://pbs.twimg.com/profile_images/1194634337418801154/_u-6twY9_normal.jpg"/>
    <hyperlink ref="G18" r:id="rId80" display="http://pbs.twimg.com/profile_images/811778947369340929/zrJhHPQA_normal.jpg"/>
    <hyperlink ref="G19" r:id="rId81" display="http://pbs.twimg.com/profile_images/953853608415584257/8Iz8G6zW_normal.jpg"/>
    <hyperlink ref="G20" r:id="rId82" display="http://pbs.twimg.com/profile_images/1190991570/35641_459514688367_769833367_6091558_131764_n_normal.jpg"/>
    <hyperlink ref="G21" r:id="rId83" display="http://pbs.twimg.com/profile_images/1039852184278626305/qwX7iv2__normal.jpg"/>
    <hyperlink ref="G22" r:id="rId84" display="http://pbs.twimg.com/profile_images/1109844236495716353/MQ1DAiDg_normal.jpg"/>
    <hyperlink ref="G23" r:id="rId85" display="http://pbs.twimg.com/profile_images/1086376567515869184/p5SSJYd8_normal.jpg"/>
    <hyperlink ref="G24" r:id="rId86" display="http://pbs.twimg.com/profile_images/1179051201230462976/v6RQXH2Q_normal.jpg"/>
    <hyperlink ref="G25" r:id="rId87" display="http://pbs.twimg.com/profile_images/1199063678487875589/4KgAjEHl_normal.jpg"/>
    <hyperlink ref="G26" r:id="rId88" display="http://pbs.twimg.com/profile_images/946601495088304128/R70SDmiv_normal.jpg"/>
    <hyperlink ref="G27" r:id="rId89" display="http://pbs.twimg.com/profile_images/713746789/just_logo_normal.jpg"/>
    <hyperlink ref="G28" r:id="rId90" display="http://pbs.twimg.com/profile_images/1321740462/Family_Dec_2006_normal.jpg"/>
    <hyperlink ref="G29" r:id="rId91" display="http://pbs.twimg.com/profile_images/378800000437225705/6c863fc5d608d79246042a2bbc12144d_normal.jpeg"/>
    <hyperlink ref="G30" r:id="rId92" display="http://pbs.twimg.com/profile_images/427637371211743232/DXdVtKPK_normal.jpeg"/>
    <hyperlink ref="G31" r:id="rId93" display="http://pbs.twimg.com/profile_images/1193711731945676800/CX0chCfv_normal.jpg"/>
    <hyperlink ref="G32" r:id="rId94" display="http://abs.twimg.com/sticky/default_profile_images/default_profile_normal.png"/>
    <hyperlink ref="AZ3" r:id="rId95" display="https://twitter.com/kstatefb"/>
    <hyperlink ref="AZ4" r:id="rId96" display="https://twitter.com/kstatesports"/>
    <hyperlink ref="AZ5" r:id="rId97" display="https://twitter.com/okcatbacker"/>
    <hyperlink ref="AZ6" r:id="rId98" display="https://twitter.com/marissa_curl"/>
    <hyperlink ref="AZ7" r:id="rId99" display="https://twitter.com/garret1garrett"/>
    <hyperlink ref="AZ8" r:id="rId100" display="https://twitter.com/learfield"/>
    <hyperlink ref="AZ9" r:id="rId101" display="https://twitter.com/midland_ext"/>
    <hyperlink ref="AZ10" r:id="rId102" display="https://twitter.com/albergseth"/>
    <hyperlink ref="AZ11" r:id="rId103" display="https://twitter.com/sethjoyce84"/>
    <hyperlink ref="AZ12" r:id="rId104" display="https://twitter.com/corbinmcguire1"/>
    <hyperlink ref="AZ13" r:id="rId105" display="https://twitter.com/cassieroo22"/>
    <hyperlink ref="AZ14" r:id="rId106" display="https://twitter.com/grantflanders"/>
    <hyperlink ref="AZ15" r:id="rId107" display="https://twitter.com/azolibertybowl"/>
    <hyperlink ref="AZ16" r:id="rId108" display="https://twitter.com/wildcatheil"/>
    <hyperlink ref="AZ17" r:id="rId109" display="https://twitter.com/ksuwildcat311"/>
    <hyperlink ref="AZ18" r:id="rId110" display="https://twitter.com/dacox17"/>
    <hyperlink ref="AZ19" r:id="rId111" display="https://twitter.com/wildcatsgraffix"/>
    <hyperlink ref="AZ20" r:id="rId112" display="https://twitter.com/rumagedd"/>
    <hyperlink ref="AZ21" r:id="rId113" display="https://twitter.com/real_derek_rich"/>
    <hyperlink ref="AZ22" r:id="rId114" display="https://twitter.com/cecilia_george"/>
    <hyperlink ref="AZ23" r:id="rId115" display="https://twitter.com/kstatealumni"/>
    <hyperlink ref="AZ24" r:id="rId116" display="https://twitter.com/thekstatefamily"/>
    <hyperlink ref="AZ25" r:id="rId117" display="https://twitter.com/ashleyyyp5"/>
    <hyperlink ref="AZ26" r:id="rId118" display="https://twitter.com/sherranae"/>
    <hyperlink ref="AZ27" r:id="rId119" display="https://twitter.com/wildkatphoto"/>
    <hyperlink ref="AZ28" r:id="rId120" display="https://twitter.com/tannerhoops"/>
    <hyperlink ref="AZ29" r:id="rId121" display="https://twitter.com/trpeep24"/>
    <hyperlink ref="AZ30" r:id="rId122" display="https://twitter.com/jadenner"/>
    <hyperlink ref="AZ31" r:id="rId123" display="https://twitter.com/williamloe8"/>
    <hyperlink ref="AZ32" r:id="rId124" display="https://twitter.com/cjskilian"/>
  </hyperlinks>
  <printOptions/>
  <pageMargins left="0.7" right="0.7" top="0.75" bottom="0.75" header="0.3" footer="0.3"/>
  <pageSetup horizontalDpi="600" verticalDpi="600" orientation="portrait" r:id="rId129"/>
  <drawing r:id="rId128"/>
  <legacyDrawing r:id="rId126"/>
  <tableParts>
    <tablePart r:id="rId1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671</v>
      </c>
      <c r="Z2" s="13" t="s">
        <v>676</v>
      </c>
      <c r="AA2" s="13" t="s">
        <v>680</v>
      </c>
      <c r="AB2" s="13" t="s">
        <v>707</v>
      </c>
      <c r="AC2" s="13" t="s">
        <v>733</v>
      </c>
      <c r="AD2" s="13" t="s">
        <v>742</v>
      </c>
      <c r="AE2" s="13" t="s">
        <v>743</v>
      </c>
      <c r="AF2" s="13" t="s">
        <v>748</v>
      </c>
      <c r="AG2" s="67" t="s">
        <v>797</v>
      </c>
      <c r="AH2" s="67" t="s">
        <v>798</v>
      </c>
      <c r="AI2" s="67" t="s">
        <v>799</v>
      </c>
      <c r="AJ2" s="67" t="s">
        <v>800</v>
      </c>
      <c r="AK2" s="67" t="s">
        <v>801</v>
      </c>
      <c r="AL2" s="67" t="s">
        <v>802</v>
      </c>
      <c r="AM2" s="67" t="s">
        <v>803</v>
      </c>
      <c r="AN2" s="67" t="s">
        <v>804</v>
      </c>
      <c r="AO2" s="67" t="s">
        <v>807</v>
      </c>
    </row>
    <row r="3" spans="1:41" ht="15">
      <c r="A3" s="101" t="s">
        <v>626</v>
      </c>
      <c r="B3" s="84" t="s">
        <v>628</v>
      </c>
      <c r="C3" s="84" t="s">
        <v>56</v>
      </c>
      <c r="D3" s="122"/>
      <c r="E3" s="123"/>
      <c r="F3" s="124" t="s">
        <v>842</v>
      </c>
      <c r="G3" s="125"/>
      <c r="H3" s="125"/>
      <c r="I3" s="126">
        <v>3</v>
      </c>
      <c r="J3" s="127"/>
      <c r="K3" s="51">
        <v>27</v>
      </c>
      <c r="L3" s="51">
        <v>22</v>
      </c>
      <c r="M3" s="51">
        <v>12</v>
      </c>
      <c r="N3" s="51">
        <v>34</v>
      </c>
      <c r="O3" s="51">
        <v>3</v>
      </c>
      <c r="P3" s="52">
        <v>0</v>
      </c>
      <c r="Q3" s="52">
        <v>0</v>
      </c>
      <c r="R3" s="51">
        <v>1</v>
      </c>
      <c r="S3" s="51">
        <v>0</v>
      </c>
      <c r="T3" s="51">
        <v>27</v>
      </c>
      <c r="U3" s="51">
        <v>34</v>
      </c>
      <c r="V3" s="51">
        <v>2</v>
      </c>
      <c r="W3" s="52">
        <v>1.854595</v>
      </c>
      <c r="X3" s="52">
        <v>0.037037037037037035</v>
      </c>
      <c r="Y3" s="83" t="s">
        <v>672</v>
      </c>
      <c r="Z3" s="83" t="s">
        <v>286</v>
      </c>
      <c r="AA3" s="83" t="s">
        <v>245</v>
      </c>
      <c r="AB3" s="111" t="s">
        <v>708</v>
      </c>
      <c r="AC3" s="111" t="s">
        <v>734</v>
      </c>
      <c r="AD3" s="111"/>
      <c r="AE3" s="111"/>
      <c r="AF3" s="111" t="s">
        <v>749</v>
      </c>
      <c r="AG3" s="136">
        <v>38</v>
      </c>
      <c r="AH3" s="139">
        <v>6.540447504302926</v>
      </c>
      <c r="AI3" s="136">
        <v>0</v>
      </c>
      <c r="AJ3" s="139">
        <v>0</v>
      </c>
      <c r="AK3" s="136">
        <v>0</v>
      </c>
      <c r="AL3" s="139">
        <v>0</v>
      </c>
      <c r="AM3" s="136">
        <v>543</v>
      </c>
      <c r="AN3" s="139">
        <v>93.45955249569707</v>
      </c>
      <c r="AO3" s="136">
        <v>581</v>
      </c>
    </row>
    <row r="4" spans="1:41" ht="15">
      <c r="A4" s="134" t="s">
        <v>627</v>
      </c>
      <c r="B4" s="84" t="s">
        <v>629</v>
      </c>
      <c r="C4" s="84" t="s">
        <v>56</v>
      </c>
      <c r="D4" s="128"/>
      <c r="E4" s="129"/>
      <c r="F4" s="130" t="s">
        <v>843</v>
      </c>
      <c r="G4" s="131"/>
      <c r="H4" s="131"/>
      <c r="I4" s="132">
        <v>4</v>
      </c>
      <c r="J4" s="133"/>
      <c r="K4" s="51">
        <v>3</v>
      </c>
      <c r="L4" s="51">
        <v>2</v>
      </c>
      <c r="M4" s="51">
        <v>0</v>
      </c>
      <c r="N4" s="51">
        <v>2</v>
      </c>
      <c r="O4" s="51">
        <v>0</v>
      </c>
      <c r="P4" s="52">
        <v>0</v>
      </c>
      <c r="Q4" s="52">
        <v>0</v>
      </c>
      <c r="R4" s="51">
        <v>1</v>
      </c>
      <c r="S4" s="51">
        <v>0</v>
      </c>
      <c r="T4" s="51">
        <v>3</v>
      </c>
      <c r="U4" s="51">
        <v>2</v>
      </c>
      <c r="V4" s="51">
        <v>2</v>
      </c>
      <c r="W4" s="52">
        <v>0.888889</v>
      </c>
      <c r="X4" s="52">
        <v>0.3333333333333333</v>
      </c>
      <c r="Y4" s="83" t="s">
        <v>283</v>
      </c>
      <c r="Z4" s="83" t="s">
        <v>287</v>
      </c>
      <c r="AA4" s="83" t="s">
        <v>245</v>
      </c>
      <c r="AB4" s="111" t="s">
        <v>709</v>
      </c>
      <c r="AC4" s="111" t="s">
        <v>735</v>
      </c>
      <c r="AD4" s="111"/>
      <c r="AE4" s="111" t="s">
        <v>744</v>
      </c>
      <c r="AF4" s="111" t="s">
        <v>750</v>
      </c>
      <c r="AG4" s="136">
        <v>6</v>
      </c>
      <c r="AH4" s="139">
        <v>13.333333333333334</v>
      </c>
      <c r="AI4" s="136">
        <v>0</v>
      </c>
      <c r="AJ4" s="139">
        <v>0</v>
      </c>
      <c r="AK4" s="136">
        <v>0</v>
      </c>
      <c r="AL4" s="139">
        <v>0</v>
      </c>
      <c r="AM4" s="136">
        <v>39</v>
      </c>
      <c r="AN4" s="139">
        <v>86.66666666666667</v>
      </c>
      <c r="AO4" s="136">
        <v>45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626</v>
      </c>
      <c r="B2" s="111" t="s">
        <v>274</v>
      </c>
      <c r="C2" s="83">
        <f>VLOOKUP(GroupVertices[[#This Row],[Vertex]],Vertices[],MATCH("ID",Vertices[[#Headers],[Vertex]:[Vertex Content Word Count]],0),FALSE)</f>
        <v>32</v>
      </c>
    </row>
    <row r="3" spans="1:3" ht="15">
      <c r="A3" s="83" t="s">
        <v>626</v>
      </c>
      <c r="B3" s="111" t="s">
        <v>273</v>
      </c>
      <c r="C3" s="83">
        <f>VLOOKUP(GroupVertices[[#This Row],[Vertex]],Vertices[],MATCH("ID",Vertices[[#Headers],[Vertex]:[Vertex Content Word Count]],0),FALSE)</f>
        <v>4</v>
      </c>
    </row>
    <row r="4" spans="1:3" ht="15">
      <c r="A4" s="83" t="s">
        <v>626</v>
      </c>
      <c r="B4" s="111" t="s">
        <v>272</v>
      </c>
      <c r="C4" s="83">
        <f>VLOOKUP(GroupVertices[[#This Row],[Vertex]],Vertices[],MATCH("ID",Vertices[[#Headers],[Vertex]:[Vertex Content Word Count]],0),FALSE)</f>
        <v>31</v>
      </c>
    </row>
    <row r="5" spans="1:3" ht="15">
      <c r="A5" s="83" t="s">
        <v>626</v>
      </c>
      <c r="B5" s="111" t="s">
        <v>271</v>
      </c>
      <c r="C5" s="83">
        <f>VLOOKUP(GroupVertices[[#This Row],[Vertex]],Vertices[],MATCH("ID",Vertices[[#Headers],[Vertex]:[Vertex Content Word Count]],0),FALSE)</f>
        <v>30</v>
      </c>
    </row>
    <row r="6" spans="1:3" ht="15">
      <c r="A6" s="83" t="s">
        <v>626</v>
      </c>
      <c r="B6" s="111" t="s">
        <v>270</v>
      </c>
      <c r="C6" s="83">
        <f>VLOOKUP(GroupVertices[[#This Row],[Vertex]],Vertices[],MATCH("ID",Vertices[[#Headers],[Vertex]:[Vertex Content Word Count]],0),FALSE)</f>
        <v>29</v>
      </c>
    </row>
    <row r="7" spans="1:3" ht="15">
      <c r="A7" s="83" t="s">
        <v>626</v>
      </c>
      <c r="B7" s="111" t="s">
        <v>269</v>
      </c>
      <c r="C7" s="83">
        <f>VLOOKUP(GroupVertices[[#This Row],[Vertex]],Vertices[],MATCH("ID",Vertices[[#Headers],[Vertex]:[Vertex Content Word Count]],0),FALSE)</f>
        <v>28</v>
      </c>
    </row>
    <row r="8" spans="1:3" ht="15">
      <c r="A8" s="83" t="s">
        <v>626</v>
      </c>
      <c r="B8" s="111" t="s">
        <v>268</v>
      </c>
      <c r="C8" s="83">
        <f>VLOOKUP(GroupVertices[[#This Row],[Vertex]],Vertices[],MATCH("ID",Vertices[[#Headers],[Vertex]:[Vertex Content Word Count]],0),FALSE)</f>
        <v>27</v>
      </c>
    </row>
    <row r="9" spans="1:3" ht="15">
      <c r="A9" s="83" t="s">
        <v>626</v>
      </c>
      <c r="B9" s="111" t="s">
        <v>267</v>
      </c>
      <c r="C9" s="83">
        <f>VLOOKUP(GroupVertices[[#This Row],[Vertex]],Vertices[],MATCH("ID",Vertices[[#Headers],[Vertex]:[Vertex Content Word Count]],0),FALSE)</f>
        <v>26</v>
      </c>
    </row>
    <row r="10" spans="1:3" ht="15">
      <c r="A10" s="83" t="s">
        <v>626</v>
      </c>
      <c r="B10" s="111" t="s">
        <v>266</v>
      </c>
      <c r="C10" s="83">
        <f>VLOOKUP(GroupVertices[[#This Row],[Vertex]],Vertices[],MATCH("ID",Vertices[[#Headers],[Vertex]:[Vertex Content Word Count]],0),FALSE)</f>
        <v>25</v>
      </c>
    </row>
    <row r="11" spans="1:3" ht="15">
      <c r="A11" s="83" t="s">
        <v>626</v>
      </c>
      <c r="B11" s="111" t="s">
        <v>265</v>
      </c>
      <c r="C11" s="83">
        <f>VLOOKUP(GroupVertices[[#This Row],[Vertex]],Vertices[],MATCH("ID",Vertices[[#Headers],[Vertex]:[Vertex Content Word Count]],0),FALSE)</f>
        <v>24</v>
      </c>
    </row>
    <row r="12" spans="1:3" ht="15">
      <c r="A12" s="83" t="s">
        <v>626</v>
      </c>
      <c r="B12" s="111" t="s">
        <v>264</v>
      </c>
      <c r="C12" s="83">
        <f>VLOOKUP(GroupVertices[[#This Row],[Vertex]],Vertices[],MATCH("ID",Vertices[[#Headers],[Vertex]:[Vertex Content Word Count]],0),FALSE)</f>
        <v>23</v>
      </c>
    </row>
    <row r="13" spans="1:3" ht="15">
      <c r="A13" s="83" t="s">
        <v>626</v>
      </c>
      <c r="B13" s="111" t="s">
        <v>263</v>
      </c>
      <c r="C13" s="83">
        <f>VLOOKUP(GroupVertices[[#This Row],[Vertex]],Vertices[],MATCH("ID",Vertices[[#Headers],[Vertex]:[Vertex Content Word Count]],0),FALSE)</f>
        <v>22</v>
      </c>
    </row>
    <row r="14" spans="1:3" ht="15">
      <c r="A14" s="83" t="s">
        <v>626</v>
      </c>
      <c r="B14" s="111" t="s">
        <v>262</v>
      </c>
      <c r="C14" s="83">
        <f>VLOOKUP(GroupVertices[[#This Row],[Vertex]],Vertices[],MATCH("ID",Vertices[[#Headers],[Vertex]:[Vertex Content Word Count]],0),FALSE)</f>
        <v>21</v>
      </c>
    </row>
    <row r="15" spans="1:3" ht="15">
      <c r="A15" s="83" t="s">
        <v>626</v>
      </c>
      <c r="B15" s="111" t="s">
        <v>261</v>
      </c>
      <c r="C15" s="83">
        <f>VLOOKUP(GroupVertices[[#This Row],[Vertex]],Vertices[],MATCH("ID",Vertices[[#Headers],[Vertex]:[Vertex Content Word Count]],0),FALSE)</f>
        <v>20</v>
      </c>
    </row>
    <row r="16" spans="1:3" ht="15">
      <c r="A16" s="83" t="s">
        <v>626</v>
      </c>
      <c r="B16" s="111" t="s">
        <v>260</v>
      </c>
      <c r="C16" s="83">
        <f>VLOOKUP(GroupVertices[[#This Row],[Vertex]],Vertices[],MATCH("ID",Vertices[[#Headers],[Vertex]:[Vertex Content Word Count]],0),FALSE)</f>
        <v>19</v>
      </c>
    </row>
    <row r="17" spans="1:3" ht="15">
      <c r="A17" s="83" t="s">
        <v>626</v>
      </c>
      <c r="B17" s="111" t="s">
        <v>259</v>
      </c>
      <c r="C17" s="83">
        <f>VLOOKUP(GroupVertices[[#This Row],[Vertex]],Vertices[],MATCH("ID",Vertices[[#Headers],[Vertex]:[Vertex Content Word Count]],0),FALSE)</f>
        <v>18</v>
      </c>
    </row>
    <row r="18" spans="1:3" ht="15">
      <c r="A18" s="83" t="s">
        <v>626</v>
      </c>
      <c r="B18" s="111" t="s">
        <v>258</v>
      </c>
      <c r="C18" s="83">
        <f>VLOOKUP(GroupVertices[[#This Row],[Vertex]],Vertices[],MATCH("ID",Vertices[[#Headers],[Vertex]:[Vertex Content Word Count]],0),FALSE)</f>
        <v>17</v>
      </c>
    </row>
    <row r="19" spans="1:3" ht="15">
      <c r="A19" s="83" t="s">
        <v>626</v>
      </c>
      <c r="B19" s="111" t="s">
        <v>257</v>
      </c>
      <c r="C19" s="83">
        <f>VLOOKUP(GroupVertices[[#This Row],[Vertex]],Vertices[],MATCH("ID",Vertices[[#Headers],[Vertex]:[Vertex Content Word Count]],0),FALSE)</f>
        <v>16</v>
      </c>
    </row>
    <row r="20" spans="1:3" ht="15">
      <c r="A20" s="83" t="s">
        <v>626</v>
      </c>
      <c r="B20" s="111" t="s">
        <v>256</v>
      </c>
      <c r="C20" s="83">
        <f>VLOOKUP(GroupVertices[[#This Row],[Vertex]],Vertices[],MATCH("ID",Vertices[[#Headers],[Vertex]:[Vertex Content Word Count]],0),FALSE)</f>
        <v>15</v>
      </c>
    </row>
    <row r="21" spans="1:3" ht="15">
      <c r="A21" s="83" t="s">
        <v>626</v>
      </c>
      <c r="B21" s="111" t="s">
        <v>255</v>
      </c>
      <c r="C21" s="83">
        <f>VLOOKUP(GroupVertices[[#This Row],[Vertex]],Vertices[],MATCH("ID",Vertices[[#Headers],[Vertex]:[Vertex Content Word Count]],0),FALSE)</f>
        <v>14</v>
      </c>
    </row>
    <row r="22" spans="1:3" ht="15">
      <c r="A22" s="83" t="s">
        <v>626</v>
      </c>
      <c r="B22" s="111" t="s">
        <v>254</v>
      </c>
      <c r="C22" s="83">
        <f>VLOOKUP(GroupVertices[[#This Row],[Vertex]],Vertices[],MATCH("ID",Vertices[[#Headers],[Vertex]:[Vertex Content Word Count]],0),FALSE)</f>
        <v>13</v>
      </c>
    </row>
    <row r="23" spans="1:3" ht="15">
      <c r="A23" s="83" t="s">
        <v>626</v>
      </c>
      <c r="B23" s="111" t="s">
        <v>253</v>
      </c>
      <c r="C23" s="83">
        <f>VLOOKUP(GroupVertices[[#This Row],[Vertex]],Vertices[],MATCH("ID",Vertices[[#Headers],[Vertex]:[Vertex Content Word Count]],0),FALSE)</f>
        <v>12</v>
      </c>
    </row>
    <row r="24" spans="1:3" ht="15">
      <c r="A24" s="83" t="s">
        <v>626</v>
      </c>
      <c r="B24" s="111" t="s">
        <v>252</v>
      </c>
      <c r="C24" s="83">
        <f>VLOOKUP(GroupVertices[[#This Row],[Vertex]],Vertices[],MATCH("ID",Vertices[[#Headers],[Vertex]:[Vertex Content Word Count]],0),FALSE)</f>
        <v>11</v>
      </c>
    </row>
    <row r="25" spans="1:3" ht="15">
      <c r="A25" s="83" t="s">
        <v>626</v>
      </c>
      <c r="B25" s="111" t="s">
        <v>248</v>
      </c>
      <c r="C25" s="83">
        <f>VLOOKUP(GroupVertices[[#This Row],[Vertex]],Vertices[],MATCH("ID",Vertices[[#Headers],[Vertex]:[Vertex Content Word Count]],0),FALSE)</f>
        <v>7</v>
      </c>
    </row>
    <row r="26" spans="1:3" ht="15">
      <c r="A26" s="83" t="s">
        <v>626</v>
      </c>
      <c r="B26" s="111" t="s">
        <v>247</v>
      </c>
      <c r="C26" s="83">
        <f>VLOOKUP(GroupVertices[[#This Row],[Vertex]],Vertices[],MATCH("ID",Vertices[[#Headers],[Vertex]:[Vertex Content Word Count]],0),FALSE)</f>
        <v>6</v>
      </c>
    </row>
    <row r="27" spans="1:3" ht="15">
      <c r="A27" s="83" t="s">
        <v>626</v>
      </c>
      <c r="B27" s="111" t="s">
        <v>246</v>
      </c>
      <c r="C27" s="83">
        <f>VLOOKUP(GroupVertices[[#This Row],[Vertex]],Vertices[],MATCH("ID",Vertices[[#Headers],[Vertex]:[Vertex Content Word Count]],0),FALSE)</f>
        <v>5</v>
      </c>
    </row>
    <row r="28" spans="1:3" ht="15">
      <c r="A28" s="83" t="s">
        <v>626</v>
      </c>
      <c r="B28" s="111" t="s">
        <v>245</v>
      </c>
      <c r="C28" s="83">
        <f>VLOOKUP(GroupVertices[[#This Row],[Vertex]],Vertices[],MATCH("ID",Vertices[[#Headers],[Vertex]:[Vertex Content Word Count]],0),FALSE)</f>
        <v>3</v>
      </c>
    </row>
    <row r="29" spans="1:3" ht="15">
      <c r="A29" s="83" t="s">
        <v>627</v>
      </c>
      <c r="B29" s="111" t="s">
        <v>250</v>
      </c>
      <c r="C29" s="83">
        <f>VLOOKUP(GroupVertices[[#This Row],[Vertex]],Vertices[],MATCH("ID",Vertices[[#Headers],[Vertex]:[Vertex Content Word Count]],0),FALSE)</f>
        <v>10</v>
      </c>
    </row>
    <row r="30" spans="1:3" ht="15">
      <c r="A30" s="83" t="s">
        <v>627</v>
      </c>
      <c r="B30" s="111" t="s">
        <v>251</v>
      </c>
      <c r="C30" s="83">
        <f>VLOOKUP(GroupVertices[[#This Row],[Vertex]],Vertices[],MATCH("ID",Vertices[[#Headers],[Vertex]:[Vertex Content Word Count]],0),FALSE)</f>
        <v>9</v>
      </c>
    </row>
    <row r="31" spans="1:3" ht="15">
      <c r="A31" s="83" t="s">
        <v>627</v>
      </c>
      <c r="B31" s="111" t="s">
        <v>249</v>
      </c>
      <c r="C31" s="83">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179</v>
      </c>
      <c r="B2" s="36" t="s">
        <v>625</v>
      </c>
      <c r="D2" s="33">
        <f>MIN(Vertices[Degree])</f>
        <v>0</v>
      </c>
      <c r="E2" s="3">
        <f>COUNTIF(Vertices[Degree],"&gt;= "&amp;D2)-COUNTIF(Vertices[Degree],"&gt;="&amp;D3)</f>
        <v>0</v>
      </c>
      <c r="F2" s="39">
        <f>MIN(Vertices[In-Degree])</f>
        <v>0</v>
      </c>
      <c r="G2" s="40">
        <f>COUNTIF(Vertices[In-Degree],"&gt;= "&amp;F2)-COUNTIF(Vertices[In-Degree],"&gt;="&amp;F3)</f>
        <v>28</v>
      </c>
      <c r="H2" s="39">
        <f>MIN(Vertices[Out-Degree])</f>
        <v>1</v>
      </c>
      <c r="I2" s="40">
        <f>COUNTIF(Vertices[Out-Degree],"&gt;= "&amp;H2)-COUNTIF(Vertices[Out-Degree],"&gt;="&amp;H3)</f>
        <v>28</v>
      </c>
      <c r="J2" s="39">
        <f>MIN(Vertices[Betweenness Centrality])</f>
        <v>0</v>
      </c>
      <c r="K2" s="40">
        <f>COUNTIF(Vertices[Betweenness Centrality],"&gt;= "&amp;J2)-COUNTIF(Vertices[Betweenness Centrality],"&gt;="&amp;J3)</f>
        <v>29</v>
      </c>
      <c r="L2" s="39">
        <f>MIN(Vertices[Closeness Centrality])</f>
        <v>0.017544</v>
      </c>
      <c r="M2" s="40">
        <f>COUNTIF(Vertices[Closeness Centrality],"&gt;= "&amp;L2)-COUNTIF(Vertices[Closeness Centrality],"&gt;="&amp;L3)</f>
        <v>28</v>
      </c>
      <c r="N2" s="39">
        <f>MIN(Vertices[Eigenvector Centrality])</f>
        <v>0.027875</v>
      </c>
      <c r="O2" s="40">
        <f>COUNTIF(Vertices[Eigenvector Centrality],"&gt;= "&amp;N2)-COUNTIF(Vertices[Eigenvector Centrality],"&gt;="&amp;N3)</f>
        <v>26</v>
      </c>
      <c r="P2" s="39">
        <f>MIN(Vertices[PageRank])</f>
        <v>0.525891</v>
      </c>
      <c r="Q2" s="40">
        <f>COUNTIF(Vertices[PageRank],"&gt;= "&amp;P2)-COUNTIF(Vertices[PageRank],"&gt;="&amp;P3)</f>
        <v>26</v>
      </c>
      <c r="R2" s="39">
        <f>MIN(Vertices[Clustering Coefficient])</f>
        <v>0</v>
      </c>
      <c r="S2" s="45">
        <f>COUNTIF(Vertices[Clustering Coefficient],"&gt;= "&amp;R2)-COUNTIF(Vertices[Clustering Coefficient],"&gt;="&amp;R3)</f>
        <v>27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86"/>
      <c r="B3" s="86"/>
      <c r="D3" s="34">
        <f aca="true" t="shared" si="1" ref="D3:D26">D2+($D$50-$D$2)/BinDivisor</f>
        <v>0</v>
      </c>
      <c r="E3" s="3">
        <f>COUNTIF(Vertices[Degree],"&gt;= "&amp;D3)-COUNTIF(Vertices[Degree],"&gt;="&amp;D4)</f>
        <v>0</v>
      </c>
      <c r="F3" s="41">
        <f aca="true" t="shared" si="2" ref="F3:F26">F2+($F$50-$F$2)/BinDivisor</f>
        <v>0.625</v>
      </c>
      <c r="G3" s="42">
        <f>COUNTIF(Vertices[In-Degree],"&gt;= "&amp;F3)-COUNTIF(Vertices[In-Degree],"&gt;="&amp;F4)</f>
        <v>0</v>
      </c>
      <c r="H3" s="41">
        <f aca="true" t="shared" si="3" ref="H3:H26">H2+($H$50-$H$2)/BinDivisor</f>
        <v>1.0208333333333333</v>
      </c>
      <c r="I3" s="42">
        <f>COUNTIF(Vertices[Out-Degree],"&gt;= "&amp;H3)-COUNTIF(Vertices[Out-Degree],"&gt;="&amp;H4)</f>
        <v>0</v>
      </c>
      <c r="J3" s="41">
        <f aca="true" t="shared" si="4" ref="J3:J26">J2+($J$50-$J$2)/BinDivisor</f>
        <v>16.8125</v>
      </c>
      <c r="K3" s="42">
        <f>COUNTIF(Vertices[Betweenness Centrality],"&gt;= "&amp;J3)-COUNTIF(Vertices[Betweenness Centrality],"&gt;="&amp;J4)</f>
        <v>0</v>
      </c>
      <c r="L3" s="41">
        <f aca="true" t="shared" si="5" ref="L3:L26">L2+($L$50-$L$2)/BinDivisor</f>
        <v>0.017896895833333332</v>
      </c>
      <c r="M3" s="42">
        <f>COUNTIF(Vertices[Closeness Centrality],"&gt;= "&amp;L3)-COUNTIF(Vertices[Closeness Centrality],"&gt;="&amp;L4)</f>
        <v>1</v>
      </c>
      <c r="N3" s="41">
        <f aca="true" t="shared" si="6" ref="N3:N26">N2+($N$50-$N$2)/BinDivisor</f>
        <v>0.030772583333333332</v>
      </c>
      <c r="O3" s="42">
        <f>COUNTIF(Vertices[Eigenvector Centrality],"&gt;= "&amp;N3)-COUNTIF(Vertices[Eigenvector Centrality],"&gt;="&amp;N4)</f>
        <v>0</v>
      </c>
      <c r="P3" s="41">
        <f aca="true" t="shared" si="7" ref="P3:P26">P2+($P$50-$P$2)/BinDivisor</f>
        <v>0.7913262916666667</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1.25</v>
      </c>
      <c r="G4" s="40">
        <f>COUNTIF(Vertices[In-Degree],"&gt;= "&amp;F4)-COUNTIF(Vertices[In-Degree],"&gt;="&amp;F5)</f>
        <v>0</v>
      </c>
      <c r="H4" s="39">
        <f t="shared" si="3"/>
        <v>1.0416666666666665</v>
      </c>
      <c r="I4" s="40">
        <f>COUNTIF(Vertices[Out-Degree],"&gt;= "&amp;H4)-COUNTIF(Vertices[Out-Degree],"&gt;="&amp;H5)</f>
        <v>0</v>
      </c>
      <c r="J4" s="39">
        <f t="shared" si="4"/>
        <v>33.625</v>
      </c>
      <c r="K4" s="40">
        <f>COUNTIF(Vertices[Betweenness Centrality],"&gt;= "&amp;J4)-COUNTIF(Vertices[Betweenness Centrality],"&gt;="&amp;J5)</f>
        <v>0</v>
      </c>
      <c r="L4" s="39">
        <f t="shared" si="5"/>
        <v>0.018249791666666664</v>
      </c>
      <c r="M4" s="40">
        <f>COUNTIF(Vertices[Closeness Centrality],"&gt;= "&amp;L4)-COUNTIF(Vertices[Closeness Centrality],"&gt;="&amp;L5)</f>
        <v>0</v>
      </c>
      <c r="N4" s="39">
        <f t="shared" si="6"/>
        <v>0.03367016666666667</v>
      </c>
      <c r="O4" s="40">
        <f>COUNTIF(Vertices[Eigenvector Centrality],"&gt;= "&amp;N4)-COUNTIF(Vertices[Eigenvector Centrality],"&gt;="&amp;N5)</f>
        <v>2</v>
      </c>
      <c r="P4" s="39">
        <f t="shared" si="7"/>
        <v>1.0567615833333335</v>
      </c>
      <c r="Q4" s="40">
        <f>COUNTIF(Vertices[PageRank],"&gt;= "&amp;P4)-COUNTIF(Vertices[PageRank],"&gt;="&amp;P5)</f>
        <v>1</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86"/>
      <c r="B5" s="86"/>
      <c r="D5" s="34">
        <f t="shared" si="1"/>
        <v>0</v>
      </c>
      <c r="E5" s="3">
        <f>COUNTIF(Vertices[Degree],"&gt;= "&amp;D5)-COUNTIF(Vertices[Degree],"&gt;="&amp;D6)</f>
        <v>0</v>
      </c>
      <c r="F5" s="41">
        <f t="shared" si="2"/>
        <v>1.875</v>
      </c>
      <c r="G5" s="42">
        <f>COUNTIF(Vertices[In-Degree],"&gt;= "&amp;F5)-COUNTIF(Vertices[In-Degree],"&gt;="&amp;F6)</f>
        <v>1</v>
      </c>
      <c r="H5" s="41">
        <f t="shared" si="3"/>
        <v>1.0624999999999998</v>
      </c>
      <c r="I5" s="42">
        <f>COUNTIF(Vertices[Out-Degree],"&gt;= "&amp;H5)-COUNTIF(Vertices[Out-Degree],"&gt;="&amp;H6)</f>
        <v>0</v>
      </c>
      <c r="J5" s="41">
        <f t="shared" si="4"/>
        <v>50.4375</v>
      </c>
      <c r="K5" s="42">
        <f>COUNTIF(Vertices[Betweenness Centrality],"&gt;= "&amp;J5)-COUNTIF(Vertices[Betweenness Centrality],"&gt;="&amp;J6)</f>
        <v>0</v>
      </c>
      <c r="L5" s="41">
        <f t="shared" si="5"/>
        <v>0.018602687499999996</v>
      </c>
      <c r="M5" s="42">
        <f>COUNTIF(Vertices[Closeness Centrality],"&gt;= "&amp;L5)-COUNTIF(Vertices[Closeness Centrality],"&gt;="&amp;L6)</f>
        <v>0</v>
      </c>
      <c r="N5" s="41">
        <f t="shared" si="6"/>
        <v>0.03656775</v>
      </c>
      <c r="O5" s="42">
        <f>COUNTIF(Vertices[Eigenvector Centrality],"&gt;= "&amp;N5)-COUNTIF(Vertices[Eigenvector Centrality],"&gt;="&amp;N6)</f>
        <v>1</v>
      </c>
      <c r="P5" s="41">
        <f t="shared" si="7"/>
        <v>1.3221968750000002</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2.5</v>
      </c>
      <c r="G6" s="40">
        <f>COUNTIF(Vertices[In-Degree],"&gt;= "&amp;F6)-COUNTIF(Vertices[In-Degree],"&gt;="&amp;F7)</f>
        <v>0</v>
      </c>
      <c r="H6" s="39">
        <f t="shared" si="3"/>
        <v>1.083333333333333</v>
      </c>
      <c r="I6" s="40">
        <f>COUNTIF(Vertices[Out-Degree],"&gt;= "&amp;H6)-COUNTIF(Vertices[Out-Degree],"&gt;="&amp;H7)</f>
        <v>0</v>
      </c>
      <c r="J6" s="39">
        <f t="shared" si="4"/>
        <v>67.25</v>
      </c>
      <c r="K6" s="40">
        <f>COUNTIF(Vertices[Betweenness Centrality],"&gt;= "&amp;J6)-COUNTIF(Vertices[Betweenness Centrality],"&gt;="&amp;J7)</f>
        <v>0</v>
      </c>
      <c r="L6" s="39">
        <f t="shared" si="5"/>
        <v>0.018955583333333328</v>
      </c>
      <c r="M6" s="40">
        <f>COUNTIF(Vertices[Closeness Centrality],"&gt;= "&amp;L6)-COUNTIF(Vertices[Closeness Centrality],"&gt;="&amp;L7)</f>
        <v>0</v>
      </c>
      <c r="N6" s="39">
        <f t="shared" si="6"/>
        <v>0.03946533333333334</v>
      </c>
      <c r="O6" s="40">
        <f>COUNTIF(Vertices[Eigenvector Centrality],"&gt;= "&amp;N6)-COUNTIF(Vertices[Eigenvector Centrality],"&gt;="&amp;N7)</f>
        <v>0</v>
      </c>
      <c r="P6" s="39">
        <f t="shared" si="7"/>
        <v>1.5876321666666668</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3.125</v>
      </c>
      <c r="G7" s="42">
        <f>COUNTIF(Vertices[In-Degree],"&gt;= "&amp;F7)-COUNTIF(Vertices[In-Degree],"&gt;="&amp;F8)</f>
        <v>0</v>
      </c>
      <c r="H7" s="41">
        <f t="shared" si="3"/>
        <v>1.1041666666666663</v>
      </c>
      <c r="I7" s="42">
        <f>COUNTIF(Vertices[Out-Degree],"&gt;= "&amp;H7)-COUNTIF(Vertices[Out-Degree],"&gt;="&amp;H8)</f>
        <v>0</v>
      </c>
      <c r="J7" s="41">
        <f t="shared" si="4"/>
        <v>84.0625</v>
      </c>
      <c r="K7" s="42">
        <f>COUNTIF(Vertices[Betweenness Centrality],"&gt;= "&amp;J7)-COUNTIF(Vertices[Betweenness Centrality],"&gt;="&amp;J8)</f>
        <v>0</v>
      </c>
      <c r="L7" s="41">
        <f t="shared" si="5"/>
        <v>0.01930847916666666</v>
      </c>
      <c r="M7" s="42">
        <f>COUNTIF(Vertices[Closeness Centrality],"&gt;= "&amp;L7)-COUNTIF(Vertices[Closeness Centrality],"&gt;="&amp;L8)</f>
        <v>0</v>
      </c>
      <c r="N7" s="41">
        <f t="shared" si="6"/>
        <v>0.042362916666666674</v>
      </c>
      <c r="O7" s="42">
        <f>COUNTIF(Vertices[Eigenvector Centrality],"&gt;= "&amp;N7)-COUNTIF(Vertices[Eigenvector Centrality],"&gt;="&amp;N8)</f>
        <v>0</v>
      </c>
      <c r="P7" s="41">
        <f t="shared" si="7"/>
        <v>1.8530674583333335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3.75</v>
      </c>
      <c r="G8" s="40">
        <f>COUNTIF(Vertices[In-Degree],"&gt;= "&amp;F8)-COUNTIF(Vertices[In-Degree],"&gt;="&amp;F9)</f>
        <v>0</v>
      </c>
      <c r="H8" s="39">
        <f t="shared" si="3"/>
        <v>1.1249999999999996</v>
      </c>
      <c r="I8" s="40">
        <f>COUNTIF(Vertices[Out-Degree],"&gt;= "&amp;H8)-COUNTIF(Vertices[Out-Degree],"&gt;="&amp;H9)</f>
        <v>0</v>
      </c>
      <c r="J8" s="39">
        <f t="shared" si="4"/>
        <v>100.875</v>
      </c>
      <c r="K8" s="40">
        <f>COUNTIF(Vertices[Betweenness Centrality],"&gt;= "&amp;J8)-COUNTIF(Vertices[Betweenness Centrality],"&gt;="&amp;J9)</f>
        <v>0</v>
      </c>
      <c r="L8" s="39">
        <f t="shared" si="5"/>
        <v>0.01966137499999999</v>
      </c>
      <c r="M8" s="40">
        <f>COUNTIF(Vertices[Closeness Centrality],"&gt;= "&amp;L8)-COUNTIF(Vertices[Closeness Centrality],"&gt;="&amp;L9)</f>
        <v>0</v>
      </c>
      <c r="N8" s="39">
        <f t="shared" si="6"/>
        <v>0.04526050000000001</v>
      </c>
      <c r="O8" s="40">
        <f>COUNTIF(Vertices[Eigenvector Centrality],"&gt;= "&amp;N8)-COUNTIF(Vertices[Eigenvector Centrality],"&gt;="&amp;N9)</f>
        <v>0</v>
      </c>
      <c r="P8" s="39">
        <f t="shared" si="7"/>
        <v>2.11850275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86"/>
      <c r="B9" s="86"/>
      <c r="D9" s="34">
        <f t="shared" si="1"/>
        <v>0</v>
      </c>
      <c r="E9" s="3">
        <f>COUNTIF(Vertices[Degree],"&gt;= "&amp;D9)-COUNTIF(Vertices[Degree],"&gt;="&amp;D10)</f>
        <v>0</v>
      </c>
      <c r="F9" s="41">
        <f t="shared" si="2"/>
        <v>4.375</v>
      </c>
      <c r="G9" s="42">
        <f>COUNTIF(Vertices[In-Degree],"&gt;= "&amp;F9)-COUNTIF(Vertices[In-Degree],"&gt;="&amp;F10)</f>
        <v>0</v>
      </c>
      <c r="H9" s="41">
        <f t="shared" si="3"/>
        <v>1.1458333333333328</v>
      </c>
      <c r="I9" s="42">
        <f>COUNTIF(Vertices[Out-Degree],"&gt;= "&amp;H9)-COUNTIF(Vertices[Out-Degree],"&gt;="&amp;H10)</f>
        <v>0</v>
      </c>
      <c r="J9" s="41">
        <f t="shared" si="4"/>
        <v>117.6875</v>
      </c>
      <c r="K9" s="42">
        <f>COUNTIF(Vertices[Betweenness Centrality],"&gt;= "&amp;J9)-COUNTIF(Vertices[Betweenness Centrality],"&gt;="&amp;J10)</f>
        <v>0</v>
      </c>
      <c r="L9" s="41">
        <f t="shared" si="5"/>
        <v>0.020014270833333323</v>
      </c>
      <c r="M9" s="42">
        <f>COUNTIF(Vertices[Closeness Centrality],"&gt;= "&amp;L9)-COUNTIF(Vertices[Closeness Centrality],"&gt;="&amp;L10)</f>
        <v>0</v>
      </c>
      <c r="N9" s="41">
        <f t="shared" si="6"/>
        <v>0.048158083333333344</v>
      </c>
      <c r="O9" s="42">
        <f>COUNTIF(Vertices[Eigenvector Centrality],"&gt;= "&amp;N9)-COUNTIF(Vertices[Eigenvector Centrality],"&gt;="&amp;N10)</f>
        <v>0</v>
      </c>
      <c r="P9" s="41">
        <f t="shared" si="7"/>
        <v>2.383938041666667</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811</v>
      </c>
      <c r="B10" s="36">
        <v>4</v>
      </c>
      <c r="D10" s="34">
        <f t="shared" si="1"/>
        <v>0</v>
      </c>
      <c r="E10" s="3">
        <f>COUNTIF(Vertices[Degree],"&gt;= "&amp;D10)-COUNTIF(Vertices[Degree],"&gt;="&amp;D11)</f>
        <v>0</v>
      </c>
      <c r="F10" s="39">
        <f t="shared" si="2"/>
        <v>5</v>
      </c>
      <c r="G10" s="40">
        <f>COUNTIF(Vertices[In-Degree],"&gt;= "&amp;F10)-COUNTIF(Vertices[In-Degree],"&gt;="&amp;F11)</f>
        <v>0</v>
      </c>
      <c r="H10" s="39">
        <f t="shared" si="3"/>
        <v>1.166666666666666</v>
      </c>
      <c r="I10" s="40">
        <f>COUNTIF(Vertices[Out-Degree],"&gt;= "&amp;H10)-COUNTIF(Vertices[Out-Degree],"&gt;="&amp;H11)</f>
        <v>0</v>
      </c>
      <c r="J10" s="39">
        <f t="shared" si="4"/>
        <v>134.5</v>
      </c>
      <c r="K10" s="40">
        <f>COUNTIF(Vertices[Betweenness Centrality],"&gt;= "&amp;J10)-COUNTIF(Vertices[Betweenness Centrality],"&gt;="&amp;J11)</f>
        <v>0</v>
      </c>
      <c r="L10" s="39">
        <f t="shared" si="5"/>
        <v>0.020367166666666655</v>
      </c>
      <c r="M10" s="40">
        <f>COUNTIF(Vertices[Closeness Centrality],"&gt;= "&amp;L10)-COUNTIF(Vertices[Closeness Centrality],"&gt;="&amp;L11)</f>
        <v>0</v>
      </c>
      <c r="N10" s="39">
        <f t="shared" si="6"/>
        <v>0.05105566666666668</v>
      </c>
      <c r="O10" s="40">
        <f>COUNTIF(Vertices[Eigenvector Centrality],"&gt;= "&amp;N10)-COUNTIF(Vertices[Eigenvector Centrality],"&gt;="&amp;N11)</f>
        <v>0</v>
      </c>
      <c r="P10" s="39">
        <f t="shared" si="7"/>
        <v>2.649373333333334</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86"/>
      <c r="B11" s="86"/>
      <c r="D11" s="34">
        <f t="shared" si="1"/>
        <v>0</v>
      </c>
      <c r="E11" s="3">
        <f>COUNTIF(Vertices[Degree],"&gt;= "&amp;D11)-COUNTIF(Vertices[Degree],"&gt;="&amp;D12)</f>
        <v>0</v>
      </c>
      <c r="F11" s="41">
        <f t="shared" si="2"/>
        <v>5.625</v>
      </c>
      <c r="G11" s="42">
        <f>COUNTIF(Vertices[In-Degree],"&gt;= "&amp;F11)-COUNTIF(Vertices[In-Degree],"&gt;="&amp;F12)</f>
        <v>0</v>
      </c>
      <c r="H11" s="41">
        <f t="shared" si="3"/>
        <v>1.1874999999999993</v>
      </c>
      <c r="I11" s="42">
        <f>COUNTIF(Vertices[Out-Degree],"&gt;= "&amp;H11)-COUNTIF(Vertices[Out-Degree],"&gt;="&amp;H12)</f>
        <v>0</v>
      </c>
      <c r="J11" s="41">
        <f t="shared" si="4"/>
        <v>151.3125</v>
      </c>
      <c r="K11" s="42">
        <f>COUNTIF(Vertices[Betweenness Centrality],"&gt;= "&amp;J11)-COUNTIF(Vertices[Betweenness Centrality],"&gt;="&amp;J12)</f>
        <v>0</v>
      </c>
      <c r="L11" s="41">
        <f t="shared" si="5"/>
        <v>0.020720062499999987</v>
      </c>
      <c r="M11" s="42">
        <f>COUNTIF(Vertices[Closeness Centrality],"&gt;= "&amp;L11)-COUNTIF(Vertices[Closeness Centrality],"&gt;="&amp;L12)</f>
        <v>0</v>
      </c>
      <c r="N11" s="41">
        <f t="shared" si="6"/>
        <v>0.053953250000000015</v>
      </c>
      <c r="O11" s="42">
        <f>COUNTIF(Vertices[Eigenvector Centrality],"&gt;= "&amp;N11)-COUNTIF(Vertices[Eigenvector Centrality],"&gt;="&amp;N12)</f>
        <v>0</v>
      </c>
      <c r="P11" s="41">
        <f t="shared" si="7"/>
        <v>2.914808625000001</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275</v>
      </c>
      <c r="B12" s="36">
        <v>31</v>
      </c>
      <c r="D12" s="34">
        <f t="shared" si="1"/>
        <v>0</v>
      </c>
      <c r="E12" s="3">
        <f>COUNTIF(Vertices[Degree],"&gt;= "&amp;D12)-COUNTIF(Vertices[Degree],"&gt;="&amp;D13)</f>
        <v>0</v>
      </c>
      <c r="F12" s="39">
        <f t="shared" si="2"/>
        <v>6.25</v>
      </c>
      <c r="G12" s="40">
        <f>COUNTIF(Vertices[In-Degree],"&gt;= "&amp;F12)-COUNTIF(Vertices[In-Degree],"&gt;="&amp;F13)</f>
        <v>0</v>
      </c>
      <c r="H12" s="39">
        <f t="shared" si="3"/>
        <v>1.2083333333333326</v>
      </c>
      <c r="I12" s="40">
        <f>COUNTIF(Vertices[Out-Degree],"&gt;= "&amp;H12)-COUNTIF(Vertices[Out-Degree],"&gt;="&amp;H13)</f>
        <v>0</v>
      </c>
      <c r="J12" s="39">
        <f t="shared" si="4"/>
        <v>168.125</v>
      </c>
      <c r="K12" s="40">
        <f>COUNTIF(Vertices[Betweenness Centrality],"&gt;= "&amp;J12)-COUNTIF(Vertices[Betweenness Centrality],"&gt;="&amp;J13)</f>
        <v>0</v>
      </c>
      <c r="L12" s="39">
        <f t="shared" si="5"/>
        <v>0.02107295833333332</v>
      </c>
      <c r="M12" s="40">
        <f>COUNTIF(Vertices[Closeness Centrality],"&gt;= "&amp;L12)-COUNTIF(Vertices[Closeness Centrality],"&gt;="&amp;L13)</f>
        <v>0</v>
      </c>
      <c r="N12" s="39">
        <f t="shared" si="6"/>
        <v>0.05685083333333335</v>
      </c>
      <c r="O12" s="40">
        <f>COUNTIF(Vertices[Eigenvector Centrality],"&gt;= "&amp;N12)-COUNTIF(Vertices[Eigenvector Centrality],"&gt;="&amp;N13)</f>
        <v>0</v>
      </c>
      <c r="P12" s="39">
        <f t="shared" si="7"/>
        <v>3.180243916666668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277</v>
      </c>
      <c r="B13" s="36">
        <v>3</v>
      </c>
      <c r="D13" s="34">
        <f t="shared" si="1"/>
        <v>0</v>
      </c>
      <c r="E13" s="3">
        <f>COUNTIF(Vertices[Degree],"&gt;= "&amp;D13)-COUNTIF(Vertices[Degree],"&gt;="&amp;D14)</f>
        <v>0</v>
      </c>
      <c r="F13" s="41">
        <f t="shared" si="2"/>
        <v>6.875</v>
      </c>
      <c r="G13" s="42">
        <f>COUNTIF(Vertices[In-Degree],"&gt;= "&amp;F13)-COUNTIF(Vertices[In-Degree],"&gt;="&amp;F14)</f>
        <v>0</v>
      </c>
      <c r="H13" s="41">
        <f t="shared" si="3"/>
        <v>1.2291666666666659</v>
      </c>
      <c r="I13" s="42">
        <f>COUNTIF(Vertices[Out-Degree],"&gt;= "&amp;H13)-COUNTIF(Vertices[Out-Degree],"&gt;="&amp;H14)</f>
        <v>0</v>
      </c>
      <c r="J13" s="41">
        <f t="shared" si="4"/>
        <v>184.9375</v>
      </c>
      <c r="K13" s="42">
        <f>COUNTIF(Vertices[Betweenness Centrality],"&gt;= "&amp;J13)-COUNTIF(Vertices[Betweenness Centrality],"&gt;="&amp;J14)</f>
        <v>0</v>
      </c>
      <c r="L13" s="41">
        <f t="shared" si="5"/>
        <v>0.02142585416666665</v>
      </c>
      <c r="M13" s="42">
        <f>COUNTIF(Vertices[Closeness Centrality],"&gt;= "&amp;L13)-COUNTIF(Vertices[Closeness Centrality],"&gt;="&amp;L14)</f>
        <v>0</v>
      </c>
      <c r="N13" s="41">
        <f t="shared" si="6"/>
        <v>0.059748416666666686</v>
      </c>
      <c r="O13" s="42">
        <f>COUNTIF(Vertices[Eigenvector Centrality],"&gt;= "&amp;N13)-COUNTIF(Vertices[Eigenvector Centrality],"&gt;="&amp;N14)</f>
        <v>0</v>
      </c>
      <c r="P13" s="41">
        <f t="shared" si="7"/>
        <v>3.4456792083333347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276</v>
      </c>
      <c r="B14" s="36">
        <v>2</v>
      </c>
      <c r="D14" s="34">
        <f t="shared" si="1"/>
        <v>0</v>
      </c>
      <c r="E14" s="3">
        <f>COUNTIF(Vertices[Degree],"&gt;= "&amp;D14)-COUNTIF(Vertices[Degree],"&gt;="&amp;D15)</f>
        <v>0</v>
      </c>
      <c r="F14" s="39">
        <f t="shared" si="2"/>
        <v>7.5</v>
      </c>
      <c r="G14" s="40">
        <f>COUNTIF(Vertices[In-Degree],"&gt;= "&amp;F14)-COUNTIF(Vertices[In-Degree],"&gt;="&amp;F15)</f>
        <v>0</v>
      </c>
      <c r="H14" s="39">
        <f t="shared" si="3"/>
        <v>1.2499999999999991</v>
      </c>
      <c r="I14" s="40">
        <f>COUNTIF(Vertices[Out-Degree],"&gt;= "&amp;H14)-COUNTIF(Vertices[Out-Degree],"&gt;="&amp;H15)</f>
        <v>0</v>
      </c>
      <c r="J14" s="39">
        <f t="shared" si="4"/>
        <v>201.75</v>
      </c>
      <c r="K14" s="40">
        <f>COUNTIF(Vertices[Betweenness Centrality],"&gt;= "&amp;J14)-COUNTIF(Vertices[Betweenness Centrality],"&gt;="&amp;J15)</f>
        <v>0</v>
      </c>
      <c r="L14" s="39">
        <f t="shared" si="5"/>
        <v>0.021778749999999982</v>
      </c>
      <c r="M14" s="40">
        <f>COUNTIF(Vertices[Closeness Centrality],"&gt;= "&amp;L14)-COUNTIF(Vertices[Closeness Centrality],"&gt;="&amp;L15)</f>
        <v>0</v>
      </c>
      <c r="N14" s="39">
        <f t="shared" si="6"/>
        <v>0.06264600000000002</v>
      </c>
      <c r="O14" s="40">
        <f>COUNTIF(Vertices[Eigenvector Centrality],"&gt;= "&amp;N14)-COUNTIF(Vertices[Eigenvector Centrality],"&gt;="&amp;N15)</f>
        <v>0</v>
      </c>
      <c r="P14" s="39">
        <f t="shared" si="7"/>
        <v>3.7111145000000016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207</v>
      </c>
      <c r="B15" s="36">
        <v>3</v>
      </c>
      <c r="D15" s="34">
        <f t="shared" si="1"/>
        <v>0</v>
      </c>
      <c r="E15" s="3">
        <f>COUNTIF(Vertices[Degree],"&gt;= "&amp;D15)-COUNTIF(Vertices[Degree],"&gt;="&amp;D16)</f>
        <v>0</v>
      </c>
      <c r="F15" s="41">
        <f t="shared" si="2"/>
        <v>8.125</v>
      </c>
      <c r="G15" s="42">
        <f>COUNTIF(Vertices[In-Degree],"&gt;= "&amp;F15)-COUNTIF(Vertices[In-Degree],"&gt;="&amp;F16)</f>
        <v>0</v>
      </c>
      <c r="H15" s="41">
        <f t="shared" si="3"/>
        <v>1.2708333333333324</v>
      </c>
      <c r="I15" s="42">
        <f>COUNTIF(Vertices[Out-Degree],"&gt;= "&amp;H15)-COUNTIF(Vertices[Out-Degree],"&gt;="&amp;H16)</f>
        <v>0</v>
      </c>
      <c r="J15" s="41">
        <f t="shared" si="4"/>
        <v>218.5625</v>
      </c>
      <c r="K15" s="42">
        <f>COUNTIF(Vertices[Betweenness Centrality],"&gt;= "&amp;J15)-COUNTIF(Vertices[Betweenness Centrality],"&gt;="&amp;J16)</f>
        <v>0</v>
      </c>
      <c r="L15" s="41">
        <f t="shared" si="5"/>
        <v>0.022131645833333314</v>
      </c>
      <c r="M15" s="42">
        <f>COUNTIF(Vertices[Closeness Centrality],"&gt;= "&amp;L15)-COUNTIF(Vertices[Closeness Centrality],"&gt;="&amp;L16)</f>
        <v>0</v>
      </c>
      <c r="N15" s="41">
        <f t="shared" si="6"/>
        <v>0.06554358333333335</v>
      </c>
      <c r="O15" s="42">
        <f>COUNTIF(Vertices[Eigenvector Centrality],"&gt;= "&amp;N15)-COUNTIF(Vertices[Eigenvector Centrality],"&gt;="&amp;N16)</f>
        <v>0</v>
      </c>
      <c r="P15" s="41">
        <f t="shared" si="7"/>
        <v>3.9765497916666686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86"/>
      <c r="B16" s="86"/>
      <c r="D16" s="34">
        <f t="shared" si="1"/>
        <v>0</v>
      </c>
      <c r="E16" s="3">
        <f>COUNTIF(Vertices[Degree],"&gt;= "&amp;D16)-COUNTIF(Vertices[Degree],"&gt;="&amp;D17)</f>
        <v>0</v>
      </c>
      <c r="F16" s="39">
        <f t="shared" si="2"/>
        <v>8.75</v>
      </c>
      <c r="G16" s="40">
        <f>COUNTIF(Vertices[In-Degree],"&gt;= "&amp;F16)-COUNTIF(Vertices[In-Degree],"&gt;="&amp;F17)</f>
        <v>0</v>
      </c>
      <c r="H16" s="39">
        <f t="shared" si="3"/>
        <v>1.2916666666666656</v>
      </c>
      <c r="I16" s="40">
        <f>COUNTIF(Vertices[Out-Degree],"&gt;= "&amp;H16)-COUNTIF(Vertices[Out-Degree],"&gt;="&amp;H17)</f>
        <v>0</v>
      </c>
      <c r="J16" s="39">
        <f t="shared" si="4"/>
        <v>235.375</v>
      </c>
      <c r="K16" s="40">
        <f>COUNTIF(Vertices[Betweenness Centrality],"&gt;= "&amp;J16)-COUNTIF(Vertices[Betweenness Centrality],"&gt;="&amp;J17)</f>
        <v>0</v>
      </c>
      <c r="L16" s="39">
        <f t="shared" si="5"/>
        <v>0.022484541666666646</v>
      </c>
      <c r="M16" s="40">
        <f>COUNTIF(Vertices[Closeness Centrality],"&gt;= "&amp;L16)-COUNTIF(Vertices[Closeness Centrality],"&gt;="&amp;L17)</f>
        <v>0</v>
      </c>
      <c r="N16" s="39">
        <f t="shared" si="6"/>
        <v>0.06844116666666668</v>
      </c>
      <c r="O16" s="40">
        <f>COUNTIF(Vertices[Eigenvector Centrality],"&gt;= "&amp;N16)-COUNTIF(Vertices[Eigenvector Centrality],"&gt;="&amp;N17)</f>
        <v>0</v>
      </c>
      <c r="P16" s="39">
        <f t="shared" si="7"/>
        <v>4.2419850833333355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9.375</v>
      </c>
      <c r="G17" s="42">
        <f>COUNTIF(Vertices[In-Degree],"&gt;= "&amp;F17)-COUNTIF(Vertices[In-Degree],"&gt;="&amp;F18)</f>
        <v>0</v>
      </c>
      <c r="H17" s="41">
        <f t="shared" si="3"/>
        <v>1.312499999999999</v>
      </c>
      <c r="I17" s="42">
        <f>COUNTIF(Vertices[Out-Degree],"&gt;= "&amp;H17)-COUNTIF(Vertices[Out-Degree],"&gt;="&amp;H18)</f>
        <v>0</v>
      </c>
      <c r="J17" s="41">
        <f t="shared" si="4"/>
        <v>252.1875</v>
      </c>
      <c r="K17" s="42">
        <f>COUNTIF(Vertices[Betweenness Centrality],"&gt;= "&amp;J17)-COUNTIF(Vertices[Betweenness Centrality],"&gt;="&amp;J18)</f>
        <v>0</v>
      </c>
      <c r="L17" s="41">
        <f t="shared" si="5"/>
        <v>0.022837437499999978</v>
      </c>
      <c r="M17" s="42">
        <f>COUNTIF(Vertices[Closeness Centrality],"&gt;= "&amp;L17)-COUNTIF(Vertices[Closeness Centrality],"&gt;="&amp;L18)</f>
        <v>0</v>
      </c>
      <c r="N17" s="41">
        <f t="shared" si="6"/>
        <v>0.07133875</v>
      </c>
      <c r="O17" s="42">
        <f>COUNTIF(Vertices[Eigenvector Centrality],"&gt;= "&amp;N17)-COUNTIF(Vertices[Eigenvector Centrality],"&gt;="&amp;N18)</f>
        <v>0</v>
      </c>
      <c r="P17" s="41">
        <f t="shared" si="7"/>
        <v>4.507420375000002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86"/>
      <c r="B18" s="86"/>
      <c r="D18" s="34">
        <f t="shared" si="1"/>
        <v>0</v>
      </c>
      <c r="E18" s="3">
        <f>COUNTIF(Vertices[Degree],"&gt;= "&amp;D18)-COUNTIF(Vertices[Degree],"&gt;="&amp;D19)</f>
        <v>0</v>
      </c>
      <c r="F18" s="39">
        <f t="shared" si="2"/>
        <v>10</v>
      </c>
      <c r="G18" s="40">
        <f>COUNTIF(Vertices[In-Degree],"&gt;= "&amp;F18)-COUNTIF(Vertices[In-Degree],"&gt;="&amp;F19)</f>
        <v>0</v>
      </c>
      <c r="H18" s="39">
        <f t="shared" si="3"/>
        <v>1.3333333333333321</v>
      </c>
      <c r="I18" s="40">
        <f>COUNTIF(Vertices[Out-Degree],"&gt;= "&amp;H18)-COUNTIF(Vertices[Out-Degree],"&gt;="&amp;H19)</f>
        <v>0</v>
      </c>
      <c r="J18" s="39">
        <f t="shared" si="4"/>
        <v>269</v>
      </c>
      <c r="K18" s="40">
        <f>COUNTIF(Vertices[Betweenness Centrality],"&gt;= "&amp;J18)-COUNTIF(Vertices[Betweenness Centrality],"&gt;="&amp;J19)</f>
        <v>0</v>
      </c>
      <c r="L18" s="39">
        <f t="shared" si="5"/>
        <v>0.02319033333333331</v>
      </c>
      <c r="M18" s="40">
        <f>COUNTIF(Vertices[Closeness Centrality],"&gt;= "&amp;L18)-COUNTIF(Vertices[Closeness Centrality],"&gt;="&amp;L19)</f>
        <v>0</v>
      </c>
      <c r="N18" s="39">
        <f t="shared" si="6"/>
        <v>0.07423633333333333</v>
      </c>
      <c r="O18" s="40">
        <f>COUNTIF(Vertices[Eigenvector Centrality],"&gt;= "&amp;N18)-COUNTIF(Vertices[Eigenvector Centrality],"&gt;="&amp;N19)</f>
        <v>0</v>
      </c>
      <c r="P18" s="39">
        <f t="shared" si="7"/>
        <v>4.772855666666669</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1.3541666666666654</v>
      </c>
      <c r="I19" s="42">
        <f>COUNTIF(Vertices[Out-Degree],"&gt;= "&amp;H19)-COUNTIF(Vertices[Out-Degree],"&gt;="&amp;H20)</f>
        <v>0</v>
      </c>
      <c r="J19" s="41">
        <f t="shared" si="4"/>
        <v>285.8125</v>
      </c>
      <c r="K19" s="42">
        <f>COUNTIF(Vertices[Betweenness Centrality],"&gt;= "&amp;J19)-COUNTIF(Vertices[Betweenness Centrality],"&gt;="&amp;J20)</f>
        <v>0</v>
      </c>
      <c r="L19" s="41">
        <f t="shared" si="5"/>
        <v>0.02354322916666664</v>
      </c>
      <c r="M19" s="42">
        <f>COUNTIF(Vertices[Closeness Centrality],"&gt;= "&amp;L19)-COUNTIF(Vertices[Closeness Centrality],"&gt;="&amp;L20)</f>
        <v>0</v>
      </c>
      <c r="N19" s="41">
        <f t="shared" si="6"/>
        <v>0.07713391666666666</v>
      </c>
      <c r="O19" s="42">
        <f>COUNTIF(Vertices[Eigenvector Centrality],"&gt;= "&amp;N19)-COUNTIF(Vertices[Eigenvector Centrality],"&gt;="&amp;N20)</f>
        <v>0</v>
      </c>
      <c r="P19" s="41">
        <f t="shared" si="7"/>
        <v>5.038290958333336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1.3749999999999987</v>
      </c>
      <c r="I20" s="40">
        <f>COUNTIF(Vertices[Out-Degree],"&gt;= "&amp;H20)-COUNTIF(Vertices[Out-Degree],"&gt;="&amp;H21)</f>
        <v>0</v>
      </c>
      <c r="J20" s="39">
        <f t="shared" si="4"/>
        <v>302.625</v>
      </c>
      <c r="K20" s="40">
        <f>COUNTIF(Vertices[Betweenness Centrality],"&gt;= "&amp;J20)-COUNTIF(Vertices[Betweenness Centrality],"&gt;="&amp;J21)</f>
        <v>0</v>
      </c>
      <c r="L20" s="39">
        <f t="shared" si="5"/>
        <v>0.023896124999999973</v>
      </c>
      <c r="M20" s="40">
        <f>COUNTIF(Vertices[Closeness Centrality],"&gt;= "&amp;L20)-COUNTIF(Vertices[Closeness Centrality],"&gt;="&amp;L21)</f>
        <v>0</v>
      </c>
      <c r="N20" s="39">
        <f t="shared" si="6"/>
        <v>0.08003149999999999</v>
      </c>
      <c r="O20" s="40">
        <f>COUNTIF(Vertices[Eigenvector Centrality],"&gt;= "&amp;N20)-COUNTIF(Vertices[Eigenvector Centrality],"&gt;="&amp;N21)</f>
        <v>0</v>
      </c>
      <c r="P20" s="39">
        <f t="shared" si="7"/>
        <v>5.303726250000003</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86"/>
      <c r="B21" s="86"/>
      <c r="D21" s="34">
        <f t="shared" si="1"/>
        <v>0</v>
      </c>
      <c r="E21" s="3">
        <f>COUNTIF(Vertices[Degree],"&gt;= "&amp;D21)-COUNTIF(Vertices[Degree],"&gt;="&amp;D22)</f>
        <v>0</v>
      </c>
      <c r="F21" s="41">
        <f t="shared" si="2"/>
        <v>11.875</v>
      </c>
      <c r="G21" s="42">
        <f>COUNTIF(Vertices[In-Degree],"&gt;= "&amp;F21)-COUNTIF(Vertices[In-Degree],"&gt;="&amp;F22)</f>
        <v>0</v>
      </c>
      <c r="H21" s="41">
        <f t="shared" si="3"/>
        <v>1.395833333333332</v>
      </c>
      <c r="I21" s="42">
        <f>COUNTIF(Vertices[Out-Degree],"&gt;= "&amp;H21)-COUNTIF(Vertices[Out-Degree],"&gt;="&amp;H22)</f>
        <v>0</v>
      </c>
      <c r="J21" s="41">
        <f t="shared" si="4"/>
        <v>319.4375</v>
      </c>
      <c r="K21" s="42">
        <f>COUNTIF(Vertices[Betweenness Centrality],"&gt;= "&amp;J21)-COUNTIF(Vertices[Betweenness Centrality],"&gt;="&amp;J22)</f>
        <v>0</v>
      </c>
      <c r="L21" s="41">
        <f t="shared" si="5"/>
        <v>0.024249020833333305</v>
      </c>
      <c r="M21" s="42">
        <f>COUNTIF(Vertices[Closeness Centrality],"&gt;= "&amp;L21)-COUNTIF(Vertices[Closeness Centrality],"&gt;="&amp;L22)</f>
        <v>0</v>
      </c>
      <c r="N21" s="41">
        <f t="shared" si="6"/>
        <v>0.08292908333333332</v>
      </c>
      <c r="O21" s="42">
        <f>COUNTIF(Vertices[Eigenvector Centrality],"&gt;= "&amp;N21)-COUNTIF(Vertices[Eigenvector Centrality],"&gt;="&amp;N22)</f>
        <v>0</v>
      </c>
      <c r="P21" s="41">
        <f t="shared" si="7"/>
        <v>5.56916154166667</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12.5</v>
      </c>
      <c r="G22" s="40">
        <f>COUNTIF(Vertices[In-Degree],"&gt;= "&amp;F22)-COUNTIF(Vertices[In-Degree],"&gt;="&amp;F23)</f>
        <v>0</v>
      </c>
      <c r="H22" s="39">
        <f t="shared" si="3"/>
        <v>1.4166666666666652</v>
      </c>
      <c r="I22" s="40">
        <f>COUNTIF(Vertices[Out-Degree],"&gt;= "&amp;H22)-COUNTIF(Vertices[Out-Degree],"&gt;="&amp;H23)</f>
        <v>0</v>
      </c>
      <c r="J22" s="39">
        <f t="shared" si="4"/>
        <v>336.25</v>
      </c>
      <c r="K22" s="40">
        <f>COUNTIF(Vertices[Betweenness Centrality],"&gt;= "&amp;J22)-COUNTIF(Vertices[Betweenness Centrality],"&gt;="&amp;J23)</f>
        <v>0</v>
      </c>
      <c r="L22" s="39">
        <f t="shared" si="5"/>
        <v>0.024601916666666637</v>
      </c>
      <c r="M22" s="40">
        <f>COUNTIF(Vertices[Closeness Centrality],"&gt;= "&amp;L22)-COUNTIF(Vertices[Closeness Centrality],"&gt;="&amp;L23)</f>
        <v>0</v>
      </c>
      <c r="N22" s="39">
        <f t="shared" si="6"/>
        <v>0.08582666666666665</v>
      </c>
      <c r="O22" s="40">
        <f>COUNTIF(Vertices[Eigenvector Centrality],"&gt;= "&amp;N22)-COUNTIF(Vertices[Eigenvector Centrality],"&gt;="&amp;N23)</f>
        <v>0</v>
      </c>
      <c r="P22" s="39">
        <f t="shared" si="7"/>
        <v>5.834596833333337</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13.125</v>
      </c>
      <c r="G23" s="42">
        <f>COUNTIF(Vertices[In-Degree],"&gt;= "&amp;F23)-COUNTIF(Vertices[In-Degree],"&gt;="&amp;F24)</f>
        <v>0</v>
      </c>
      <c r="H23" s="41">
        <f t="shared" si="3"/>
        <v>1.4374999999999984</v>
      </c>
      <c r="I23" s="42">
        <f>COUNTIF(Vertices[Out-Degree],"&gt;= "&amp;H23)-COUNTIF(Vertices[Out-Degree],"&gt;="&amp;H24)</f>
        <v>0</v>
      </c>
      <c r="J23" s="41">
        <f t="shared" si="4"/>
        <v>353.0625</v>
      </c>
      <c r="K23" s="42">
        <f>COUNTIF(Vertices[Betweenness Centrality],"&gt;= "&amp;J23)-COUNTIF(Vertices[Betweenness Centrality],"&gt;="&amp;J24)</f>
        <v>0</v>
      </c>
      <c r="L23" s="41">
        <f t="shared" si="5"/>
        <v>0.02495481249999997</v>
      </c>
      <c r="M23" s="42">
        <f>COUNTIF(Vertices[Closeness Centrality],"&gt;= "&amp;L23)-COUNTIF(Vertices[Closeness Centrality],"&gt;="&amp;L24)</f>
        <v>0</v>
      </c>
      <c r="N23" s="41">
        <f t="shared" si="6"/>
        <v>0.08872424999999998</v>
      </c>
      <c r="O23" s="42">
        <f>COUNTIF(Vertices[Eigenvector Centrality],"&gt;= "&amp;N23)-COUNTIF(Vertices[Eigenvector Centrality],"&gt;="&amp;N24)</f>
        <v>0</v>
      </c>
      <c r="P23" s="41">
        <f t="shared" si="7"/>
        <v>6.100032125000004</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13.75</v>
      </c>
      <c r="G24" s="40">
        <f>COUNTIF(Vertices[In-Degree],"&gt;= "&amp;F24)-COUNTIF(Vertices[In-Degree],"&gt;="&amp;F25)</f>
        <v>0</v>
      </c>
      <c r="H24" s="39">
        <f t="shared" si="3"/>
        <v>1.4583333333333317</v>
      </c>
      <c r="I24" s="40">
        <f>COUNTIF(Vertices[Out-Degree],"&gt;= "&amp;H24)-COUNTIF(Vertices[Out-Degree],"&gt;="&amp;H25)</f>
        <v>0</v>
      </c>
      <c r="J24" s="39">
        <f t="shared" si="4"/>
        <v>369.875</v>
      </c>
      <c r="K24" s="40">
        <f>COUNTIF(Vertices[Betweenness Centrality],"&gt;= "&amp;J24)-COUNTIF(Vertices[Betweenness Centrality],"&gt;="&amp;J25)</f>
        <v>0</v>
      </c>
      <c r="L24" s="39">
        <f t="shared" si="5"/>
        <v>0.0253077083333333</v>
      </c>
      <c r="M24" s="40">
        <f>COUNTIF(Vertices[Closeness Centrality],"&gt;= "&amp;L24)-COUNTIF(Vertices[Closeness Centrality],"&gt;="&amp;L25)</f>
        <v>0</v>
      </c>
      <c r="N24" s="39">
        <f t="shared" si="6"/>
        <v>0.0916218333333333</v>
      </c>
      <c r="O24" s="40">
        <f>COUNTIF(Vertices[Eigenvector Centrality],"&gt;= "&amp;N24)-COUNTIF(Vertices[Eigenvector Centrality],"&gt;="&amp;N25)</f>
        <v>0</v>
      </c>
      <c r="P24" s="39">
        <f t="shared" si="7"/>
        <v>6.365467416666671</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14.375</v>
      </c>
      <c r="G25" s="42">
        <f>COUNTIF(Vertices[In-Degree],"&gt;= "&amp;F25)-COUNTIF(Vertices[In-Degree],"&gt;="&amp;F26)</f>
        <v>0</v>
      </c>
      <c r="H25" s="41">
        <f t="shared" si="3"/>
        <v>1.479166666666665</v>
      </c>
      <c r="I25" s="42">
        <f>COUNTIF(Vertices[Out-Degree],"&gt;= "&amp;H25)-COUNTIF(Vertices[Out-Degree],"&gt;="&amp;H26)</f>
        <v>0</v>
      </c>
      <c r="J25" s="41">
        <f t="shared" si="4"/>
        <v>386.6875</v>
      </c>
      <c r="K25" s="42">
        <f>COUNTIF(Vertices[Betweenness Centrality],"&gt;= "&amp;J25)-COUNTIF(Vertices[Betweenness Centrality],"&gt;="&amp;J26)</f>
        <v>0</v>
      </c>
      <c r="L25" s="41">
        <f t="shared" si="5"/>
        <v>0.025660604166666632</v>
      </c>
      <c r="M25" s="42">
        <f>COUNTIF(Vertices[Closeness Centrality],"&gt;= "&amp;L25)-COUNTIF(Vertices[Closeness Centrality],"&gt;="&amp;L26)</f>
        <v>0</v>
      </c>
      <c r="N25" s="41">
        <f t="shared" si="6"/>
        <v>0.09451941666666663</v>
      </c>
      <c r="O25" s="42">
        <f>COUNTIF(Vertices[Eigenvector Centrality],"&gt;= "&amp;N25)-COUNTIF(Vertices[Eigenvector Centrality],"&gt;="&amp;N26)</f>
        <v>0</v>
      </c>
      <c r="P25" s="41">
        <f t="shared" si="7"/>
        <v>6.630902708333338</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86"/>
      <c r="B26" s="86"/>
      <c r="D26" s="34">
        <f t="shared" si="1"/>
        <v>0</v>
      </c>
      <c r="E26" s="3">
        <f>COUNTIF(Vertices[Degree],"&gt;= "&amp;D26)-COUNTIF(Vertices[Degree],"&gt;="&amp;D28)</f>
        <v>0</v>
      </c>
      <c r="F26" s="39">
        <f t="shared" si="2"/>
        <v>15</v>
      </c>
      <c r="G26" s="40">
        <f>COUNTIF(Vertices[In-Degree],"&gt;= "&amp;F26)-COUNTIF(Vertices[In-Degree],"&gt;="&amp;F28)</f>
        <v>0</v>
      </c>
      <c r="H26" s="39">
        <f t="shared" si="3"/>
        <v>1.4999999999999982</v>
      </c>
      <c r="I26" s="40">
        <f>COUNTIF(Vertices[Out-Degree],"&gt;= "&amp;H26)-COUNTIF(Vertices[Out-Degree],"&gt;="&amp;H28)</f>
        <v>0</v>
      </c>
      <c r="J26" s="39">
        <f t="shared" si="4"/>
        <v>403.5</v>
      </c>
      <c r="K26" s="40">
        <f>COUNTIF(Vertices[Betweenness Centrality],"&gt;= "&amp;J26)-COUNTIF(Vertices[Betweenness Centrality],"&gt;="&amp;J28)</f>
        <v>0</v>
      </c>
      <c r="L26" s="39">
        <f t="shared" si="5"/>
        <v>0.026013499999999964</v>
      </c>
      <c r="M26" s="40">
        <f>COUNTIF(Vertices[Closeness Centrality],"&gt;= "&amp;L26)-COUNTIF(Vertices[Closeness Centrality],"&gt;="&amp;L28)</f>
        <v>0</v>
      </c>
      <c r="N26" s="39">
        <f t="shared" si="6"/>
        <v>0.09741699999999996</v>
      </c>
      <c r="O26" s="40">
        <f>COUNTIF(Vertices[Eigenvector Centrality],"&gt;= "&amp;N26)-COUNTIF(Vertices[Eigenvector Centrality],"&gt;="&amp;N28)</f>
        <v>0</v>
      </c>
      <c r="P26" s="39">
        <f t="shared" si="7"/>
        <v>6.8963380000000045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1.864444</v>
      </c>
      <c r="D28" s="34">
        <f>D26+($D$50-$D$2)/BinDivisor</f>
        <v>0</v>
      </c>
      <c r="E28" s="3">
        <f>COUNTIF(Vertices[Degree],"&gt;= "&amp;D28)-COUNTIF(Vertices[Degree],"&gt;="&amp;D42)</f>
        <v>0</v>
      </c>
      <c r="F28" s="41">
        <f>F26+($F$50-$F$2)/BinDivisor</f>
        <v>15.625</v>
      </c>
      <c r="G28" s="42">
        <f>COUNTIF(Vertices[In-Degree],"&gt;= "&amp;F28)-COUNTIF(Vertices[In-Degree],"&gt;="&amp;F42)</f>
        <v>0</v>
      </c>
      <c r="H28" s="41">
        <f>H26+($H$50-$H$2)/BinDivisor</f>
        <v>1.5208333333333315</v>
      </c>
      <c r="I28" s="42">
        <f>COUNTIF(Vertices[Out-Degree],"&gt;= "&amp;H28)-COUNTIF(Vertices[Out-Degree],"&gt;="&amp;H42)</f>
        <v>0</v>
      </c>
      <c r="J28" s="41">
        <f>J26+($J$50-$J$2)/BinDivisor</f>
        <v>420.3125</v>
      </c>
      <c r="K28" s="42">
        <f>COUNTIF(Vertices[Betweenness Centrality],"&gt;= "&amp;J28)-COUNTIF(Vertices[Betweenness Centrality],"&gt;="&amp;J42)</f>
        <v>0</v>
      </c>
      <c r="L28" s="41">
        <f>L26+($L$50-$L$2)/BinDivisor</f>
        <v>0.026366395833333296</v>
      </c>
      <c r="M28" s="42">
        <f>COUNTIF(Vertices[Closeness Centrality],"&gt;= "&amp;L28)-COUNTIF(Vertices[Closeness Centrality],"&gt;="&amp;L42)</f>
        <v>0</v>
      </c>
      <c r="N28" s="41">
        <f>N26+($N$50-$N$2)/BinDivisor</f>
        <v>0.10031458333333329</v>
      </c>
      <c r="O28" s="42">
        <f>COUNTIF(Vertices[Eigenvector Centrality],"&gt;= "&amp;N28)-COUNTIF(Vertices[Eigenvector Centrality],"&gt;="&amp;N42)</f>
        <v>0</v>
      </c>
      <c r="P28" s="41">
        <f>P26+($P$50-$P$2)/BinDivisor</f>
        <v>7.161773291666671</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86"/>
      <c r="B29" s="8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0.035632183908045977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180</v>
      </c>
      <c r="B31" s="36">
        <v>0.207265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86"/>
      <c r="B32" s="8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181</v>
      </c>
      <c r="B33" s="36" t="s">
        <v>195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86"/>
      <c r="B34" s="8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182</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86"/>
      <c r="B36" s="8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183</v>
      </c>
      <c r="B37" s="36" t="s">
        <v>846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184</v>
      </c>
      <c r="B38" s="36" t="s">
        <v>847</v>
      </c>
      <c r="D38" s="34"/>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185</v>
      </c>
      <c r="B39" s="67" t="s">
        <v>848</v>
      </c>
      <c r="D39" s="34"/>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186</v>
      </c>
      <c r="B40" s="36" t="s">
        <v>849</v>
      </c>
      <c r="D40" s="34"/>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187</v>
      </c>
      <c r="B41" s="36" t="s">
        <v>850</v>
      </c>
      <c r="D41" s="34"/>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188</v>
      </c>
      <c r="B42" s="36" t="s">
        <v>174</v>
      </c>
      <c r="D42" s="34">
        <f>D28+($D$50-$D$2)/BinDivisor</f>
        <v>0</v>
      </c>
      <c r="E42" s="3">
        <f>COUNTIF(Vertices[Degree],"&gt;= "&amp;D42)-COUNTIF(Vertices[Degree],"&gt;="&amp;D43)</f>
        <v>0</v>
      </c>
      <c r="F42" s="39">
        <f>F28+($F$50-$F$2)/BinDivisor</f>
        <v>16.25</v>
      </c>
      <c r="G42" s="40">
        <f>COUNTIF(Vertices[In-Degree],"&gt;= "&amp;F42)-COUNTIF(Vertices[In-Degree],"&gt;="&amp;F43)</f>
        <v>0</v>
      </c>
      <c r="H42" s="39">
        <f>H28+($H$50-$H$2)/BinDivisor</f>
        <v>1.5416666666666647</v>
      </c>
      <c r="I42" s="40">
        <f>COUNTIF(Vertices[Out-Degree],"&gt;= "&amp;H42)-COUNTIF(Vertices[Out-Degree],"&gt;="&amp;H43)</f>
        <v>0</v>
      </c>
      <c r="J42" s="39">
        <f>J28+($J$50-$J$2)/BinDivisor</f>
        <v>437.125</v>
      </c>
      <c r="K42" s="40">
        <f>COUNTIF(Vertices[Betweenness Centrality],"&gt;= "&amp;J42)-COUNTIF(Vertices[Betweenness Centrality],"&gt;="&amp;J43)</f>
        <v>0</v>
      </c>
      <c r="L42" s="39">
        <f>L28+($L$50-$L$2)/BinDivisor</f>
        <v>0.026719291666666627</v>
      </c>
      <c r="M42" s="40">
        <f>COUNTIF(Vertices[Closeness Centrality],"&gt;= "&amp;L42)-COUNTIF(Vertices[Closeness Centrality],"&gt;="&amp;L43)</f>
        <v>0</v>
      </c>
      <c r="N42" s="39">
        <f>N28+($N$50-$N$2)/BinDivisor</f>
        <v>0.10321216666666662</v>
      </c>
      <c r="O42" s="40">
        <f>COUNTIF(Vertices[Eigenvector Centrality],"&gt;= "&amp;N42)-COUNTIF(Vertices[Eigenvector Centrality],"&gt;="&amp;N43)</f>
        <v>0</v>
      </c>
      <c r="P42" s="39">
        <f>P28+($P$50-$P$2)/BinDivisor</f>
        <v>7.427208583333338</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189</v>
      </c>
      <c r="B43" s="36" t="s">
        <v>174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1.562499999999998</v>
      </c>
      <c r="I43" s="42">
        <f>COUNTIF(Vertices[Out-Degree],"&gt;= "&amp;H43)-COUNTIF(Vertices[Out-Degree],"&gt;="&amp;H44)</f>
        <v>0</v>
      </c>
      <c r="J43" s="41">
        <f aca="true" t="shared" si="13" ref="J43:J49">J42+($J$50-$J$2)/BinDivisor</f>
        <v>453.9375</v>
      </c>
      <c r="K43" s="42">
        <f>COUNTIF(Vertices[Betweenness Centrality],"&gt;= "&amp;J43)-COUNTIF(Vertices[Betweenness Centrality],"&gt;="&amp;J44)</f>
        <v>0</v>
      </c>
      <c r="L43" s="41">
        <f aca="true" t="shared" si="14" ref="L43:L49">L42+($L$50-$L$2)/BinDivisor</f>
        <v>0.02707218749999996</v>
      </c>
      <c r="M43" s="42">
        <f>COUNTIF(Vertices[Closeness Centrality],"&gt;= "&amp;L43)-COUNTIF(Vertices[Closeness Centrality],"&gt;="&amp;L44)</f>
        <v>0</v>
      </c>
      <c r="N43" s="41">
        <f aca="true" t="shared" si="15" ref="N43:N49">N42+($N$50-$N$2)/BinDivisor</f>
        <v>0.10610974999999995</v>
      </c>
      <c r="O43" s="42">
        <f>COUNTIF(Vertices[Eigenvector Centrality],"&gt;= "&amp;N43)-COUNTIF(Vertices[Eigenvector Centrality],"&gt;="&amp;N44)</f>
        <v>0</v>
      </c>
      <c r="P43" s="41">
        <f aca="true" t="shared" si="16" ref="P43:P49">P42+($P$50-$P$2)/BinDivisor</f>
        <v>7.692643875000005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190</v>
      </c>
      <c r="B44" s="36" t="s">
        <v>174</v>
      </c>
      <c r="D44" s="34">
        <f t="shared" si="10"/>
        <v>0</v>
      </c>
      <c r="E44" s="3">
        <f>COUNTIF(Vertices[Degree],"&gt;= "&amp;D44)-COUNTIF(Vertices[Degree],"&gt;="&amp;D45)</f>
        <v>0</v>
      </c>
      <c r="F44" s="39">
        <f t="shared" si="11"/>
        <v>17.5</v>
      </c>
      <c r="G44" s="40">
        <f>COUNTIF(Vertices[In-Degree],"&gt;= "&amp;F44)-COUNTIF(Vertices[In-Degree],"&gt;="&amp;F45)</f>
        <v>0</v>
      </c>
      <c r="H44" s="39">
        <f t="shared" si="12"/>
        <v>1.5833333333333313</v>
      </c>
      <c r="I44" s="40">
        <f>COUNTIF(Vertices[Out-Degree],"&gt;= "&amp;H44)-COUNTIF(Vertices[Out-Degree],"&gt;="&amp;H45)</f>
        <v>0</v>
      </c>
      <c r="J44" s="39">
        <f t="shared" si="13"/>
        <v>470.75</v>
      </c>
      <c r="K44" s="40">
        <f>COUNTIF(Vertices[Betweenness Centrality],"&gt;= "&amp;J44)-COUNTIF(Vertices[Betweenness Centrality],"&gt;="&amp;J45)</f>
        <v>0</v>
      </c>
      <c r="L44" s="39">
        <f t="shared" si="14"/>
        <v>0.02742508333333329</v>
      </c>
      <c r="M44" s="40">
        <f>COUNTIF(Vertices[Closeness Centrality],"&gt;= "&amp;L44)-COUNTIF(Vertices[Closeness Centrality],"&gt;="&amp;L45)</f>
        <v>0</v>
      </c>
      <c r="N44" s="39">
        <f t="shared" si="15"/>
        <v>0.10900733333333328</v>
      </c>
      <c r="O44" s="40">
        <f>COUNTIF(Vertices[Eigenvector Centrality],"&gt;= "&amp;N44)-COUNTIF(Vertices[Eigenvector Centrality],"&gt;="&amp;N45)</f>
        <v>0</v>
      </c>
      <c r="P44" s="39">
        <f t="shared" si="16"/>
        <v>7.958079166666672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191</v>
      </c>
      <c r="B45" s="36"/>
      <c r="D45" s="34">
        <f t="shared" si="10"/>
        <v>0</v>
      </c>
      <c r="E45" s="3">
        <f>COUNTIF(Vertices[Degree],"&gt;= "&amp;D45)-COUNTIF(Vertices[Degree],"&gt;="&amp;D46)</f>
        <v>0</v>
      </c>
      <c r="F45" s="41">
        <f t="shared" si="11"/>
        <v>18.125</v>
      </c>
      <c r="G45" s="42">
        <f>COUNTIF(Vertices[In-Degree],"&gt;= "&amp;F45)-COUNTIF(Vertices[In-Degree],"&gt;="&amp;F46)</f>
        <v>0</v>
      </c>
      <c r="H45" s="41">
        <f t="shared" si="12"/>
        <v>1.6041666666666645</v>
      </c>
      <c r="I45" s="42">
        <f>COUNTIF(Vertices[Out-Degree],"&gt;= "&amp;H45)-COUNTIF(Vertices[Out-Degree],"&gt;="&amp;H46)</f>
        <v>0</v>
      </c>
      <c r="J45" s="41">
        <f t="shared" si="13"/>
        <v>487.5625</v>
      </c>
      <c r="K45" s="42">
        <f>COUNTIF(Vertices[Betweenness Centrality],"&gt;= "&amp;J45)-COUNTIF(Vertices[Betweenness Centrality],"&gt;="&amp;J46)</f>
        <v>0</v>
      </c>
      <c r="L45" s="41">
        <f t="shared" si="14"/>
        <v>0.027777979166666623</v>
      </c>
      <c r="M45" s="42">
        <f>COUNTIF(Vertices[Closeness Centrality],"&gt;= "&amp;L45)-COUNTIF(Vertices[Closeness Centrality],"&gt;="&amp;L46)</f>
        <v>0</v>
      </c>
      <c r="N45" s="41">
        <f t="shared" si="15"/>
        <v>0.1119049166666666</v>
      </c>
      <c r="O45" s="42">
        <f>COUNTIF(Vertices[Eigenvector Centrality],"&gt;= "&amp;N45)-COUNTIF(Vertices[Eigenvector Centrality],"&gt;="&amp;N46)</f>
        <v>0</v>
      </c>
      <c r="P45" s="41">
        <f t="shared" si="16"/>
        <v>8.223514458333339</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1.6249999999999978</v>
      </c>
      <c r="I46" s="40">
        <f>COUNTIF(Vertices[Out-Degree],"&gt;= "&amp;H46)-COUNTIF(Vertices[Out-Degree],"&gt;="&amp;H47)</f>
        <v>0</v>
      </c>
      <c r="J46" s="39">
        <f t="shared" si="13"/>
        <v>504.375</v>
      </c>
      <c r="K46" s="40">
        <f>COUNTIF(Vertices[Betweenness Centrality],"&gt;= "&amp;J46)-COUNTIF(Vertices[Betweenness Centrality],"&gt;="&amp;J47)</f>
        <v>0</v>
      </c>
      <c r="L46" s="39">
        <f t="shared" si="14"/>
        <v>0.028130874999999955</v>
      </c>
      <c r="M46" s="40">
        <f>COUNTIF(Vertices[Closeness Centrality],"&gt;= "&amp;L46)-COUNTIF(Vertices[Closeness Centrality],"&gt;="&amp;L47)</f>
        <v>0</v>
      </c>
      <c r="N46" s="39">
        <f t="shared" si="15"/>
        <v>0.11480249999999993</v>
      </c>
      <c r="O46" s="40">
        <f>COUNTIF(Vertices[Eigenvector Centrality],"&gt;= "&amp;N46)-COUNTIF(Vertices[Eigenvector Centrality],"&gt;="&amp;N47)</f>
        <v>0</v>
      </c>
      <c r="P46" s="39">
        <f t="shared" si="16"/>
        <v>8.488949750000005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192</v>
      </c>
      <c r="B47" s="36" t="s">
        <v>439</v>
      </c>
      <c r="D47" s="34">
        <f t="shared" si="10"/>
        <v>0</v>
      </c>
      <c r="E47" s="3">
        <f>COUNTIF(Vertices[Degree],"&gt;= "&amp;D47)-COUNTIF(Vertices[Degree],"&gt;="&amp;D48)</f>
        <v>0</v>
      </c>
      <c r="F47" s="41">
        <f t="shared" si="11"/>
        <v>19.375</v>
      </c>
      <c r="G47" s="42">
        <f>COUNTIF(Vertices[In-Degree],"&gt;= "&amp;F47)-COUNTIF(Vertices[In-Degree],"&gt;="&amp;F48)</f>
        <v>0</v>
      </c>
      <c r="H47" s="41">
        <f t="shared" si="12"/>
        <v>1.645833333333331</v>
      </c>
      <c r="I47" s="42">
        <f>COUNTIF(Vertices[Out-Degree],"&gt;= "&amp;H47)-COUNTIF(Vertices[Out-Degree],"&gt;="&amp;H48)</f>
        <v>0</v>
      </c>
      <c r="J47" s="41">
        <f t="shared" si="13"/>
        <v>521.1875</v>
      </c>
      <c r="K47" s="42">
        <f>COUNTIF(Vertices[Betweenness Centrality],"&gt;= "&amp;J47)-COUNTIF(Vertices[Betweenness Centrality],"&gt;="&amp;J48)</f>
        <v>0</v>
      </c>
      <c r="L47" s="41">
        <f t="shared" si="14"/>
        <v>0.028483770833333286</v>
      </c>
      <c r="M47" s="42">
        <f>COUNTIF(Vertices[Closeness Centrality],"&gt;= "&amp;L47)-COUNTIF(Vertices[Closeness Centrality],"&gt;="&amp;L48)</f>
        <v>0</v>
      </c>
      <c r="N47" s="41">
        <f t="shared" si="15"/>
        <v>0.11770008333333326</v>
      </c>
      <c r="O47" s="42">
        <f>COUNTIF(Vertices[Eigenvector Centrality],"&gt;= "&amp;N47)-COUNTIF(Vertices[Eigenvector Centrality],"&gt;="&amp;N48)</f>
        <v>0</v>
      </c>
      <c r="P47" s="41">
        <f t="shared" si="16"/>
        <v>8.754385041666671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193</v>
      </c>
      <c r="B48" s="36"/>
      <c r="D48" s="34">
        <f t="shared" si="10"/>
        <v>0</v>
      </c>
      <c r="E48" s="3">
        <f>COUNTIF(Vertices[Degree],"&gt;= "&amp;D48)-COUNTIF(Vertices[Degree],"&gt;="&amp;D49)</f>
        <v>0</v>
      </c>
      <c r="F48" s="39">
        <f t="shared" si="11"/>
        <v>20</v>
      </c>
      <c r="G48" s="40">
        <f>COUNTIF(Vertices[In-Degree],"&gt;= "&amp;F48)-COUNTIF(Vertices[In-Degree],"&gt;="&amp;F49)</f>
        <v>0</v>
      </c>
      <c r="H48" s="39">
        <f t="shared" si="12"/>
        <v>1.6666666666666643</v>
      </c>
      <c r="I48" s="40">
        <f>COUNTIF(Vertices[Out-Degree],"&gt;= "&amp;H48)-COUNTIF(Vertices[Out-Degree],"&gt;="&amp;H49)</f>
        <v>0</v>
      </c>
      <c r="J48" s="39">
        <f t="shared" si="13"/>
        <v>538</v>
      </c>
      <c r="K48" s="40">
        <f>COUNTIF(Vertices[Betweenness Centrality],"&gt;= "&amp;J48)-COUNTIF(Vertices[Betweenness Centrality],"&gt;="&amp;J49)</f>
        <v>0</v>
      </c>
      <c r="L48" s="39">
        <f t="shared" si="14"/>
        <v>0.028836666666666618</v>
      </c>
      <c r="M48" s="40">
        <f>COUNTIF(Vertices[Closeness Centrality],"&gt;= "&amp;L48)-COUNTIF(Vertices[Closeness Centrality],"&gt;="&amp;L49)</f>
        <v>0</v>
      </c>
      <c r="N48" s="39">
        <f t="shared" si="15"/>
        <v>0.12059766666666659</v>
      </c>
      <c r="O48" s="40">
        <f>COUNTIF(Vertices[Eigenvector Centrality],"&gt;= "&amp;N48)-COUNTIF(Vertices[Eigenvector Centrality],"&gt;="&amp;N49)</f>
        <v>0</v>
      </c>
      <c r="P48" s="39">
        <f t="shared" si="16"/>
        <v>9.019820333333337</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194</v>
      </c>
      <c r="B49" s="36"/>
      <c r="D49" s="34">
        <f t="shared" si="10"/>
        <v>0</v>
      </c>
      <c r="E49" s="3">
        <f>COUNTIF(Vertices[Degree],"&gt;= "&amp;D49)-COUNTIF(Vertices[Degree],"&gt;="&amp;#REF!)</f>
        <v>0</v>
      </c>
      <c r="F49" s="41">
        <f t="shared" si="11"/>
        <v>20.625</v>
      </c>
      <c r="G49" s="42">
        <f>COUNTIF(Vertices[In-Degree],"&gt;= "&amp;F49)-COUNTIF(Vertices[In-Degree],"&gt;="&amp;#REF!)</f>
        <v>1</v>
      </c>
      <c r="H49" s="41">
        <f t="shared" si="12"/>
        <v>1.6874999999999976</v>
      </c>
      <c r="I49" s="42">
        <f>COUNTIF(Vertices[Out-Degree],"&gt;= "&amp;H49)-COUNTIF(Vertices[Out-Degree],"&gt;="&amp;#REF!)</f>
        <v>2</v>
      </c>
      <c r="J49" s="41">
        <f t="shared" si="13"/>
        <v>554.8125</v>
      </c>
      <c r="K49" s="42">
        <f>COUNTIF(Vertices[Betweenness Centrality],"&gt;= "&amp;J49)-COUNTIF(Vertices[Betweenness Centrality],"&gt;="&amp;#REF!)</f>
        <v>1</v>
      </c>
      <c r="L49" s="41">
        <f t="shared" si="14"/>
        <v>0.02918956249999995</v>
      </c>
      <c r="M49" s="42">
        <f>COUNTIF(Vertices[Closeness Centrality],"&gt;= "&amp;L49)-COUNTIF(Vertices[Closeness Centrality],"&gt;="&amp;#REF!)</f>
        <v>1</v>
      </c>
      <c r="N49" s="41">
        <f t="shared" si="15"/>
        <v>0.12349524999999992</v>
      </c>
      <c r="O49" s="42">
        <f>COUNTIF(Vertices[Eigenvector Centrality],"&gt;= "&amp;N49)-COUNTIF(Vertices[Eigenvector Centrality],"&gt;="&amp;#REF!)</f>
        <v>1</v>
      </c>
      <c r="P49" s="41">
        <f t="shared" si="16"/>
        <v>9.285255625000003</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30</v>
      </c>
      <c r="G50" s="44">
        <f>COUNTIF(Vertices[In-Degree],"&gt;= "&amp;F50)-COUNTIF(Vertices[In-Degree],"&gt;="&amp;#REF!)</f>
        <v>1</v>
      </c>
      <c r="H50" s="43">
        <f>MAX(Vertices[Out-Degree])</f>
        <v>2</v>
      </c>
      <c r="I50" s="44">
        <f>COUNTIF(Vertices[Out-Degree],"&gt;= "&amp;H50)-COUNTIF(Vertices[Out-Degree],"&gt;="&amp;#REF!)</f>
        <v>2</v>
      </c>
      <c r="J50" s="43">
        <f>MAX(Vertices[Betweenness Centrality])</f>
        <v>807</v>
      </c>
      <c r="K50" s="44">
        <f>COUNTIF(Vertices[Betweenness Centrality],"&gt;= "&amp;J50)-COUNTIF(Vertices[Betweenness Centrality],"&gt;="&amp;#REF!)</f>
        <v>1</v>
      </c>
      <c r="L50" s="43">
        <f>MAX(Vertices[Closeness Centrality])</f>
        <v>0.034483</v>
      </c>
      <c r="M50" s="44">
        <f>COUNTIF(Vertices[Closeness Centrality],"&gt;= "&amp;L50)-COUNTIF(Vertices[Closeness Centrality],"&gt;="&amp;#REF!)</f>
        <v>1</v>
      </c>
      <c r="N50" s="43">
        <f>MAX(Vertices[Eigenvector Centrality])</f>
        <v>0.166959</v>
      </c>
      <c r="O50" s="44">
        <f>COUNTIF(Vertices[Eigenvector Centrality],"&gt;= "&amp;N50)-COUNTIF(Vertices[Eigenvector Centrality],"&gt;="&amp;#REF!)</f>
        <v>1</v>
      </c>
      <c r="P50" s="43">
        <f>MAX(Vertices[PageRank])</f>
        <v>13.266785</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30</v>
      </c>
    </row>
    <row r="82" spans="1:2" ht="15">
      <c r="A82" s="35" t="s">
        <v>90</v>
      </c>
      <c r="B82" s="49">
        <f>_xlfn.IFERROR(AVERAGE(Vertices[In-Degree]),NoMetricMessage)</f>
        <v>1.0666666666666667</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2</v>
      </c>
    </row>
    <row r="96" spans="1:2" ht="15">
      <c r="A96" s="35" t="s">
        <v>96</v>
      </c>
      <c r="B96" s="49">
        <f>_xlfn.IFERROR(AVERAGE(Vertices[Out-Degree]),NoMetricMessage)</f>
        <v>1.0666666666666667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807</v>
      </c>
    </row>
    <row r="110" spans="1:2" ht="15">
      <c r="A110" s="35" t="s">
        <v>102</v>
      </c>
      <c r="B110" s="49">
        <f>_xlfn.IFERROR(AVERAGE(Vertices[Betweenness Centrality]),NoMetricMessage)</f>
        <v>26.933333333333334</v>
      </c>
    </row>
    <row r="111" spans="1:2" ht="15">
      <c r="A111" s="35" t="s">
        <v>103</v>
      </c>
      <c r="B111" s="49">
        <f>_xlfn.IFERROR(MEDIAN(Vertices[Betweenness Centrality]),NoMetricMessage)</f>
        <v>0</v>
      </c>
    </row>
    <row r="122" spans="1:2" ht="15">
      <c r="A122" s="35" t="s">
        <v>106</v>
      </c>
      <c r="B122" s="49">
        <f>IF(COUNT(Vertices[Closeness Centrality])&gt;0,L2,NoMetricMessage)</f>
        <v>0.017544</v>
      </c>
    </row>
    <row r="123" spans="1:2" ht="15">
      <c r="A123" s="35" t="s">
        <v>107</v>
      </c>
      <c r="B123" s="49">
        <f>IF(COUNT(Vertices[Closeness Centrality])&gt;0,L50,NoMetricMessage)</f>
        <v>0.034483</v>
      </c>
    </row>
    <row r="124" spans="1:2" ht="15">
      <c r="A124" s="35" t="s">
        <v>108</v>
      </c>
      <c r="B124" s="49">
        <f>_xlfn.IFERROR(AVERAGE(Vertices[Closeness Centrality]),NoMetricMessage)</f>
        <v>0.01815076666666667</v>
      </c>
    </row>
    <row r="125" spans="1:2" ht="15">
      <c r="A125" s="35" t="s">
        <v>109</v>
      </c>
      <c r="B125" s="49">
        <f>_xlfn.IFERROR(MEDIAN(Vertices[Closeness Centrality]),NoMetricMessage)</f>
        <v>0.017544</v>
      </c>
    </row>
    <row r="136" spans="1:2" ht="15">
      <c r="A136" s="35" t="s">
        <v>112</v>
      </c>
      <c r="B136" s="49">
        <f>IF(COUNT(Vertices[Eigenvector Centrality])&gt;0,N2,NoMetricMessage)</f>
        <v>0.027875</v>
      </c>
    </row>
    <row r="137" spans="1:2" ht="15">
      <c r="A137" s="35" t="s">
        <v>113</v>
      </c>
      <c r="B137" s="49">
        <f>IF(COUNT(Vertices[Eigenvector Centrality])&gt;0,N50,NoMetricMessage)</f>
        <v>0.166959</v>
      </c>
    </row>
    <row r="138" spans="1:2" ht="15">
      <c r="A138" s="35" t="s">
        <v>114</v>
      </c>
      <c r="B138" s="49">
        <f>_xlfn.IFERROR(AVERAGE(Vertices[Eigenvector Centrality]),NoMetricMessage)</f>
        <v>0.03333293333333332</v>
      </c>
    </row>
    <row r="139" spans="1:2" ht="15">
      <c r="A139" s="35" t="s">
        <v>115</v>
      </c>
      <c r="B139" s="49">
        <f>_xlfn.IFERROR(MEDIAN(Vertices[Eigenvector Centrality]),NoMetricMessage)</f>
        <v>0.027875</v>
      </c>
    </row>
    <row r="150" spans="1:2" ht="15">
      <c r="A150" s="35" t="s">
        <v>140</v>
      </c>
      <c r="B150" s="49">
        <f>IF(COUNT(Vertices[PageRank])&gt;0,P2,NoMetricMessage)</f>
        <v>0.525891</v>
      </c>
    </row>
    <row r="151" spans="1:2" ht="15">
      <c r="A151" s="35" t="s">
        <v>141</v>
      </c>
      <c r="B151" s="49">
        <f>IF(COUNT(Vertices[PageRank])&gt;0,P50,NoMetricMessage)</f>
        <v>13.266785</v>
      </c>
    </row>
    <row r="152" spans="1:2" ht="15">
      <c r="A152" s="35" t="s">
        <v>142</v>
      </c>
      <c r="B152" s="49">
        <f>_xlfn.IFERROR(AVERAGE(Vertices[PageRank]),NoMetricMessage)</f>
        <v>0.9999820333333344</v>
      </c>
    </row>
    <row r="153" spans="1:2" ht="15">
      <c r="A153" s="35" t="s">
        <v>143</v>
      </c>
      <c r="B153" s="49">
        <f>_xlfn.IFERROR(MEDIAN(Vertices[PageRank]),NoMetricMessage)</f>
        <v>0.525891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0.04452654625068418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v>
      </c>
      <c r="K7" s="13" t="s">
        <v>845</v>
      </c>
    </row>
    <row r="8" spans="1:11" ht="15">
      <c r="A8"/>
      <c r="B8">
        <v>2</v>
      </c>
      <c r="C8">
        <v>2</v>
      </c>
      <c r="D8" t="s">
        <v>61</v>
      </c>
      <c r="E8" t="s">
        <v>61</v>
      </c>
      <c r="H8" t="s">
        <v>73</v>
      </c>
      <c r="J8" t="s">
        <v>203</v>
      </c>
      <c r="K8" t="s">
        <v>844</v>
      </c>
    </row>
    <row r="9" spans="1:11" ht="409.5">
      <c r="A9"/>
      <c r="B9">
        <v>3</v>
      </c>
      <c r="C9">
        <v>4</v>
      </c>
      <c r="D9" t="s">
        <v>62</v>
      </c>
      <c r="E9" t="s">
        <v>62</v>
      </c>
      <c r="H9" t="s">
        <v>74</v>
      </c>
      <c r="J9" t="s">
        <v>204</v>
      </c>
      <c r="K9" s="13" t="s">
        <v>632</v>
      </c>
    </row>
    <row r="10" spans="1:11" ht="409.5">
      <c r="A10"/>
      <c r="B10">
        <v>4</v>
      </c>
      <c r="D10" t="s">
        <v>63</v>
      </c>
      <c r="E10" t="s">
        <v>63</v>
      </c>
      <c r="H10" t="s">
        <v>75</v>
      </c>
      <c r="J10" t="s">
        <v>633</v>
      </c>
      <c r="K10" s="13" t="s">
        <v>634</v>
      </c>
    </row>
    <row r="11" spans="1:11" ht="409.5">
      <c r="A11"/>
      <c r="B11">
        <v>5</v>
      </c>
      <c r="D11" t="s">
        <v>46</v>
      </c>
      <c r="E11">
        <v>1</v>
      </c>
      <c r="H11" t="s">
        <v>76</v>
      </c>
      <c r="J11" t="s">
        <v>635</v>
      </c>
      <c r="K11" s="13" t="s">
        <v>636</v>
      </c>
    </row>
    <row r="12" spans="1:11" ht="409.5">
      <c r="A12"/>
      <c r="B12"/>
      <c r="D12" t="s">
        <v>64</v>
      </c>
      <c r="E12">
        <v>2</v>
      </c>
      <c r="H12">
        <v>0</v>
      </c>
      <c r="J12" t="s">
        <v>637</v>
      </c>
      <c r="K12" s="13" t="s">
        <v>638</v>
      </c>
    </row>
    <row r="13" spans="1:11" ht="15">
      <c r="A13"/>
      <c r="B13"/>
      <c r="D13">
        <v>1</v>
      </c>
      <c r="E13">
        <v>3</v>
      </c>
      <c r="H13">
        <v>1</v>
      </c>
      <c r="J13" t="s">
        <v>639</v>
      </c>
      <c r="K13" t="s">
        <v>640</v>
      </c>
    </row>
    <row r="14" spans="4:11" ht="15">
      <c r="D14">
        <v>2</v>
      </c>
      <c r="E14">
        <v>4</v>
      </c>
      <c r="H14">
        <v>2</v>
      </c>
      <c r="J14" t="s">
        <v>641</v>
      </c>
      <c r="K14" t="s">
        <v>642</v>
      </c>
    </row>
    <row r="15" spans="4:11" ht="15">
      <c r="D15">
        <v>3</v>
      </c>
      <c r="E15">
        <v>5</v>
      </c>
      <c r="H15">
        <v>3</v>
      </c>
      <c r="J15" t="s">
        <v>643</v>
      </c>
      <c r="K15" t="s">
        <v>644</v>
      </c>
    </row>
    <row r="16" spans="4:11" ht="15">
      <c r="D16">
        <v>4</v>
      </c>
      <c r="E16">
        <v>6</v>
      </c>
      <c r="H16">
        <v>4</v>
      </c>
      <c r="J16" t="s">
        <v>645</v>
      </c>
      <c r="K16" t="s">
        <v>646</v>
      </c>
    </row>
    <row r="17" spans="4:11" ht="15">
      <c r="D17">
        <v>5</v>
      </c>
      <c r="E17">
        <v>7</v>
      </c>
      <c r="H17">
        <v>5</v>
      </c>
      <c r="J17" t="s">
        <v>647</v>
      </c>
      <c r="K17" t="s">
        <v>648</v>
      </c>
    </row>
    <row r="18" spans="4:11" ht="15">
      <c r="D18">
        <v>6</v>
      </c>
      <c r="E18">
        <v>8</v>
      </c>
      <c r="H18">
        <v>6</v>
      </c>
      <c r="J18" t="s">
        <v>649</v>
      </c>
      <c r="K18" t="s">
        <v>650</v>
      </c>
    </row>
    <row r="19" spans="4:11" ht="15">
      <c r="D19">
        <v>7</v>
      </c>
      <c r="E19">
        <v>9</v>
      </c>
      <c r="H19">
        <v>7</v>
      </c>
      <c r="J19" t="s">
        <v>651</v>
      </c>
      <c r="K19" t="s">
        <v>652</v>
      </c>
    </row>
    <row r="20" spans="4:11" ht="15">
      <c r="D20">
        <v>8</v>
      </c>
      <c r="H20">
        <v>8</v>
      </c>
      <c r="J20" t="s">
        <v>653</v>
      </c>
      <c r="K20" t="s">
        <v>654</v>
      </c>
    </row>
    <row r="21" spans="4:11" ht="15">
      <c r="D21">
        <v>9</v>
      </c>
      <c r="H21">
        <v>9</v>
      </c>
      <c r="J21" t="s">
        <v>655</v>
      </c>
      <c r="K21" t="s">
        <v>656</v>
      </c>
    </row>
    <row r="22" spans="4:11" ht="15">
      <c r="D22">
        <v>10</v>
      </c>
      <c r="J22" t="s">
        <v>657</v>
      </c>
      <c r="K22" t="s">
        <v>658</v>
      </c>
    </row>
    <row r="23" spans="4:11" ht="409.5">
      <c r="D23">
        <v>11</v>
      </c>
      <c r="J23" t="s">
        <v>659</v>
      </c>
      <c r="K23" s="13" t="s">
        <v>662</v>
      </c>
    </row>
    <row r="24" spans="10:11" ht="409.5">
      <c r="J24" t="s">
        <v>660</v>
      </c>
      <c r="K24" s="13" t="s">
        <v>663</v>
      </c>
    </row>
    <row r="25" spans="10:11" ht="409.5">
      <c r="J25" t="s">
        <v>661</v>
      </c>
      <c r="K25" s="13" t="s">
        <v>664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196</v>
      </c>
      <c r="B1" s="13" t="s">
        <v>17</v>
      </c>
    </row>
    <row r="2" spans="1:2" ht="15">
      <c r="A2" s="83" t="s">
        <v>197</v>
      </c>
      <c r="B2" s="83" t="s">
        <v>812</v>
      </c>
    </row>
    <row r="3" spans="1:2" ht="15">
      <c r="A3" s="83" t="s">
        <v>198</v>
      </c>
      <c r="B3" s="83" t="s">
        <v>813</v>
      </c>
    </row>
    <row r="4" spans="1:2" ht="15">
      <c r="A4" s="83" t="s">
        <v>199</v>
      </c>
      <c r="B4" s="83" t="s">
        <v>814</v>
      </c>
    </row>
    <row r="5" spans="1:2" ht="15">
      <c r="A5" s="83" t="s">
        <v>200</v>
      </c>
      <c r="B5" s="83" t="s">
        <v>815</v>
      </c>
    </row>
    <row r="6" spans="1:2" ht="15">
      <c r="A6" s="83" t="s">
        <v>201</v>
      </c>
      <c r="B6" s="83" t="s">
        <v>816</v>
      </c>
    </row>
    <row r="7" spans="1:2" ht="15">
      <c r="A7" s="83" t="s">
        <v>202</v>
      </c>
      <c r="B7"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665</v>
      </c>
      <c r="B1" s="13" t="s">
        <v>666</v>
      </c>
      <c r="C1" s="13" t="s">
        <v>667</v>
      </c>
      <c r="D1" s="13" t="s">
        <v>669</v>
      </c>
      <c r="E1" s="13" t="s">
        <v>668</v>
      </c>
      <c r="F1" s="13" t="s">
        <v>670</v>
      </c>
    </row>
    <row r="2" spans="1:6" ht="15">
      <c r="A2" s="105" t="s">
        <v>282</v>
      </c>
      <c r="B2" s="83">
        <v>11</v>
      </c>
      <c r="C2" s="105" t="s">
        <v>282</v>
      </c>
      <c r="D2" s="83">
        <v>11</v>
      </c>
      <c r="E2" s="105" t="s">
        <v>283</v>
      </c>
      <c r="F2" s="83">
        <v>1</v>
      </c>
    </row>
    <row r="3" spans="1:6" ht="15">
      <c r="A3" s="105" t="s">
        <v>284</v>
      </c>
      <c r="B3" s="83">
        <v>4</v>
      </c>
      <c r="C3" s="105" t="s">
        <v>284</v>
      </c>
      <c r="D3" s="83">
        <v>4</v>
      </c>
      <c r="E3" s="83"/>
      <c r="F3" s="83"/>
    </row>
    <row r="4" spans="1:6" ht="15">
      <c r="A4" s="105" t="s">
        <v>283</v>
      </c>
      <c r="B4" s="83">
        <v>1</v>
      </c>
      <c r="C4" s="105" t="s">
        <v>285</v>
      </c>
      <c r="D4" s="83">
        <v>1</v>
      </c>
      <c r="E4" s="83"/>
      <c r="F4" s="83"/>
    </row>
    <row r="5" spans="1:6" ht="15">
      <c r="A5" s="105" t="s">
        <v>285</v>
      </c>
      <c r="B5" s="83">
        <v>1</v>
      </c>
      <c r="C5" s="83"/>
      <c r="D5" s="83"/>
      <c r="E5" s="83"/>
      <c r="F5" s="83"/>
    </row>
    <row r="8" spans="1:6" ht="14.5" customHeight="1">
      <c r="A8" s="13" t="s">
        <v>673</v>
      </c>
      <c r="B8" s="13" t="s">
        <v>666</v>
      </c>
      <c r="C8" s="13" t="s">
        <v>674</v>
      </c>
      <c r="D8" s="13" t="s">
        <v>669</v>
      </c>
      <c r="E8" s="13" t="s">
        <v>675</v>
      </c>
      <c r="F8" s="13" t="s">
        <v>670</v>
      </c>
    </row>
    <row r="9" spans="1:6" ht="15">
      <c r="A9" s="83" t="s">
        <v>286</v>
      </c>
      <c r="B9" s="83">
        <v>16</v>
      </c>
      <c r="C9" s="83" t="s">
        <v>286</v>
      </c>
      <c r="D9" s="83">
        <v>16</v>
      </c>
      <c r="E9" s="83" t="s">
        <v>287</v>
      </c>
      <c r="F9" s="83">
        <v>1</v>
      </c>
    </row>
    <row r="10" spans="1:6" ht="15">
      <c r="A10" s="83" t="s">
        <v>287</v>
      </c>
      <c r="B10" s="83">
        <v>1</v>
      </c>
      <c r="C10" s="83"/>
      <c r="D10" s="83"/>
      <c r="E10" s="83"/>
      <c r="F10" s="83"/>
    </row>
    <row r="13" spans="1:6" ht="14.5" customHeight="1">
      <c r="A13" s="13" t="s">
        <v>677</v>
      </c>
      <c r="B13" s="13" t="s">
        <v>666</v>
      </c>
      <c r="C13" s="13" t="s">
        <v>678</v>
      </c>
      <c r="D13" s="13" t="s">
        <v>669</v>
      </c>
      <c r="E13" s="13" t="s">
        <v>679</v>
      </c>
      <c r="F13" s="13" t="s">
        <v>670</v>
      </c>
    </row>
    <row r="14" spans="1:6" ht="15">
      <c r="A14" s="83" t="s">
        <v>245</v>
      </c>
      <c r="B14" s="83">
        <v>19</v>
      </c>
      <c r="C14" s="83" t="s">
        <v>245</v>
      </c>
      <c r="D14" s="83">
        <v>16</v>
      </c>
      <c r="E14" s="83" t="s">
        <v>245</v>
      </c>
      <c r="F14" s="83">
        <v>3</v>
      </c>
    </row>
    <row r="17" spans="1:6" ht="14.5" customHeight="1">
      <c r="A17" s="13" t="s">
        <v>681</v>
      </c>
      <c r="B17" s="13" t="s">
        <v>666</v>
      </c>
      <c r="C17" s="13" t="s">
        <v>692</v>
      </c>
      <c r="D17" s="13" t="s">
        <v>669</v>
      </c>
      <c r="E17" s="13" t="s">
        <v>698</v>
      </c>
      <c r="F17" s="13" t="s">
        <v>670</v>
      </c>
    </row>
    <row r="18" spans="1:6" ht="15">
      <c r="A18" s="111" t="s">
        <v>682</v>
      </c>
      <c r="B18" s="111">
        <v>44</v>
      </c>
      <c r="C18" s="111" t="s">
        <v>687</v>
      </c>
      <c r="D18" s="111">
        <v>38</v>
      </c>
      <c r="E18" s="111" t="s">
        <v>699</v>
      </c>
      <c r="F18" s="111">
        <v>3</v>
      </c>
    </row>
    <row r="19" spans="1:6" ht="15">
      <c r="A19" s="111" t="s">
        <v>683</v>
      </c>
      <c r="B19" s="111">
        <v>0</v>
      </c>
      <c r="C19" s="111" t="s">
        <v>688</v>
      </c>
      <c r="D19" s="111">
        <v>34</v>
      </c>
      <c r="E19" s="111" t="s">
        <v>700</v>
      </c>
      <c r="F19" s="111">
        <v>3</v>
      </c>
    </row>
    <row r="20" spans="1:6" ht="15">
      <c r="A20" s="111" t="s">
        <v>684</v>
      </c>
      <c r="B20" s="111">
        <v>0</v>
      </c>
      <c r="C20" s="111" t="s">
        <v>689</v>
      </c>
      <c r="D20" s="111">
        <v>19</v>
      </c>
      <c r="E20" s="111" t="s">
        <v>701</v>
      </c>
      <c r="F20" s="111">
        <v>3</v>
      </c>
    </row>
    <row r="21" spans="1:6" ht="15">
      <c r="A21" s="111" t="s">
        <v>685</v>
      </c>
      <c r="B21" s="111">
        <v>582</v>
      </c>
      <c r="C21" s="111" t="s">
        <v>690</v>
      </c>
      <c r="D21" s="111">
        <v>19</v>
      </c>
      <c r="E21" s="111" t="s">
        <v>702</v>
      </c>
      <c r="F21" s="111">
        <v>3</v>
      </c>
    </row>
    <row r="22" spans="1:6" ht="15">
      <c r="A22" s="111" t="s">
        <v>686</v>
      </c>
      <c r="B22" s="111">
        <v>626</v>
      </c>
      <c r="C22" s="111" t="s">
        <v>691</v>
      </c>
      <c r="D22" s="111">
        <v>19</v>
      </c>
      <c r="E22" s="111" t="s">
        <v>273</v>
      </c>
      <c r="F22" s="111">
        <v>3</v>
      </c>
    </row>
    <row r="23" spans="1:6" ht="15">
      <c r="A23" s="111" t="s">
        <v>687</v>
      </c>
      <c r="B23" s="111">
        <v>38</v>
      </c>
      <c r="C23" s="111" t="s">
        <v>693</v>
      </c>
      <c r="D23" s="111">
        <v>19</v>
      </c>
      <c r="E23" s="111" t="s">
        <v>703</v>
      </c>
      <c r="F23" s="111">
        <v>3</v>
      </c>
    </row>
    <row r="24" spans="1:6" ht="15">
      <c r="A24" s="111" t="s">
        <v>688</v>
      </c>
      <c r="B24" s="111">
        <v>37</v>
      </c>
      <c r="C24" s="111" t="s">
        <v>694</v>
      </c>
      <c r="D24" s="111">
        <v>19</v>
      </c>
      <c r="E24" s="111" t="s">
        <v>704</v>
      </c>
      <c r="F24" s="111">
        <v>3</v>
      </c>
    </row>
    <row r="25" spans="1:6" ht="15">
      <c r="A25" s="111" t="s">
        <v>689</v>
      </c>
      <c r="B25" s="111">
        <v>19</v>
      </c>
      <c r="C25" s="111" t="s">
        <v>695</v>
      </c>
      <c r="D25" s="111">
        <v>19</v>
      </c>
      <c r="E25" s="111" t="s">
        <v>251</v>
      </c>
      <c r="F25" s="111">
        <v>3</v>
      </c>
    </row>
    <row r="26" spans="1:6" ht="15">
      <c r="A26" s="111" t="s">
        <v>690</v>
      </c>
      <c r="B26" s="111">
        <v>19</v>
      </c>
      <c r="C26" s="111" t="s">
        <v>696</v>
      </c>
      <c r="D26" s="111">
        <v>19</v>
      </c>
      <c r="E26" s="111" t="s">
        <v>705</v>
      </c>
      <c r="F26" s="111">
        <v>3</v>
      </c>
    </row>
    <row r="27" spans="1:6" ht="15">
      <c r="A27" s="111" t="s">
        <v>691</v>
      </c>
      <c r="B27" s="111">
        <v>19</v>
      </c>
      <c r="C27" s="111" t="s">
        <v>697</v>
      </c>
      <c r="D27" s="111">
        <v>19</v>
      </c>
      <c r="E27" s="111" t="s">
        <v>706</v>
      </c>
      <c r="F27" s="111">
        <v>3</v>
      </c>
    </row>
    <row r="30" spans="1:6" ht="14.5" customHeight="1">
      <c r="A30" s="13" t="s">
        <v>710</v>
      </c>
      <c r="B30" s="13" t="s">
        <v>666</v>
      </c>
      <c r="C30" s="13" t="s">
        <v>721</v>
      </c>
      <c r="D30" s="13" t="s">
        <v>669</v>
      </c>
      <c r="E30" s="13" t="s">
        <v>722</v>
      </c>
      <c r="F30" s="13" t="s">
        <v>670</v>
      </c>
    </row>
    <row r="31" spans="1:6" ht="15">
      <c r="A31" s="111" t="s">
        <v>711</v>
      </c>
      <c r="B31" s="111">
        <v>19</v>
      </c>
      <c r="C31" s="111" t="s">
        <v>711</v>
      </c>
      <c r="D31" s="111">
        <v>19</v>
      </c>
      <c r="E31" s="111" t="s">
        <v>723</v>
      </c>
      <c r="F31" s="111">
        <v>3</v>
      </c>
    </row>
    <row r="32" spans="1:6" ht="15">
      <c r="A32" s="111" t="s">
        <v>712</v>
      </c>
      <c r="B32" s="111">
        <v>19</v>
      </c>
      <c r="C32" s="111" t="s">
        <v>712</v>
      </c>
      <c r="D32" s="111">
        <v>19</v>
      </c>
      <c r="E32" s="111" t="s">
        <v>724</v>
      </c>
      <c r="F32" s="111">
        <v>3</v>
      </c>
    </row>
    <row r="33" spans="1:6" ht="15">
      <c r="A33" s="111" t="s">
        <v>713</v>
      </c>
      <c r="B33" s="111">
        <v>19</v>
      </c>
      <c r="C33" s="111" t="s">
        <v>713</v>
      </c>
      <c r="D33" s="111">
        <v>19</v>
      </c>
      <c r="E33" s="111" t="s">
        <v>725</v>
      </c>
      <c r="F33" s="111">
        <v>3</v>
      </c>
    </row>
    <row r="34" spans="1:6" ht="15">
      <c r="A34" s="111" t="s">
        <v>714</v>
      </c>
      <c r="B34" s="111">
        <v>19</v>
      </c>
      <c r="C34" s="111" t="s">
        <v>714</v>
      </c>
      <c r="D34" s="111">
        <v>19</v>
      </c>
      <c r="E34" s="111" t="s">
        <v>726</v>
      </c>
      <c r="F34" s="111">
        <v>3</v>
      </c>
    </row>
    <row r="35" spans="1:6" ht="15">
      <c r="A35" s="111" t="s">
        <v>715</v>
      </c>
      <c r="B35" s="111">
        <v>19</v>
      </c>
      <c r="C35" s="111" t="s">
        <v>715</v>
      </c>
      <c r="D35" s="111">
        <v>19</v>
      </c>
      <c r="E35" s="111" t="s">
        <v>727</v>
      </c>
      <c r="F35" s="111">
        <v>3</v>
      </c>
    </row>
    <row r="36" spans="1:6" ht="15">
      <c r="A36" s="111" t="s">
        <v>716</v>
      </c>
      <c r="B36" s="111">
        <v>19</v>
      </c>
      <c r="C36" s="111" t="s">
        <v>716</v>
      </c>
      <c r="D36" s="111">
        <v>19</v>
      </c>
      <c r="E36" s="111" t="s">
        <v>728</v>
      </c>
      <c r="F36" s="111">
        <v>3</v>
      </c>
    </row>
    <row r="37" spans="1:6" ht="15">
      <c r="A37" s="111" t="s">
        <v>717</v>
      </c>
      <c r="B37" s="111">
        <v>19</v>
      </c>
      <c r="C37" s="111" t="s">
        <v>717</v>
      </c>
      <c r="D37" s="111">
        <v>19</v>
      </c>
      <c r="E37" s="111" t="s">
        <v>729</v>
      </c>
      <c r="F37" s="111">
        <v>3</v>
      </c>
    </row>
    <row r="38" spans="1:6" ht="15">
      <c r="A38" s="111" t="s">
        <v>718</v>
      </c>
      <c r="B38" s="111">
        <v>19</v>
      </c>
      <c r="C38" s="111" t="s">
        <v>718</v>
      </c>
      <c r="D38" s="111">
        <v>19</v>
      </c>
      <c r="E38" s="111" t="s">
        <v>730</v>
      </c>
      <c r="F38" s="111">
        <v>3</v>
      </c>
    </row>
    <row r="39" spans="1:6" ht="15">
      <c r="A39" s="111" t="s">
        <v>719</v>
      </c>
      <c r="B39" s="111">
        <v>19</v>
      </c>
      <c r="C39" s="111" t="s">
        <v>719</v>
      </c>
      <c r="D39" s="111">
        <v>19</v>
      </c>
      <c r="E39" s="111" t="s">
        <v>731</v>
      </c>
      <c r="F39" s="111">
        <v>3</v>
      </c>
    </row>
    <row r="40" spans="1:6" ht="15">
      <c r="A40" s="111" t="s">
        <v>720</v>
      </c>
      <c r="B40" s="111">
        <v>19</v>
      </c>
      <c r="C40" s="111" t="s">
        <v>720</v>
      </c>
      <c r="D40" s="111">
        <v>19</v>
      </c>
      <c r="E40" s="111" t="s">
        <v>732</v>
      </c>
      <c r="F40" s="111">
        <v>3</v>
      </c>
    </row>
    <row r="43" spans="1:6" ht="14.5" customHeight="1">
      <c r="A43" s="83" t="s">
        <v>736</v>
      </c>
      <c r="B43" s="83" t="s">
        <v>666</v>
      </c>
      <c r="C43" s="83" t="s">
        <v>738</v>
      </c>
      <c r="D43" s="83" t="s">
        <v>669</v>
      </c>
      <c r="E43" s="83" t="s">
        <v>739</v>
      </c>
      <c r="F43" s="83" t="s">
        <v>670</v>
      </c>
    </row>
    <row r="44" spans="1:6" ht="15">
      <c r="A44" s="83"/>
      <c r="B44" s="83"/>
      <c r="C44" s="83"/>
      <c r="D44" s="83"/>
      <c r="E44" s="83"/>
      <c r="F44" s="83"/>
    </row>
    <row r="46" spans="1:6" ht="14.5" customHeight="1">
      <c r="A46" s="13" t="s">
        <v>737</v>
      </c>
      <c r="B46" s="13" t="s">
        <v>666</v>
      </c>
      <c r="C46" s="83" t="s">
        <v>740</v>
      </c>
      <c r="D46" s="83" t="s">
        <v>669</v>
      </c>
      <c r="E46" s="13" t="s">
        <v>741</v>
      </c>
      <c r="F46" s="13" t="s">
        <v>670</v>
      </c>
    </row>
    <row r="47" spans="1:6" ht="15">
      <c r="A47" s="83" t="s">
        <v>273</v>
      </c>
      <c r="B47" s="83">
        <v>3</v>
      </c>
      <c r="C47" s="83"/>
      <c r="D47" s="83"/>
      <c r="E47" s="83" t="s">
        <v>273</v>
      </c>
      <c r="F47" s="83">
        <v>3</v>
      </c>
    </row>
    <row r="48" spans="1:6" ht="15">
      <c r="A48" s="83" t="s">
        <v>251</v>
      </c>
      <c r="B48" s="83">
        <v>3</v>
      </c>
      <c r="C48" s="83"/>
      <c r="D48" s="83"/>
      <c r="E48" s="83" t="s">
        <v>251</v>
      </c>
      <c r="F48" s="83">
        <v>3</v>
      </c>
    </row>
    <row r="51" spans="1:6" ht="14.5" customHeight="1">
      <c r="A51" s="13" t="s">
        <v>745</v>
      </c>
      <c r="B51" s="13" t="s">
        <v>666</v>
      </c>
      <c r="C51" s="13" t="s">
        <v>746</v>
      </c>
      <c r="D51" s="13" t="s">
        <v>669</v>
      </c>
      <c r="E51" s="13" t="s">
        <v>747</v>
      </c>
      <c r="F51" s="13" t="s">
        <v>670</v>
      </c>
    </row>
    <row r="52" spans="1:6" ht="15">
      <c r="A52" s="81" t="s">
        <v>268</v>
      </c>
      <c r="B52" s="83">
        <v>72495</v>
      </c>
      <c r="C52" s="81" t="s">
        <v>268</v>
      </c>
      <c r="D52" s="83">
        <v>72495</v>
      </c>
      <c r="E52" s="81" t="s">
        <v>249</v>
      </c>
      <c r="F52" s="83">
        <v>11980</v>
      </c>
    </row>
    <row r="53" spans="1:6" ht="15">
      <c r="A53" s="81" t="s">
        <v>252</v>
      </c>
      <c r="B53" s="83">
        <v>58911</v>
      </c>
      <c r="C53" s="81" t="s">
        <v>252</v>
      </c>
      <c r="D53" s="83">
        <v>58911</v>
      </c>
      <c r="E53" s="81" t="s">
        <v>251</v>
      </c>
      <c r="F53" s="83">
        <v>404</v>
      </c>
    </row>
    <row r="54" spans="1:6" ht="15">
      <c r="A54" s="81" t="s">
        <v>265</v>
      </c>
      <c r="B54" s="83">
        <v>57525</v>
      </c>
      <c r="C54" s="81" t="s">
        <v>265</v>
      </c>
      <c r="D54" s="83">
        <v>57525</v>
      </c>
      <c r="E54" s="81" t="s">
        <v>250</v>
      </c>
      <c r="F54" s="83">
        <v>215</v>
      </c>
    </row>
    <row r="55" spans="1:6" ht="15">
      <c r="A55" s="81" t="s">
        <v>258</v>
      </c>
      <c r="B55" s="83">
        <v>45332</v>
      </c>
      <c r="C55" s="81" t="s">
        <v>258</v>
      </c>
      <c r="D55" s="83">
        <v>45332</v>
      </c>
      <c r="E55" s="81"/>
      <c r="F55" s="83"/>
    </row>
    <row r="56" spans="1:6" ht="15">
      <c r="A56" s="81" t="s">
        <v>273</v>
      </c>
      <c r="B56" s="83">
        <v>28960</v>
      </c>
      <c r="C56" s="81" t="s">
        <v>273</v>
      </c>
      <c r="D56" s="83">
        <v>28960</v>
      </c>
      <c r="E56" s="81"/>
      <c r="F56" s="83"/>
    </row>
    <row r="57" spans="1:6" ht="15">
      <c r="A57" s="81" t="s">
        <v>259</v>
      </c>
      <c r="B57" s="83">
        <v>21474</v>
      </c>
      <c r="C57" s="81" t="s">
        <v>259</v>
      </c>
      <c r="D57" s="83">
        <v>21474</v>
      </c>
      <c r="E57" s="81"/>
      <c r="F57" s="83"/>
    </row>
    <row r="58" spans="1:6" ht="15">
      <c r="A58" s="81" t="s">
        <v>253</v>
      </c>
      <c r="B58" s="83">
        <v>19121</v>
      </c>
      <c r="C58" s="81" t="s">
        <v>253</v>
      </c>
      <c r="D58" s="83">
        <v>19121</v>
      </c>
      <c r="E58" s="81"/>
      <c r="F58" s="83"/>
    </row>
    <row r="59" spans="1:6" ht="15">
      <c r="A59" s="81" t="s">
        <v>249</v>
      </c>
      <c r="B59" s="83">
        <v>11980</v>
      </c>
      <c r="C59" s="81" t="s">
        <v>248</v>
      </c>
      <c r="D59" s="83">
        <v>10451</v>
      </c>
      <c r="E59" s="81"/>
      <c r="F59" s="83"/>
    </row>
    <row r="60" spans="1:6" ht="15">
      <c r="A60" s="81" t="s">
        <v>248</v>
      </c>
      <c r="B60" s="83">
        <v>10451</v>
      </c>
      <c r="C60" s="81" t="s">
        <v>264</v>
      </c>
      <c r="D60" s="83">
        <v>9867</v>
      </c>
      <c r="E60" s="81"/>
      <c r="F60" s="83"/>
    </row>
    <row r="61" spans="1:6" ht="15">
      <c r="A61" s="81" t="s">
        <v>264</v>
      </c>
      <c r="B61" s="83">
        <v>9867</v>
      </c>
      <c r="C61" s="81" t="s">
        <v>267</v>
      </c>
      <c r="D61" s="83">
        <v>9038</v>
      </c>
      <c r="E61" s="81"/>
      <c r="F61" s="83"/>
    </row>
  </sheetData>
  <hyperlinks>
    <hyperlink ref="A2" r:id="rId1" display="https://www.kstatesports.com/news/2019/12/5/se-unbelievable-ride-for-k-state-football-sets-groundwork-for-even-more.aspx"/>
    <hyperlink ref="A3" r:id="rId2" display="https://www.kstatesports.com/news/2019/12/9/football-se-k-state-navy-bring-familiarity-to-first-ever-matchup-in-autozone-liberty-bowl.aspx"/>
    <hyperlink ref="A4" r:id="rId3" display="https://www.learfield.com/2019/12/final-home-game-for-k-state-football-resulted-in-10000-for-wildcat-fan-michele-hawk-of-salina/"/>
    <hyperlink ref="A5" r:id="rId4" display="https://www.kstatesports.com/bowlinfo"/>
    <hyperlink ref="C2" r:id="rId5" display="https://www.kstatesports.com/news/2019/12/5/se-unbelievable-ride-for-k-state-football-sets-groundwork-for-even-more.aspx"/>
    <hyperlink ref="C3" r:id="rId6" display="https://www.kstatesports.com/news/2019/12/9/football-se-k-state-navy-bring-familiarity-to-first-ever-matchup-in-autozone-liberty-bowl.aspx"/>
    <hyperlink ref="C4" r:id="rId7" display="https://www.kstatesports.com/bowlinfo"/>
    <hyperlink ref="E2" r:id="rId8" display="https://www.learfield.com/2019/12/final-home-game-for-k-state-football-resulted-in-10000-for-wildcat-fan-michele-hawk-of-salina/"/>
  </hyperlinks>
  <printOptions/>
  <pageMargins left="0.7" right="0.7" top="0.75" bottom="0.75" header="0.3" footer="0.3"/>
  <pageSetup orientation="portrait" paperSize="9"/>
  <tableParts>
    <tablePart r:id="rId14"/>
    <tablePart r:id="rId15"/>
    <tablePart r:id="rId16"/>
    <tablePart r:id="rId13"/>
    <tablePart r:id="rId11"/>
    <tablePart r:id="rId12"/>
    <tablePart r:id="rId10"/>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3C10F2-4438-4DA5-A55D-7C5792DB17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LabUser</dc:creator>
  <cp:keywords/>
  <dc:description/>
  <cp:lastModifiedBy>LabUser</cp:lastModifiedBy>
  <dcterms:created xsi:type="dcterms:W3CDTF">2008-01-30T00:41:58Z</dcterms:created>
  <dcterms:modified xsi:type="dcterms:W3CDTF">2019-12-12T18:37:06Z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