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<sst xmlns="http://schemas.openxmlformats.org/spreadsheetml/2006/main" count="1279" uniqueCount="621">
  <si>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</si>
  <si>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</si>
  <si>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</si>
  <si>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</si>
  <si>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</si>
  <si>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</si>
  <si>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</si>
  <si>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</si>
  <si>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</si>
  <si>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</si>
  <si>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</si>
  <si>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</si>
  <si>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</si>
  <si>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</si>
  <si>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</si>
  <si>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</si>
  <si>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</si>
  <si>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</si>
  <si>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</si>
  <si>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</si>
  <si>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</si>
  <si>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</si>
  <si>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</si>
  <si>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</si>
  <si>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</si>
  <si>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</si>
  <si>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</si>
  <si>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</si>
  <si>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</si>
  <si>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</si>
  <si>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</si>
  <si>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</si>
  <si>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</si>
  <si>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</si>
  <si>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</si>
  <si>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</si>
  <si>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</si>
  <si>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</si>
  <si>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</si>
  <si>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</si>
  <si>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</si>
  <si>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</si>
  <si>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</si>
  <si>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</si>
  <si>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</si>
  <si>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</si>
  <si>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</si>
  <si>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</si>
  <si>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</si>
  <si>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</si>
  <si>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</si>
  <si>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</si>
  <si>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</si>
  <si>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</si>
  <si>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</si>
  <si>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</si>
  <si>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</si>
  <si>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</si>
  <si>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</si>
  <si>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</si>
  <si>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</si>
  <si>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</si>
  <si>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</si>
  <si>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</si>
  <si>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</si>
  <si>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</si>
  <si>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</si>
  <si>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</si>
  <si>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</si>
  <si>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</si>
  <si>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</si>
  <si>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</si>
  <si>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</si>
  <si>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</si>
  <si>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</si>
  <si>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</si>
  <si>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</si>
  <si>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</si>
  <si>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</si>
  <si>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</si>
  <si>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</si>
  <si>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</si>
  <si>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</si>
  <si>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</si>
  <si>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</si>
  <si>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</si>
  <si>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</si>
  <si>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</si>
  <si>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</si>
  <si>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</si>
  <si>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</si>
  <si>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</si>
  <si>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</si>
  <si>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</si>
  <si>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</si>
  <si>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</si>
  <si>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</si>
  <si>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</si>
  <si>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</si>
  <si>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</si>
  <si>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</si>
  <si>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</si>
  <si>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</si>
  <si>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</si>
  <si>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</si>
  <si>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</si>
  <si>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</si>
  <si>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</si>
  <si>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</si>
  <si>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</si>
  <si>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</si>
  <si>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</si>
  <si>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</si>
  <si>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</si>
  <si>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</si>
  <si>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</si>
  <si>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</si>
  <si>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</si>
  <si>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</si>
  <si>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</si>
  <si>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</si>
  <si>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</si>
  <si>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</si>
  <si>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</si>
  <si>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</si>
  <si>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</si>
  <si>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</si>
  <si>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</si>
  <si>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</si>
  <si>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</si>
  <si>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</si>
  <si>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</si>
  <si>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</si>
  <si>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</si>
  <si>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</si>
  <si>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</si>
  <si>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</si>
  <si>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</si>
  <si>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</si>
  <si>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</si>
  <si>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</si>
  <si>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</si>
  <si>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</si>
  <si>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</si>
  <si>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</si>
  <si>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</si>
  <si>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</si>
  <si>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</si>
  <si>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</si>
  <si>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</si>
  <si>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</si>
  <si>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</si>
  <si>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</si>
  <si>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</si>
  <si>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</si>
  <si>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</si>
  <si>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</si>
  <si>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</si>
  <si>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</si>
  <si>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</si>
  <si>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</si>
  <si>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</si>
  <si>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</si>
  <si>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</si>
  <si>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</si>
  <si>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</si>
  <si>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</si>
  <si>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</si>
  <si>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</si>
  <si>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</si>
  <si>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</si>
  <si>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</si>
  <si>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</si>
  <si>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</si>
  <si>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</si>
  <si>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</si>
  <si>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</si>
  <si>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</si>
  <si>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</si>
  <si>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</si>
  <si>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</si>
  <si>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</si>
  <si>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</si>
  <si>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</si>
  <si>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</si>
  <si>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</si>
  <si>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</si>
  <si>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</si>
  <si>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</si>
  <si>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</si>
  <si>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</si>
  <si>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</si>
  <si>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</si>
  <si>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</si>
  <si>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</si>
  <si>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</si>
  <si>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</si>
  <si>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</si>
  <si>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</si>
  <si>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</si>
  <si>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</si>
  <si>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</si>
  <si>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</si>
  <si>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</si>
  <si>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</si>
  <si>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</si>
  <si>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</si>
  <si>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</si>
  <si>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</si>
  <si>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</si>
  <si>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</si>
  <si>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</si>
  <si>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</si>
  <si>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</si>
  <si>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proflyons</t>
  </si>
  <si>
    <t>brainstormsgi</t>
  </si>
  <si>
    <t>sharonaschaiek</t>
  </si>
  <si>
    <t>succinctsocial</t>
  </si>
  <si>
    <t>kate_mcgartland</t>
  </si>
  <si>
    <t>bburge_canada</t>
  </si>
  <si>
    <t>jlindzon</t>
  </si>
  <si>
    <t>schweitzerls</t>
  </si>
  <si>
    <t>sidewalktoronto</t>
  </si>
  <si>
    <t>tmls_to</t>
  </si>
  <si>
    <t>Mentions</t>
  </si>
  <si>
    <t>Retweet</t>
  </si>
  <si>
    <t>This checks out based on data @Schweitzerls and I will present at #SEMMForum from the @BrainstormSGI National Survey of students. https://t.co/8ugvwkKL4q</t>
  </si>
  <si>
    <t>The 2019 Strategic Enrolment Marketing &amp;amp; Management conference is coming up - great way to build your #highered #marketing expertise. Registration ends today! https://t.co/XefEvXbWZa #SEMMforum19 https://t.co/ta6aq0DlL1</t>
  </si>
  <si>
    <t>I will be speaking at SEMM 2019 about how to optimize your social media strategy by answering the tough questions. November 13th @1:30pm
.
Check out : https://t.co/Whj86w4BW9 for more info and tickets!</t>
  </si>
  <si>
    <t>Looking forward to joining my marketing, recruitment, admissions, enrolment management, and student services colleagues from across the country next week at @BrainstormSGI's SEMM Forum! Will you be there? Let's connect! #SEMMForum #cdnpse #highered https://t.co/9QFlv8mzY0</t>
  </si>
  <si>
    <t>Looking forward to catching-up with #SEMMForum colleagues next week. @BrainstormSGI</t>
  </si>
  <si>
    <t>Upcoming speaking gigs_xD83D__xDDE3_️
Nov. 13: https://t.co/qhDBi4YcT2 - "The Future of Work in the Age of Automation" 
Nov. 21: @TMLS_TO - Moderating a debate on @SidewalkToronto 
Nov. 27: https://t.co/4yyHvMSUsr - "How The Age of Automation is Returning Work to Its Human-Centric Roots” https://t.co/3ouitq0CdN</t>
  </si>
  <si>
    <t>https://twitter.com/profng/status/1190081254848376832</t>
  </si>
  <si>
    <t>https://semmforum.ca/</t>
  </si>
  <si>
    <t>https://semmforum.ca/speaker/kara-wood/</t>
  </si>
  <si>
    <t>https://semmforum.ca/ https://futureworkforce.ca/</t>
  </si>
  <si>
    <t>twitter.com</t>
  </si>
  <si>
    <t>semmforum.ca</t>
  </si>
  <si>
    <t>semmforum.ca futureworkforce.ca</t>
  </si>
  <si>
    <t>semmforum</t>
  </si>
  <si>
    <t>highered marketing semmforum19</t>
  </si>
  <si>
    <t>semmforum cdnpse highered</t>
  </si>
  <si>
    <t>https://pbs.twimg.com/media/EInNYNvWoAA1nbl.jpg</t>
  </si>
  <si>
    <t>https://pbs.twimg.com/media/EIuDCH7W4AEyqs1.png</t>
  </si>
  <si>
    <t>https://pbs.twimg.com/media/EJHoYImW4AYjYY0.png</t>
  </si>
  <si>
    <t>http://pbs.twimg.com/profile_images/1082874182491197440/8LWEqcuh_normal.jpg</t>
  </si>
  <si>
    <t>http://pbs.twimg.com/profile_images/858370328195715072/j7iGWyy8_normal.jpg</t>
  </si>
  <si>
    <t>http://pbs.twimg.com/profile_images/594163868991037440/LBgSYSkD_normal.png</t>
  </si>
  <si>
    <t>http://pbs.twimg.com/profile_images/1173328966951661569/_v1F5MMV_normal.jpg</t>
  </si>
  <si>
    <t>14:06:11</t>
  </si>
  <si>
    <t>16:27:50</t>
  </si>
  <si>
    <t>13:30:35</t>
  </si>
  <si>
    <t>15:03:13</t>
  </si>
  <si>
    <t>21:22:44</t>
  </si>
  <si>
    <t>03:48:52</t>
  </si>
  <si>
    <t>20:36:24</t>
  </si>
  <si>
    <t>https://twitter.com/proflyons/status/1190631190937636864</t>
  </si>
  <si>
    <t>https://twitter.com/brainstormsgi/status/1191029228055285760</t>
  </si>
  <si>
    <t>https://twitter.com/sharonaschaiek/status/1191709394280562688</t>
  </si>
  <si>
    <t>https://twitter.com/succinctsocial/status/1192095093857095683</t>
  </si>
  <si>
    <t>https://twitter.com/kate_mcgartland/status/1192190602659500032</t>
  </si>
  <si>
    <t>https://twitter.com/bburge_canada/status/1192650163879198720</t>
  </si>
  <si>
    <t>https://twitter.com/jlindzon/status/1193990882309087232</t>
  </si>
  <si>
    <t>1190631190937636864</t>
  </si>
  <si>
    <t>1191029228055285760</t>
  </si>
  <si>
    <t>1191709394280562688</t>
  </si>
  <si>
    <t>1192095093857095683</t>
  </si>
  <si>
    <t>1192190602659500032</t>
  </si>
  <si>
    <t>1192650163879198720</t>
  </si>
  <si>
    <t>1193990882309087232</t>
  </si>
  <si>
    <t/>
  </si>
  <si>
    <t>en</t>
  </si>
  <si>
    <t>1190081254848376832</t>
  </si>
  <si>
    <t>Twitter for Android</t>
  </si>
  <si>
    <t>Twitter Web App</t>
  </si>
  <si>
    <t>Hootsuite Inc.</t>
  </si>
  <si>
    <t>Twitter for iPhone</t>
  </si>
  <si>
    <t>-119.5937583,49.773384 
-119.319893,49.773384 
-119.319893,50.024913 
-119.5937583,50.024913</t>
  </si>
  <si>
    <t>Canada</t>
  </si>
  <si>
    <t>CA</t>
  </si>
  <si>
    <t>Kelowna, British Columbia</t>
  </si>
  <si>
    <t>484de3636fa22d62</t>
  </si>
  <si>
    <t>Kelowna</t>
  </si>
  <si>
    <t>city</t>
  </si>
  <si>
    <t>https://api.twitter.com/1.1/geo/id/484de3636fa22d62.json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</si>
  <si>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</si>
  <si>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</si>
  <si>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</si>
  <si>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</si>
  <si>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</si>
  <si>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</si>
  <si>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</si>
  <si>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</si>
  <si>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</si>
  <si>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</si>
  <si>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</si>
  <si>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</si>
  <si>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</si>
  <si>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</si>
  <si>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</si>
  <si>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</si>
  <si>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</si>
  <si>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</si>
  <si>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</si>
  <si>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</si>
  <si>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</si>
  <si>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Sean Lyons</t>
  </si>
  <si>
    <t>Brainstorm Strategy</t>
  </si>
  <si>
    <t>Linda Schweitzer</t>
  </si>
  <si>
    <t>Sharon Aschaiek</t>
  </si>
  <si>
    <t>SuccinctSocialMedia</t>
  </si>
  <si>
    <t>Kate McGartland</t>
  </si>
  <si>
    <t>Bob Burge, EdD</t>
  </si>
  <si>
    <t>Jared Lindzon</t>
  </si>
  <si>
    <t>Sidewalk Toronto</t>
  </si>
  <si>
    <t>Toronto Machine Learning Society (TMLS)</t>
  </si>
  <si>
    <t>Associate Dean, Research &amp; Grad Studies @LangUofG, Expert on Generational Differences at work. No replies to anons.</t>
  </si>
  <si>
    <t>Brainstorm Strategy Group Inc. enables employers and educational institutions to attract, recruit, and engage the next generation.</t>
  </si>
  <si>
    <t>Professor, Sprott School of Business, Carleton University, Mom &amp; nerd</t>
  </si>
  <si>
    <t>Communicator for higher ed institutions. Autism services advocate. My favourite element is pizzazium infinionite. She/her.✌_xD83D__xDC9C__xD83D__xDC31__xD83C__xDF0E__xD83C__xDF08_☮_xD83C__xDDE8__xD83C__xDDE6__xD83E__xDD84_</t>
  </si>
  <si>
    <t>We help companies and individuals build online trust, reputation and authority.  #leadership</t>
  </si>
  <si>
    <t>Connecting students to transformative learning opportunities at @centennialEDU | #PhD @OISEUofT | I tweet about #highered, #leadership, #travel &amp; #photography</t>
  </si>
  <si>
    <t>Registrar @OkanaganCollege _xD83C__xDDE8__xD83C__xDDE6_ Value #diversity _xD83C__xDF08_ @salcomp @uwindsor &amp; @ucalgary Alum _xD83E__xDD14_ @queensu Trustee Emeritus _xD83D__xDE09_</t>
  </si>
  <si>
    <t>The writer behind @nowordlimit. Speaker and freelance contributor to @FastCompany @GlobeAndMail. Published in @guardian @rollingstone @NYtimes @ozy &amp; many more</t>
  </si>
  <si>
    <t>#SidewalkTO aims to create a new district mixing people-centred urban design with leading tech. This page is managed by @SidewalkLabs.</t>
  </si>
  <si>
    <t>Community of top machine learning researchers &amp; business leaders driving artificial intelligence innovation. Join us November 21st-22nd for our annual #TMLS2019</t>
  </si>
  <si>
    <t>Guelph ON</t>
  </si>
  <si>
    <t>Toronto, Ontario, Canada</t>
  </si>
  <si>
    <t>Ottawa</t>
  </si>
  <si>
    <t>Toronto</t>
  </si>
  <si>
    <t>Toronto, Ontario</t>
  </si>
  <si>
    <t>Sylix Territory/Kelowna BC</t>
  </si>
  <si>
    <t>https://t.co/BdquKHkupU</t>
  </si>
  <si>
    <t>https://t.co/ECGBkvNnk2</t>
  </si>
  <si>
    <t>https://t.co/kFvxpItlVD</t>
  </si>
  <si>
    <t>https://t.co/dZoksP4BJZ</t>
  </si>
  <si>
    <t>https://t.co/FjYGIiG3gq</t>
  </si>
  <si>
    <t>https://t.co/eBwKjpK2oS</t>
  </si>
  <si>
    <t>https://t.co/3jvdgBpCAt</t>
  </si>
  <si>
    <t>https://t.co/TNiathRPUa</t>
  </si>
  <si>
    <t>https://t.co/ZQr8Jh7L9S</t>
  </si>
  <si>
    <t>https://pbs.twimg.com/profile_banners/16755748/1547012512</t>
  </si>
  <si>
    <t>https://pbs.twimg.com/profile_banners/234122336/1493294724</t>
  </si>
  <si>
    <t>https://pbs.twimg.com/profile_banners/109020280/1524932101</t>
  </si>
  <si>
    <t>https://pbs.twimg.com/profile_banners/1249686601/1553963261</t>
  </si>
  <si>
    <t>https://pbs.twimg.com/profile_banners/64310165/1539315744</t>
  </si>
  <si>
    <t>https://pbs.twimg.com/profile_banners/760222991921717248/1545508223</t>
  </si>
  <si>
    <t>https://pbs.twimg.com/profile_banners/164708648/1545498733</t>
  </si>
  <si>
    <t>https://pbs.twimg.com/profile_banners/918207158793195521/1561405112</t>
  </si>
  <si>
    <t>https://pbs.twimg.com/profile_banners/897814006269960193/1558989938</t>
  </si>
  <si>
    <t>http://abs.twimg.com/images/themes/theme9/bg.gif</t>
  </si>
  <si>
    <t>http://abs.twimg.com/images/themes/theme2/bg.gif</t>
  </si>
  <si>
    <t>http://abs.twimg.com/images/themes/theme1/bg.png</t>
  </si>
  <si>
    <t>http://abs.twimg.com/images/themes/theme13/bg.gif</t>
  </si>
  <si>
    <t>http://abs.twimg.com/images/themes/theme15/bg.png</t>
  </si>
  <si>
    <t>http://pbs.twimg.com/profile_images/591296846645108736/IS9tP_5p_normal.jpg</t>
  </si>
  <si>
    <t>http://pbs.twimg.com/profile_images/1128122990258999296/qzilT1hl_normal.jpg</t>
  </si>
  <si>
    <t>http://pbs.twimg.com/profile_images/1192151072820871170/g-IbGpjA_normal.jpg</t>
  </si>
  <si>
    <t>http://pbs.twimg.com/profile_images/1193224175403642880/y7tTSg4e_normal.jpg</t>
  </si>
  <si>
    <t>http://pbs.twimg.com/profile_images/1143209604433764353/m9gTuvRU_normal.png</t>
  </si>
  <si>
    <t>http://pbs.twimg.com/profile_images/1194090921140391936/K9E65z6E_normal.jpg</t>
  </si>
  <si>
    <t>Open Twitter Page for This Person</t>
  </si>
  <si>
    <t>https://twitter.com/proflyons</t>
  </si>
  <si>
    <t>https://twitter.com/brainstormsgi</t>
  </si>
  <si>
    <t>https://twitter.com/schweitzerls</t>
  </si>
  <si>
    <t>https://twitter.com/sharonaschaiek</t>
  </si>
  <si>
    <t>https://twitter.com/succinctsocial</t>
  </si>
  <si>
    <t>https://twitter.com/kate_mcgartland</t>
  </si>
  <si>
    <t>https://twitter.com/bburge_canada</t>
  </si>
  <si>
    <t>https://twitter.com/jlindzon</t>
  </si>
  <si>
    <t>https://twitter.com/sidewalktoronto</t>
  </si>
  <si>
    <t>https://twitter.com/tmls_to</t>
  </si>
  <si>
    <t>proflyons
This checks out based on data @Schweitzerls
and I will present at #SEMMForum
from the @BrainstormSGI National
Survey of students. https://t.co/8ugvwkKL4q</t>
  </si>
  <si>
    <t>brainstormsgi
This checks out based on data @Schweitzerls
and I will present at #SEMMForum
from the @BrainstormSGI National
Survey of students. https://t.co/8ugvwkKL4q</t>
  </si>
  <si>
    <t xml:space="preserve">schweitzerls
</t>
  </si>
  <si>
    <t>sharonaschaiek
The 2019 Strategic Enrolment Marketing
&amp;amp; Management conference is
coming up - great way to build
your #highered #marketing expertise.
Registration ends today! https://t.co/XefEvXbWZa
#SEMMforum19 https://t.co/ta6aq0DlL1</t>
  </si>
  <si>
    <t>succinctsocial
I will be speaking at SEMM 2019
about how to optimize your social
media strategy by answering the
tough questions. November 13th
@1:30pm . Check out : https://t.co/Whj86w4BW9
for more info and tickets!</t>
  </si>
  <si>
    <t>kate_mcgartland
Looking forward to joining my marketing,
recruitment, admissions, enrolment
management, and student services
colleagues from across the country
next week at @BrainstormSGI's SEMM
Forum! Will you be there? Let's
connect! #SEMMForum #cdnpse #highered
https://t.co/9QFlv8mzY0</t>
  </si>
  <si>
    <t>bburge_canada
Looking forward to catching-up
with #SEMMForum colleagues next
week. @BrainstormSGI</t>
  </si>
  <si>
    <t>jlindzon
Upcoming speaking gigs_xD83D__xDDE3_️ Nov.
13: https://t.co/qhDBi4YcT2 - "The
Future of Work in the Age of Automation"
Nov. 21: @TMLS_TO - Moderating
a debate on @SidewalkToronto Nov.
27: https://t.co/4yyHvMSUsr - "How
The Age of Automation is Returning
Work to Its Human-Centric Roots”
https://t.co/3ouitq0CdN</t>
  </si>
  <si>
    <t xml:space="preserve">sidewalktoronto
</t>
  </si>
  <si>
    <t xml:space="preserve">tmls_to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</si>
  <si>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</si>
  <si>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</si>
  <si>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</si>
  <si>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</si>
  <si>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</si>
  <si>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</si>
  <si>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</si>
  <si>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</si>
  <si>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</si>
  <si>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</si>
  <si>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</si>
  <si>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</si>
  <si>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</si>
  <si>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</si>
  <si>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</si>
  <si>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</si>
  <si>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</si>
  <si>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</si>
  <si>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</si>
  <si>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</si>
  <si>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</si>
  <si>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</si>
  <si>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</si>
  <si>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</si>
  <si>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</si>
  <si>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</si>
  <si>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</si>
  <si>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</si>
  <si>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</si>
  <si>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</si>
  <si>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</si>
  <si>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</si>
  <si>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</si>
  <si>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</si>
  <si>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</si>
  <si>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</si>
  <si>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</si>
  <si>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</si>
  <si>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</si>
  <si>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</si>
  <si>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</si>
  <si>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</si>
  <si>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</si>
  <si>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</si>
  <si>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</si>
  <si>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</si>
  <si>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</si>
  <si>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</si>
  <si>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</si>
  <si>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</si>
  <si>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https://futureworkforce.ca/</t>
  </si>
  <si>
    <t>Entire Graph Count</t>
  </si>
  <si>
    <t>Top URLs in Tweet in G1</t>
  </si>
  <si>
    <t>Top URLs in Tweet in G2</t>
  </si>
  <si>
    <t>G1 Count</t>
  </si>
  <si>
    <t>Top URLs in Tweet in G3</t>
  </si>
  <si>
    <t>G2 Count</t>
  </si>
  <si>
    <t>G3 Count</t>
  </si>
  <si>
    <t>Top URLs in Tweet</t>
  </si>
  <si>
    <t>https://semmforum.ca/ https://semmforum.ca/speaker/kara-wood/</t>
  </si>
  <si>
    <t>Top Domains in Tweet in Entire Graph</t>
  </si>
  <si>
    <t>futureworkforce.ca</t>
  </si>
  <si>
    <t>Top Domains in Tweet in G1</t>
  </si>
  <si>
    <t>Top Domains in Tweet in G2</t>
  </si>
  <si>
    <t>Top Domains in Tweet in G3</t>
  </si>
  <si>
    <t>Top Domains in Tweet</t>
  </si>
  <si>
    <t>Top Hashtags in Tweet in Entire Graph</t>
  </si>
  <si>
    <t>highered</t>
  </si>
  <si>
    <t>cdnpse</t>
  </si>
  <si>
    <t>marketing</t>
  </si>
  <si>
    <t>semmforum19</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</si>
  <si>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</si>
  <si>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</si>
  <si>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</si>
  <si>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</si>
  <si>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</si>
  <si>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</si>
  <si>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</si>
  <si>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</si>
  <si>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</si>
  <si>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</si>
  <si>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#semmforum</t>
  </si>
  <si>
    <t>nov</t>
  </si>
  <si>
    <t>out</t>
  </si>
  <si>
    <t>speaking</t>
  </si>
  <si>
    <t>Top Words in Tweet in G1</t>
  </si>
  <si>
    <t>looking</t>
  </si>
  <si>
    <t>forward</t>
  </si>
  <si>
    <t>colleagues</t>
  </si>
  <si>
    <t>next</t>
  </si>
  <si>
    <t>week</t>
  </si>
  <si>
    <t>checks</t>
  </si>
  <si>
    <t>based</t>
  </si>
  <si>
    <t>Top Words in Tweet in G2</t>
  </si>
  <si>
    <t>work</t>
  </si>
  <si>
    <t>age</t>
  </si>
  <si>
    <t>automation</t>
  </si>
  <si>
    <t>Top Words in Tweet in G3</t>
  </si>
  <si>
    <t>2019</t>
  </si>
  <si>
    <t>Top Words in Tweet</t>
  </si>
  <si>
    <t>#semmforum brainstormsgi looking forward colleagues next week checks out based</t>
  </si>
  <si>
    <t>nov work age automation</t>
  </si>
  <si>
    <t>Top Word Pairs in Tweet in Entire Graph</t>
  </si>
  <si>
    <t>age,automation</t>
  </si>
  <si>
    <t>looking,forward</t>
  </si>
  <si>
    <t>next,week</t>
  </si>
  <si>
    <t>checks,out</t>
  </si>
  <si>
    <t>out,based</t>
  </si>
  <si>
    <t>based,data</t>
  </si>
  <si>
    <t>data,schweitzerls</t>
  </si>
  <si>
    <t>schweitzerls,present</t>
  </si>
  <si>
    <t>present,#semmforum</t>
  </si>
  <si>
    <t>#semmforum,brainstormsgi</t>
  </si>
  <si>
    <t>Top Word Pairs in Tweet in G1</t>
  </si>
  <si>
    <t>brainstormsgi,national</t>
  </si>
  <si>
    <t>Top Word Pairs in Tweet in G2</t>
  </si>
  <si>
    <t>Top Word Pairs in Tweet in G3</t>
  </si>
  <si>
    <t>Top Word Pairs in Tweet</t>
  </si>
  <si>
    <t>looking,forward  next,week  checks,out  out,based  based,data  data,schweitzerls  schweitzerls,present  present,#semmforum  #semmforum,brainstormsgi  brainstormsgi,national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</si>
  <si>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</si>
  <si>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</si>
  <si>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</si>
  <si>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</si>
  <si>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</si>
  <si>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</si>
  <si>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</si>
  <si>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</si>
  <si>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</si>
  <si>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</si>
  <si>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brainstormsgi schweitzerls</t>
  </si>
  <si>
    <t>tmls_to sidewalktoronto</t>
  </si>
  <si>
    <t>Top Tweeters in Entire Graph</t>
  </si>
  <si>
    <t>Top Tweeters in G1</t>
  </si>
  <si>
    <t>Top Tweeters in G2</t>
  </si>
  <si>
    <t>Top Tweeters in G3</t>
  </si>
  <si>
    <t>Top Tweeters</t>
  </si>
  <si>
    <t>kate_mcgartland proflyons bburge_canada brainstormsgi schweitzerls</t>
  </si>
  <si>
    <t>sidewalktoronto jlindzon tmls_to</t>
  </si>
  <si>
    <t>sharonaschaiek succinctsocial</t>
  </si>
  <si>
    <t>Top URLs in Tweet by Count</t>
  </si>
  <si>
    <t>Top URLs in Tweet by Salience</t>
  </si>
  <si>
    <t>Top Domains in Tweet by Count</t>
  </si>
  <si>
    <t>Top Domains in Tweet by Salience</t>
  </si>
  <si>
    <t>Top Hashtags in Tweet by Count</t>
  </si>
  <si>
    <t>Top Hashtags in Tweet by Salience</t>
  </si>
  <si>
    <t>Top Words in Tweet by Count</t>
  </si>
  <si>
    <t>checks out based data schweitzerls present #semmforum brainstormsgi national survey</t>
  </si>
  <si>
    <t>2019 strategic enrolment marketing management conference coming up great way</t>
  </si>
  <si>
    <t>speaking semm 2019 optimize social media strategy answering tough questions</t>
  </si>
  <si>
    <t>looking forward joining marketing recruitment admissions enrolment management student services</t>
  </si>
  <si>
    <t>looking forward catching up #semmforum colleagues next week brainstormsgi</t>
  </si>
  <si>
    <t>nov work age automation upcoming speaking gigs 13 future 21</t>
  </si>
  <si>
    <t>Top Words in Tweet by Salience</t>
  </si>
  <si>
    <t>Top Word Pairs in Tweet by Count</t>
  </si>
  <si>
    <t>checks,out  out,based  based,data  data,schweitzerls  schweitzerls,present  present,#semmforum  #semmforum,brainstormsgi  brainstormsgi,national  national,survey  survey,students</t>
  </si>
  <si>
    <t>2019,strategic  strategic,enrolment  enrolment,marketing  marketing,management  management,conference  conference,coming  coming,up  up,great  great,way  way,build</t>
  </si>
  <si>
    <t>speaking,semm  semm,2019  2019,optimize  optimize,social  social,media  media,strategy  strategy,answering  answering,tough  tough,questions  questions,november</t>
  </si>
  <si>
    <t>looking,forward  forward,joining  joining,marketing  marketing,recruitment  recruitment,admissions  admissions,enrolment  enrolment,management  management,student  student,services  services,colleagues</t>
  </si>
  <si>
    <t>looking,forward  forward,catching  catching,up  up,#semmforum  #semmforum,colleagues  colleagues,next  next,week  week,brainstormsgi</t>
  </si>
  <si>
    <t>age,automation  upcoming,speaking  speaking,gigs  gigs,nov  nov,13  13,future  future,work  work,age  automation,nov  nov,21</t>
  </si>
  <si>
    <t>Top Word Pairs in Tweet by Salience</t>
  </si>
  <si>
    <t>Word</t>
  </si>
  <si>
    <t>up</t>
  </si>
  <si>
    <t>enrolment</t>
  </si>
  <si>
    <t>management</t>
  </si>
  <si>
    <t>semm</t>
  </si>
  <si>
    <t>#highered</t>
  </si>
  <si>
    <t>data</t>
  </si>
  <si>
    <t>present</t>
  </si>
  <si>
    <t>national</t>
  </si>
  <si>
    <t>survey</t>
  </si>
  <si>
    <t>students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</si>
  <si>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</si>
  <si>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</si>
  <si>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</si>
  <si>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</si>
  <si>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</si>
  <si>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</si>
  <si>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</si>
  <si>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</si>
  <si>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</si>
  <si>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</si>
  <si>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</si>
  <si>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</si>
  <si>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</si>
  <si>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</si>
  <si>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</si>
  <si>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</si>
  <si>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</si>
  <si>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</si>
  <si>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</si>
  <si>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</si>
  <si>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</si>
  <si>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</si>
  <si>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</si>
  <si>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</si>
  <si>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</si>
  <si>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</si>
  <si>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</si>
  <si>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</si>
  <si>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</si>
  <si>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</si>
  <si>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</si>
  <si>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</si>
  <si>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</si>
  <si>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</si>
  <si>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</si>
  <si>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</si>
  <si>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</si>
  <si>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</si>
  <si>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</si>
  <si>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</si>
  <si>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</si>
  <si>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</si>
  <si>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</si>
  <si>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</si>
  <si>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</si>
  <si>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</si>
  <si>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</si>
  <si>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</si>
  <si>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</si>
  <si>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</si>
  <si>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</si>
  <si>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</si>
  <si>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</si>
  <si>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</si>
  <si>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</si>
  <si>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</si>
  <si>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</si>
  <si>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</si>
  <si>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</si>
  <si>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</si>
  <si>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#semmforum brainstormsgi looking forward colleagues next week checks out based</t>
  </si>
  <si>
    <t>G2: nov work age automation</t>
  </si>
  <si>
    <t>G3: 2019</t>
  </si>
  <si>
    <t>Autofill Workbook Results</t>
  </si>
  <si>
    <t>Edge Weight▓1▓1▓0▓True▓Green▓Red▓▓Edge Weight▓1▓1▓0▓3▓10▓False▓Edge Weight▓1▓1▓0▓32▓6▓False▓▓0▓0▓0▓True▓Black▓Black▓▓Followers▓288▓2873▓0▓162▓1000▓False▓Followers▓288▓9014▓0▓100▓70▓False▓▓0▓0▓0▓0▓0▓False▓▓0▓0▓0▓0▓0▓False</t>
  </si>
  <si>
    <t>Subgraph</t>
  </si>
  <si>
    <t>GraphSource░TwitterSearch▓GraphTerm░semmforum▓ImportDescription░The graph represents a network of 10 Twitter users whose recent tweets contained "semmforum", or who were replied to or mentioned in those tweets, taken from a data set limited to a maximum of 18,000 tweets.  The network was obtained from Twitter on Tuesday, 12 November 2019 at 13:31 UTC.
The tweets in the network were tweeted over the 8-day, 4-hour, 8-minute period from Sunday, 03 November 2019 at 16:27 UTC to Monday, 11 November 2019 at 20:36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</si>
</sst>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4"/>
      <tableStyleElement type="headerRow" dxfId="323"/>
    </tableStyle>
    <tableStyle name="NodeXL Table" pivot="0" count="1">
      <tableStyleElement type="headerRow" dxfId="3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876974"/>
        <c:axId val="61892767"/>
      </c:barChart>
      <c:catAx>
        <c:axId val="68769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892767"/>
        <c:crosses val="autoZero"/>
        <c:auto val="1"/>
        <c:lblOffset val="100"/>
        <c:noMultiLvlLbl val="0"/>
      </c:catAx>
      <c:valAx>
        <c:axId val="61892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76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163992"/>
        <c:axId val="47258201"/>
      </c:barChart>
      <c:catAx>
        <c:axId val="20163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58201"/>
        <c:crosses val="autoZero"/>
        <c:auto val="1"/>
        <c:lblOffset val="100"/>
        <c:noMultiLvlLbl val="0"/>
      </c:catAx>
      <c:valAx>
        <c:axId val="47258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670626"/>
        <c:axId val="2709043"/>
      </c:barChart>
      <c:catAx>
        <c:axId val="226706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9043"/>
        <c:crosses val="autoZero"/>
        <c:auto val="1"/>
        <c:lblOffset val="100"/>
        <c:noMultiLvlLbl val="0"/>
      </c:catAx>
      <c:valAx>
        <c:axId val="2709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70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381388"/>
        <c:axId val="18105901"/>
      </c:barChart>
      <c:catAx>
        <c:axId val="243813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105901"/>
        <c:crosses val="autoZero"/>
        <c:auto val="1"/>
        <c:lblOffset val="100"/>
        <c:noMultiLvlLbl val="0"/>
      </c:catAx>
      <c:valAx>
        <c:axId val="18105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1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735382"/>
        <c:axId val="57291847"/>
      </c:barChart>
      <c:catAx>
        <c:axId val="287353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91847"/>
        <c:crosses val="autoZero"/>
        <c:auto val="1"/>
        <c:lblOffset val="100"/>
        <c:noMultiLvlLbl val="0"/>
      </c:catAx>
      <c:valAx>
        <c:axId val="57291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35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864576"/>
        <c:axId val="10128001"/>
      </c:barChart>
      <c:catAx>
        <c:axId val="458645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128001"/>
        <c:crosses val="autoZero"/>
        <c:auto val="1"/>
        <c:lblOffset val="100"/>
        <c:noMultiLvlLbl val="0"/>
      </c:catAx>
      <c:valAx>
        <c:axId val="10128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64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043146"/>
        <c:axId val="15061723"/>
      </c:barChart>
      <c:catAx>
        <c:axId val="240431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61723"/>
        <c:crosses val="autoZero"/>
        <c:auto val="1"/>
        <c:lblOffset val="100"/>
        <c:noMultiLvlLbl val="0"/>
      </c:catAx>
      <c:valAx>
        <c:axId val="15061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3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37780"/>
        <c:axId val="12040021"/>
      </c:barChart>
      <c:catAx>
        <c:axId val="13377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40021"/>
        <c:crosses val="autoZero"/>
        <c:auto val="1"/>
        <c:lblOffset val="100"/>
        <c:noMultiLvlLbl val="0"/>
      </c:catAx>
      <c:valAx>
        <c:axId val="12040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251326"/>
        <c:axId val="35717615"/>
      </c:barChart>
      <c:catAx>
        <c:axId val="41251326"/>
        <c:scaling>
          <c:orientation val="minMax"/>
        </c:scaling>
        <c:axPos val="b"/>
        <c:delete val="1"/>
        <c:majorTickMark val="out"/>
        <c:minorTickMark val="none"/>
        <c:tickLblPos val="none"/>
        <c:crossAx val="35717615"/>
        <c:crosses val="autoZero"/>
        <c:auto val="1"/>
        <c:lblOffset val="100"/>
        <c:noMultiLvlLbl val="0"/>
      </c:catAx>
      <c:valAx>
        <c:axId val="35717615"/>
        <c:scaling>
          <c:orientation val="minMax"/>
        </c:scaling>
        <c:axPos val="l"/>
        <c:delete val="1"/>
        <c:majorTickMark val="out"/>
        <c:minorTickMark val="none"/>
        <c:tickLblPos val="none"/>
        <c:crossAx val="412513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roflyo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rainstormsg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chweitzerl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haronaschaie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uccinctsoci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kate_mcgartlan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burge_canad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jlindz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idewalktoron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tmls_t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2" totalsRowShown="0" headerRowDxfId="321" dataDxfId="320">
  <autoFilter ref="A2:BN12"/>
  <tableColumns count="66">
    <tableColumn id="1" name="Vertex 1" dataDxfId="319"/>
    <tableColumn id="2" name="Vertex 2" dataDxfId="318"/>
    <tableColumn id="3" name="Color" dataDxfId="317"/>
    <tableColumn id="4" name="Width" dataDxfId="316"/>
    <tableColumn id="11" name="Style" dataDxfId="315"/>
    <tableColumn id="5" name="Opacity" dataDxfId="314"/>
    <tableColumn id="6" name="Visibility" dataDxfId="313"/>
    <tableColumn id="10" name="Label" dataDxfId="312"/>
    <tableColumn id="12" name="Label Text Color" dataDxfId="311"/>
    <tableColumn id="13" name="Label Font Size" dataDxfId="310"/>
    <tableColumn id="14" name="Reciprocated?" dataDxfId="175"/>
    <tableColumn id="7" name="ID" dataDxfId="309"/>
    <tableColumn id="9" name="Dynamic Filter" dataDxfId="308"/>
    <tableColumn id="8" name="Add Your Own Columns Here" dataDxfId="307"/>
    <tableColumn id="15" name="Relationship" dataDxfId="306"/>
    <tableColumn id="16" name="Relationship Date (UTC)" dataDxfId="305"/>
    <tableColumn id="17" name="Tweet" dataDxfId="304"/>
    <tableColumn id="18" name="URLs in Tweet" dataDxfId="303"/>
    <tableColumn id="19" name="Domains in Tweet" dataDxfId="302"/>
    <tableColumn id="20" name="Hashtags in Tweet" dataDxfId="301"/>
    <tableColumn id="21" name="Media in Tweet" dataDxfId="300"/>
    <tableColumn id="22" name="Tweet Image File" dataDxfId="299"/>
    <tableColumn id="23" name="Tweet Date (UTC)" dataDxfId="298"/>
    <tableColumn id="24" name="Date" dataDxfId="297"/>
    <tableColumn id="25" name="Time" dataDxfId="296"/>
    <tableColumn id="26" name="Twitter Page for Tweet" dataDxfId="295"/>
    <tableColumn id="27" name="Latitude" dataDxfId="294"/>
    <tableColumn id="28" name="Longitude" dataDxfId="293"/>
    <tableColumn id="29" name="Imported ID" dataDxfId="292"/>
    <tableColumn id="30" name="In-Reply-To Tweet ID" dataDxfId="291"/>
    <tableColumn id="31" name="Favorited" dataDxfId="290"/>
    <tableColumn id="32" name="Favorite Count" dataDxfId="289"/>
    <tableColumn id="33" name="In-Reply-To User ID" dataDxfId="288"/>
    <tableColumn id="34" name="Is Quote Status" dataDxfId="287"/>
    <tableColumn id="35" name="Language" dataDxfId="286"/>
    <tableColumn id="36" name="Possibly Sensitive" dataDxfId="285"/>
    <tableColumn id="37" name="Quoted Status ID" dataDxfId="284"/>
    <tableColumn id="38" name="Retweeted" dataDxfId="283"/>
    <tableColumn id="39" name="Retweet Count" dataDxfId="282"/>
    <tableColumn id="40" name="Retweet ID" dataDxfId="281"/>
    <tableColumn id="41" name="Source" dataDxfId="280"/>
    <tableColumn id="42" name="Truncated" dataDxfId="279"/>
    <tableColumn id="43" name="Unified Twitter ID" dataDxfId="278"/>
    <tableColumn id="44" name="Imported Tweet Type" dataDxfId="277"/>
    <tableColumn id="45" name="Added By Extended Analysis" dataDxfId="276"/>
    <tableColumn id="46" name="Corrected By Extended Analysis" dataDxfId="275"/>
    <tableColumn id="47" name="Place Bounding Box" dataDxfId="274"/>
    <tableColumn id="48" name="Place Country" dataDxfId="273"/>
    <tableColumn id="49" name="Place Country Code" dataDxfId="272"/>
    <tableColumn id="50" name="Place Full Name" dataDxfId="271"/>
    <tableColumn id="51" name="Place ID" dataDxfId="270"/>
    <tableColumn id="52" name="Place Name" dataDxfId="269"/>
    <tableColumn id="53" name="Place Type" dataDxfId="268"/>
    <tableColumn id="54" name="Place URL" dataDxfId="267"/>
    <tableColumn id="55" name="Edge Weight"/>
    <tableColumn id="56" name="Vertex 1 Group" dataDxfId="19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5" totalsRowShown="0" headerRowDxfId="174" dataDxfId="173">
  <autoFilter ref="A1:H5"/>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H11" totalsRowShown="0" headerRowDxfId="163" dataDxfId="162">
  <autoFilter ref="A8:H11"/>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H19" totalsRowShown="0" headerRowDxfId="152" dataDxfId="151">
  <autoFilter ref="A14:H19"/>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2:H32" totalsRowShown="0" headerRowDxfId="141" dataDxfId="140">
  <autoFilter ref="A22:H32"/>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5:H45" totalsRowShown="0" headerRowDxfId="130" dataDxfId="129">
  <autoFilter ref="A35:H45"/>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8:H49" totalsRowShown="0" headerRowDxfId="119" dataDxfId="118">
  <autoFilter ref="A48:H49"/>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H56" totalsRowShown="0" headerRowDxfId="116" dataDxfId="115">
  <autoFilter ref="A51:H56"/>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9:H69" totalsRowShown="0" headerRowDxfId="97" dataDxfId="96">
  <autoFilter ref="A59:H69"/>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5" totalsRowShown="0" headerRowDxfId="76" dataDxfId="75">
  <autoFilter ref="A1:G55"/>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266" dataDxfId="265">
  <autoFilter ref="A2:BT12"/>
  <tableColumns count="72">
    <tableColumn id="1" name="Vertex" dataDxfId="264"/>
    <tableColumn id="72" name="Subgraph"/>
    <tableColumn id="2" name="Color" dataDxfId="263"/>
    <tableColumn id="5" name="Shape" dataDxfId="262"/>
    <tableColumn id="6" name="Size" dataDxfId="261"/>
    <tableColumn id="4" name="Opacity" dataDxfId="260"/>
    <tableColumn id="7" name="Image File" dataDxfId="259"/>
    <tableColumn id="3" name="Visibility" dataDxfId="258"/>
    <tableColumn id="10" name="Label" dataDxfId="257"/>
    <tableColumn id="16" name="Label Fill Color" dataDxfId="256"/>
    <tableColumn id="9" name="Label Position" dataDxfId="255"/>
    <tableColumn id="8" name="Tooltip" dataDxfId="254"/>
    <tableColumn id="18" name="Layout Order" dataDxfId="253"/>
    <tableColumn id="13" name="X" dataDxfId="252"/>
    <tableColumn id="14" name="Y" dataDxfId="251"/>
    <tableColumn id="12" name="Locked?" dataDxfId="250"/>
    <tableColumn id="19" name="Polar R" dataDxfId="249"/>
    <tableColumn id="20" name="Polar Angle" dataDxfId="24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47"/>
    <tableColumn id="28" name="Dynamic Filter" dataDxfId="246"/>
    <tableColumn id="17" name="Add Your Own Columns Here" dataDxfId="245"/>
    <tableColumn id="30" name="Name" dataDxfId="244"/>
    <tableColumn id="31" name="Followed" dataDxfId="243"/>
    <tableColumn id="32" name="Followers" dataDxfId="242"/>
    <tableColumn id="33" name="Tweets" dataDxfId="241"/>
    <tableColumn id="34" name="Favorites" dataDxfId="240"/>
    <tableColumn id="35" name="Time Zone UTC Offset (Seconds)" dataDxfId="239"/>
    <tableColumn id="36" name="Description" dataDxfId="238"/>
    <tableColumn id="37" name="Location" dataDxfId="237"/>
    <tableColumn id="38" name="Web" dataDxfId="236"/>
    <tableColumn id="39" name="Time Zone" dataDxfId="235"/>
    <tableColumn id="40" name="Joined Twitter Date (UTC)" dataDxfId="234"/>
    <tableColumn id="41" name="Profile Banner Url" dataDxfId="233"/>
    <tableColumn id="42" name="Default Profile" dataDxfId="232"/>
    <tableColumn id="43" name="Default Profile Image" dataDxfId="231"/>
    <tableColumn id="44" name="Geo Enabled" dataDxfId="230"/>
    <tableColumn id="45" name="Language" dataDxfId="229"/>
    <tableColumn id="46" name="Listed Count" dataDxfId="228"/>
    <tableColumn id="47" name="Profile Background Image Url" dataDxfId="227"/>
    <tableColumn id="48" name="Verified" dataDxfId="226"/>
    <tableColumn id="49" name="Custom Menu Item Text" dataDxfId="225"/>
    <tableColumn id="50" name="Custom Menu Item Action" dataDxfId="224"/>
    <tableColumn id="51" name="Tweeted Search Term?" dataDxfId="19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7" totalsRowShown="0" headerRowDxfId="67" dataDxfId="66">
  <autoFilter ref="A1:L2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23" dataDxfId="22">
  <autoFilter ref="A2:C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23">
  <autoFilter ref="A2:AO5"/>
  <tableColumns count="41">
    <tableColumn id="1" name="Group" dataDxfId="198"/>
    <tableColumn id="2" name="Vertex Color" dataDxfId="197"/>
    <tableColumn id="3" name="Vertex Shape" dataDxfId="195"/>
    <tableColumn id="22" name="Visibility" dataDxfId="196"/>
    <tableColumn id="4" name="Collapsed?"/>
    <tableColumn id="18" name="Label" dataDxfId="222"/>
    <tableColumn id="20" name="Collapsed X"/>
    <tableColumn id="21" name="Collapsed Y"/>
    <tableColumn id="6" name="ID" dataDxfId="221"/>
    <tableColumn id="19" name="Collapsed Properties" dataDxfId="189"/>
    <tableColumn id="5" name="Vertices" dataDxfId="188"/>
    <tableColumn id="7" name="Unique Edges" dataDxfId="187"/>
    <tableColumn id="8" name="Edges With Duplicates" dataDxfId="186"/>
    <tableColumn id="9" name="Total Edges" dataDxfId="185"/>
    <tableColumn id="10" name="Self-Loops" dataDxfId="184"/>
    <tableColumn id="24" name="Reciprocated Vertex Pair Ratio" dataDxfId="183"/>
    <tableColumn id="25" name="Reciprocated Edge Ratio" dataDxfId="182"/>
    <tableColumn id="11" name="Connected Components" dataDxfId="181"/>
    <tableColumn id="12" name="Single-Vertex Connected Components" dataDxfId="180"/>
    <tableColumn id="13" name="Maximum Vertices in a Connected Component" dataDxfId="179"/>
    <tableColumn id="14" name="Maximum Edges in a Connected Component" dataDxfId="178"/>
    <tableColumn id="15" name="Maximum Geodesic Distance (Diameter)" dataDxfId="177"/>
    <tableColumn id="16" name="Average Geodesic Distance" dataDxfId="176"/>
    <tableColumn id="17" name="Graph Density" dataDxfId="164"/>
    <tableColumn id="23" name="Top URLs in Tweet" dataDxfId="153"/>
    <tableColumn id="26" name="Top Domains in Tweet" dataDxfId="142"/>
    <tableColumn id="27" name="Top Hashtags in Tweet" dataDxfId="131"/>
    <tableColumn id="28" name="Top Words in Tweet" dataDxfId="120"/>
    <tableColumn id="29" name="Top Word Pairs in Tweet" dataDxfId="99"/>
    <tableColumn id="30" name="Top Replied-To in Tweet" dataDxfId="9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20" dataDxfId="219">
  <autoFilter ref="A1:C11"/>
  <tableColumns count="3">
    <tableColumn id="1" name="Group" dataDxfId="194"/>
    <tableColumn id="2" name="Vertex" dataDxfId="193"/>
    <tableColumn id="3" name="Vertex ID" dataDxfId="1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rofng/status/1190081254848376832" TargetMode="External" /><Relationship Id="rId2" Type="http://schemas.openxmlformats.org/officeDocument/2006/relationships/hyperlink" Target="https://twitter.com/profng/status/1190081254848376832" TargetMode="External" /><Relationship Id="rId3" Type="http://schemas.openxmlformats.org/officeDocument/2006/relationships/hyperlink" Target="https://semmforum.ca/" TargetMode="External" /><Relationship Id="rId4" Type="http://schemas.openxmlformats.org/officeDocument/2006/relationships/hyperlink" Target="https://semmforum.ca/speaker/kara-wood/" TargetMode="External" /><Relationship Id="rId5" Type="http://schemas.openxmlformats.org/officeDocument/2006/relationships/hyperlink" Target="https://pbs.twimg.com/media/EInNYNvWoAA1nbl.jpg" TargetMode="External" /><Relationship Id="rId6" Type="http://schemas.openxmlformats.org/officeDocument/2006/relationships/hyperlink" Target="https://pbs.twimg.com/media/EIuDCH7W4AEyqs1.png" TargetMode="External" /><Relationship Id="rId7" Type="http://schemas.openxmlformats.org/officeDocument/2006/relationships/hyperlink" Target="https://pbs.twimg.com/media/EJHoYImW4AYjYY0.png" TargetMode="External" /><Relationship Id="rId8" Type="http://schemas.openxmlformats.org/officeDocument/2006/relationships/hyperlink" Target="https://pbs.twimg.com/media/EJHoYImW4AYjYY0.png" TargetMode="External" /><Relationship Id="rId9" Type="http://schemas.openxmlformats.org/officeDocument/2006/relationships/hyperlink" Target="http://pbs.twimg.com/profile_images/1082874182491197440/8LWEqcuh_normal.jpg" TargetMode="External" /><Relationship Id="rId10" Type="http://schemas.openxmlformats.org/officeDocument/2006/relationships/hyperlink" Target="http://pbs.twimg.com/profile_images/1082874182491197440/8LWEqcuh_normal.jpg" TargetMode="External" /><Relationship Id="rId11" Type="http://schemas.openxmlformats.org/officeDocument/2006/relationships/hyperlink" Target="http://pbs.twimg.com/profile_images/858370328195715072/j7iGWyy8_normal.jpg" TargetMode="External" /><Relationship Id="rId12" Type="http://schemas.openxmlformats.org/officeDocument/2006/relationships/hyperlink" Target="http://pbs.twimg.com/profile_images/858370328195715072/j7iGWyy8_normal.jpg" TargetMode="External" /><Relationship Id="rId13" Type="http://schemas.openxmlformats.org/officeDocument/2006/relationships/hyperlink" Target="https://pbs.twimg.com/media/EInNYNvWoAA1nbl.jpg" TargetMode="External" /><Relationship Id="rId14" Type="http://schemas.openxmlformats.org/officeDocument/2006/relationships/hyperlink" Target="http://pbs.twimg.com/profile_images/594163868991037440/LBgSYSkD_normal.png" TargetMode="External" /><Relationship Id="rId15" Type="http://schemas.openxmlformats.org/officeDocument/2006/relationships/hyperlink" Target="https://pbs.twimg.com/media/EIuDCH7W4AEyqs1.png" TargetMode="External" /><Relationship Id="rId16" Type="http://schemas.openxmlformats.org/officeDocument/2006/relationships/hyperlink" Target="http://pbs.twimg.com/profile_images/1173328966951661569/_v1F5MMV_normal.jpg" TargetMode="External" /><Relationship Id="rId17" Type="http://schemas.openxmlformats.org/officeDocument/2006/relationships/hyperlink" Target="https://pbs.twimg.com/media/EJHoYImW4AYjYY0.png" TargetMode="External" /><Relationship Id="rId18" Type="http://schemas.openxmlformats.org/officeDocument/2006/relationships/hyperlink" Target="https://pbs.twimg.com/media/EJHoYImW4AYjYY0.png" TargetMode="External" /><Relationship Id="rId19" Type="http://schemas.openxmlformats.org/officeDocument/2006/relationships/hyperlink" Target="https://twitter.com/proflyons/status/1190631190937636864" TargetMode="External" /><Relationship Id="rId20" Type="http://schemas.openxmlformats.org/officeDocument/2006/relationships/hyperlink" Target="https://twitter.com/proflyons/status/1190631190937636864" TargetMode="External" /><Relationship Id="rId21" Type="http://schemas.openxmlformats.org/officeDocument/2006/relationships/hyperlink" Target="https://twitter.com/brainstormsgi/status/1191029228055285760" TargetMode="External" /><Relationship Id="rId22" Type="http://schemas.openxmlformats.org/officeDocument/2006/relationships/hyperlink" Target="https://twitter.com/brainstormsgi/status/1191029228055285760" TargetMode="External" /><Relationship Id="rId23" Type="http://schemas.openxmlformats.org/officeDocument/2006/relationships/hyperlink" Target="https://twitter.com/sharonaschaiek/status/1191709394280562688" TargetMode="External" /><Relationship Id="rId24" Type="http://schemas.openxmlformats.org/officeDocument/2006/relationships/hyperlink" Target="https://twitter.com/succinctsocial/status/1192095093857095683" TargetMode="External" /><Relationship Id="rId25" Type="http://schemas.openxmlformats.org/officeDocument/2006/relationships/hyperlink" Target="https://twitter.com/kate_mcgartland/status/1192190602659500032" TargetMode="External" /><Relationship Id="rId26" Type="http://schemas.openxmlformats.org/officeDocument/2006/relationships/hyperlink" Target="https://twitter.com/bburge_canada/status/1192650163879198720" TargetMode="External" /><Relationship Id="rId27" Type="http://schemas.openxmlformats.org/officeDocument/2006/relationships/hyperlink" Target="https://twitter.com/jlindzon/status/1193990882309087232" TargetMode="External" /><Relationship Id="rId28" Type="http://schemas.openxmlformats.org/officeDocument/2006/relationships/hyperlink" Target="https://twitter.com/jlindzon/status/1193990882309087232" TargetMode="External" /><Relationship Id="rId29" Type="http://schemas.openxmlformats.org/officeDocument/2006/relationships/hyperlink" Target="https://api.twitter.com/1.1/geo/id/484de3636fa22d62.json" TargetMode="External" /><Relationship Id="rId30" Type="http://schemas.openxmlformats.org/officeDocument/2006/relationships/comments" Target="../comments1.xml" /><Relationship Id="rId31" Type="http://schemas.openxmlformats.org/officeDocument/2006/relationships/vmlDrawing" Target="../drawings/vmlDrawing1.vml" /><Relationship Id="rId32" Type="http://schemas.openxmlformats.org/officeDocument/2006/relationships/table" Target="../tables/table1.xml" /><Relationship Id="rId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dquKHkupU" TargetMode="External" /><Relationship Id="rId2" Type="http://schemas.openxmlformats.org/officeDocument/2006/relationships/hyperlink" Target="https://t.co/ECGBkvNnk2" TargetMode="External" /><Relationship Id="rId3" Type="http://schemas.openxmlformats.org/officeDocument/2006/relationships/hyperlink" Target="https://t.co/kFvxpItlVD" TargetMode="External" /><Relationship Id="rId4" Type="http://schemas.openxmlformats.org/officeDocument/2006/relationships/hyperlink" Target="https://t.co/dZoksP4BJZ" TargetMode="External" /><Relationship Id="rId5" Type="http://schemas.openxmlformats.org/officeDocument/2006/relationships/hyperlink" Target="https://t.co/FjYGIiG3gq" TargetMode="External" /><Relationship Id="rId6" Type="http://schemas.openxmlformats.org/officeDocument/2006/relationships/hyperlink" Target="https://t.co/eBwKjpK2oS" TargetMode="External" /><Relationship Id="rId7" Type="http://schemas.openxmlformats.org/officeDocument/2006/relationships/hyperlink" Target="https://t.co/3jvdgBpCAt" TargetMode="External" /><Relationship Id="rId8" Type="http://schemas.openxmlformats.org/officeDocument/2006/relationships/hyperlink" Target="https://t.co/TNiathRPUa" TargetMode="External" /><Relationship Id="rId9" Type="http://schemas.openxmlformats.org/officeDocument/2006/relationships/hyperlink" Target="https://t.co/ZQr8Jh7L9S" TargetMode="External" /><Relationship Id="rId10" Type="http://schemas.openxmlformats.org/officeDocument/2006/relationships/hyperlink" Target="https://pbs.twimg.com/profile_banners/16755748/1547012512" TargetMode="External" /><Relationship Id="rId11" Type="http://schemas.openxmlformats.org/officeDocument/2006/relationships/hyperlink" Target="https://pbs.twimg.com/profile_banners/234122336/1493294724" TargetMode="External" /><Relationship Id="rId12" Type="http://schemas.openxmlformats.org/officeDocument/2006/relationships/hyperlink" Target="https://pbs.twimg.com/profile_banners/109020280/1524932101" TargetMode="External" /><Relationship Id="rId13" Type="http://schemas.openxmlformats.org/officeDocument/2006/relationships/hyperlink" Target="https://pbs.twimg.com/profile_banners/1249686601/1553963261" TargetMode="External" /><Relationship Id="rId14" Type="http://schemas.openxmlformats.org/officeDocument/2006/relationships/hyperlink" Target="https://pbs.twimg.com/profile_banners/64310165/1539315744" TargetMode="External" /><Relationship Id="rId15" Type="http://schemas.openxmlformats.org/officeDocument/2006/relationships/hyperlink" Target="https://pbs.twimg.com/profile_banners/760222991921717248/1545508223" TargetMode="External" /><Relationship Id="rId16" Type="http://schemas.openxmlformats.org/officeDocument/2006/relationships/hyperlink" Target="https://pbs.twimg.com/profile_banners/164708648/1545498733" TargetMode="External" /><Relationship Id="rId17" Type="http://schemas.openxmlformats.org/officeDocument/2006/relationships/hyperlink" Target="https://pbs.twimg.com/profile_banners/918207158793195521/1561405112" TargetMode="External" /><Relationship Id="rId18" Type="http://schemas.openxmlformats.org/officeDocument/2006/relationships/hyperlink" Target="https://pbs.twimg.com/profile_banners/897814006269960193/1558989938" TargetMode="External" /><Relationship Id="rId19" Type="http://schemas.openxmlformats.org/officeDocument/2006/relationships/hyperlink" Target="http://abs.twimg.com/images/themes/theme9/bg.gif" TargetMode="External" /><Relationship Id="rId20" Type="http://schemas.openxmlformats.org/officeDocument/2006/relationships/hyperlink" Target="http://abs.twimg.com/images/themes/theme2/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3/bg.gif"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5/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5/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pbs.twimg.com/profile_images/1082874182491197440/8LWEqcuh_normal.jpg" TargetMode="External" /><Relationship Id="rId29" Type="http://schemas.openxmlformats.org/officeDocument/2006/relationships/hyperlink" Target="http://pbs.twimg.com/profile_images/858370328195715072/j7iGWyy8_normal.jpg" TargetMode="External" /><Relationship Id="rId30" Type="http://schemas.openxmlformats.org/officeDocument/2006/relationships/hyperlink" Target="http://pbs.twimg.com/profile_images/591296846645108736/IS9tP_5p_normal.jpg" TargetMode="External" /><Relationship Id="rId31" Type="http://schemas.openxmlformats.org/officeDocument/2006/relationships/hyperlink" Target="http://pbs.twimg.com/profile_images/1128122990258999296/qzilT1hl_normal.jpg" TargetMode="External" /><Relationship Id="rId32" Type="http://schemas.openxmlformats.org/officeDocument/2006/relationships/hyperlink" Target="http://pbs.twimg.com/profile_images/594163868991037440/LBgSYSkD_normal.png" TargetMode="External" /><Relationship Id="rId33" Type="http://schemas.openxmlformats.org/officeDocument/2006/relationships/hyperlink" Target="http://pbs.twimg.com/profile_images/1192151072820871170/g-IbGpjA_normal.jpg" TargetMode="External" /><Relationship Id="rId34" Type="http://schemas.openxmlformats.org/officeDocument/2006/relationships/hyperlink" Target="http://pbs.twimg.com/profile_images/1173328966951661569/_v1F5MMV_normal.jpg" TargetMode="External" /><Relationship Id="rId35" Type="http://schemas.openxmlformats.org/officeDocument/2006/relationships/hyperlink" Target="http://pbs.twimg.com/profile_images/1193224175403642880/y7tTSg4e_normal.jpg" TargetMode="External" /><Relationship Id="rId36" Type="http://schemas.openxmlformats.org/officeDocument/2006/relationships/hyperlink" Target="http://pbs.twimg.com/profile_images/1143209604433764353/m9gTuvRU_normal.png" TargetMode="External" /><Relationship Id="rId37" Type="http://schemas.openxmlformats.org/officeDocument/2006/relationships/hyperlink" Target="http://pbs.twimg.com/profile_images/1194090921140391936/K9E65z6E_normal.jpg" TargetMode="External" /><Relationship Id="rId38" Type="http://schemas.openxmlformats.org/officeDocument/2006/relationships/hyperlink" Target="https://twitter.com/proflyons" TargetMode="External" /><Relationship Id="rId39" Type="http://schemas.openxmlformats.org/officeDocument/2006/relationships/hyperlink" Target="https://twitter.com/brainstormsgi" TargetMode="External" /><Relationship Id="rId40" Type="http://schemas.openxmlformats.org/officeDocument/2006/relationships/hyperlink" Target="https://twitter.com/schweitzerls" TargetMode="External" /><Relationship Id="rId41" Type="http://schemas.openxmlformats.org/officeDocument/2006/relationships/hyperlink" Target="https://twitter.com/sharonaschaiek" TargetMode="External" /><Relationship Id="rId42" Type="http://schemas.openxmlformats.org/officeDocument/2006/relationships/hyperlink" Target="https://twitter.com/succinctsocial" TargetMode="External" /><Relationship Id="rId43" Type="http://schemas.openxmlformats.org/officeDocument/2006/relationships/hyperlink" Target="https://twitter.com/kate_mcgartland" TargetMode="External" /><Relationship Id="rId44" Type="http://schemas.openxmlformats.org/officeDocument/2006/relationships/hyperlink" Target="https://twitter.com/bburge_canada" TargetMode="External" /><Relationship Id="rId45" Type="http://schemas.openxmlformats.org/officeDocument/2006/relationships/hyperlink" Target="https://twitter.com/jlindzon" TargetMode="External" /><Relationship Id="rId46" Type="http://schemas.openxmlformats.org/officeDocument/2006/relationships/hyperlink" Target="https://twitter.com/sidewalktoronto" TargetMode="External" /><Relationship Id="rId47" Type="http://schemas.openxmlformats.org/officeDocument/2006/relationships/hyperlink" Target="https://twitter.com/tmls_to" TargetMode="External" /><Relationship Id="rId48" Type="http://schemas.openxmlformats.org/officeDocument/2006/relationships/comments" Target="../comments2.xml" /><Relationship Id="rId49" Type="http://schemas.openxmlformats.org/officeDocument/2006/relationships/vmlDrawing" Target="../drawings/vmlDrawing2.vml" /><Relationship Id="rId50" Type="http://schemas.openxmlformats.org/officeDocument/2006/relationships/table" Target="../tables/table2.xml" /><Relationship Id="rId51" Type="http://schemas.openxmlformats.org/officeDocument/2006/relationships/drawing" Target="../drawings/drawing1.xml" /><Relationship Id="rId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emmforum.ca/" TargetMode="External" /><Relationship Id="rId2" Type="http://schemas.openxmlformats.org/officeDocument/2006/relationships/hyperlink" Target="https://futureworkforce.ca/" TargetMode="External" /><Relationship Id="rId3" Type="http://schemas.openxmlformats.org/officeDocument/2006/relationships/hyperlink" Target="https://semmforum.ca/speaker/kara-wood/" TargetMode="External" /><Relationship Id="rId4" Type="http://schemas.openxmlformats.org/officeDocument/2006/relationships/hyperlink" Target="https://twitter.com/profng/status/1190081254848376832" TargetMode="External" /><Relationship Id="rId5" Type="http://schemas.openxmlformats.org/officeDocument/2006/relationships/hyperlink" Target="https://twitter.com/profng/status/1190081254848376832" TargetMode="External" /><Relationship Id="rId6" Type="http://schemas.openxmlformats.org/officeDocument/2006/relationships/hyperlink" Target="https://semmforum.ca/" TargetMode="External" /><Relationship Id="rId7" Type="http://schemas.openxmlformats.org/officeDocument/2006/relationships/hyperlink" Target="https://futureworkforce.ca/" TargetMode="External" /><Relationship Id="rId8" Type="http://schemas.openxmlformats.org/officeDocument/2006/relationships/hyperlink" Target="https://semmforum.ca/" TargetMode="External" /><Relationship Id="rId9" Type="http://schemas.openxmlformats.org/officeDocument/2006/relationships/hyperlink" Target="https://semmforum.ca/speaker/kara-wood/" TargetMode="Externa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420</v>
      </c>
      <c r="BD2" s="13" t="s">
        <v>428</v>
      </c>
      <c r="BE2" s="13" t="s">
        <v>429</v>
      </c>
      <c r="BF2" s="67" t="s">
        <v>569</v>
      </c>
      <c r="BG2" s="67" t="s">
        <v>570</v>
      </c>
      <c r="BH2" s="67" t="s">
        <v>571</v>
      </c>
      <c r="BI2" s="67" t="s">
        <v>572</v>
      </c>
      <c r="BJ2" s="67" t="s">
        <v>573</v>
      </c>
      <c r="BK2" s="67" t="s">
        <v>574</v>
      </c>
      <c r="BL2" s="67" t="s">
        <v>575</v>
      </c>
      <c r="BM2" s="67" t="s">
        <v>576</v>
      </c>
      <c r="BN2" s="67" t="s">
        <v>577</v>
      </c>
    </row>
    <row r="3" spans="1:66" ht="15" customHeight="1">
      <c r="A3" s="84" t="s">
        <v>214</v>
      </c>
      <c r="B3" s="84" t="s">
        <v>215</v>
      </c>
      <c r="C3" s="53" t="s">
        <v>613</v>
      </c>
      <c r="D3" s="54">
        <v>3</v>
      </c>
      <c r="E3" s="65" t="s">
        <v>132</v>
      </c>
      <c r="F3" s="55">
        <v>32</v>
      </c>
      <c r="G3" s="53"/>
      <c r="H3" s="57"/>
      <c r="I3" s="56"/>
      <c r="J3" s="56"/>
      <c r="K3" s="36" t="s">
        <v>66</v>
      </c>
      <c r="L3" s="62">
        <v>3</v>
      </c>
      <c r="M3" s="62"/>
      <c r="N3" s="63"/>
      <c r="O3" s="85" t="s">
        <v>224</v>
      </c>
      <c r="P3" s="87">
        <v>43771.58762731482</v>
      </c>
      <c r="Q3" s="85" t="s">
        <v>226</v>
      </c>
      <c r="R3" s="89" t="s">
        <v>232</v>
      </c>
      <c r="S3" s="85" t="s">
        <v>236</v>
      </c>
      <c r="T3" s="85" t="s">
        <v>239</v>
      </c>
      <c r="U3" s="85"/>
      <c r="V3" s="89" t="s">
        <v>245</v>
      </c>
      <c r="W3" s="87">
        <v>43771.58762731482</v>
      </c>
      <c r="X3" s="91">
        <v>43771</v>
      </c>
      <c r="Y3" s="93" t="s">
        <v>249</v>
      </c>
      <c r="Z3" s="89" t="s">
        <v>256</v>
      </c>
      <c r="AA3" s="85"/>
      <c r="AB3" s="85"/>
      <c r="AC3" s="93" t="s">
        <v>263</v>
      </c>
      <c r="AD3" s="85"/>
      <c r="AE3" s="85" t="b">
        <v>0</v>
      </c>
      <c r="AF3" s="85">
        <v>5</v>
      </c>
      <c r="AG3" s="93" t="s">
        <v>270</v>
      </c>
      <c r="AH3" s="85" t="b">
        <v>1</v>
      </c>
      <c r="AI3" s="85" t="s">
        <v>271</v>
      </c>
      <c r="AJ3" s="85"/>
      <c r="AK3" s="93" t="s">
        <v>272</v>
      </c>
      <c r="AL3" s="85" t="b">
        <v>0</v>
      </c>
      <c r="AM3" s="85">
        <v>1</v>
      </c>
      <c r="AN3" s="93" t="s">
        <v>270</v>
      </c>
      <c r="AO3" s="85" t="s">
        <v>273</v>
      </c>
      <c r="AP3" s="85" t="b">
        <v>0</v>
      </c>
      <c r="AQ3" s="93" t="s">
        <v>263</v>
      </c>
      <c r="AR3" s="85" t="s">
        <v>225</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221</v>
      </c>
      <c r="C4" s="53" t="s">
        <v>613</v>
      </c>
      <c r="D4" s="54">
        <v>3</v>
      </c>
      <c r="E4" s="65" t="s">
        <v>132</v>
      </c>
      <c r="F4" s="55">
        <v>32</v>
      </c>
      <c r="G4" s="53"/>
      <c r="H4" s="57"/>
      <c r="I4" s="56"/>
      <c r="J4" s="56"/>
      <c r="K4" s="36" t="s">
        <v>65</v>
      </c>
      <c r="L4" s="83">
        <v>4</v>
      </c>
      <c r="M4" s="83"/>
      <c r="N4" s="63"/>
      <c r="O4" s="86" t="s">
        <v>224</v>
      </c>
      <c r="P4" s="88">
        <v>43771.58762731482</v>
      </c>
      <c r="Q4" s="86" t="s">
        <v>226</v>
      </c>
      <c r="R4" s="90" t="s">
        <v>232</v>
      </c>
      <c r="S4" s="86" t="s">
        <v>236</v>
      </c>
      <c r="T4" s="86" t="s">
        <v>239</v>
      </c>
      <c r="U4" s="86"/>
      <c r="V4" s="90" t="s">
        <v>245</v>
      </c>
      <c r="W4" s="88">
        <v>43771.58762731482</v>
      </c>
      <c r="X4" s="92">
        <v>43771</v>
      </c>
      <c r="Y4" s="94" t="s">
        <v>249</v>
      </c>
      <c r="Z4" s="90" t="s">
        <v>256</v>
      </c>
      <c r="AA4" s="86"/>
      <c r="AB4" s="86"/>
      <c r="AC4" s="94" t="s">
        <v>263</v>
      </c>
      <c r="AD4" s="86"/>
      <c r="AE4" s="86" t="b">
        <v>0</v>
      </c>
      <c r="AF4" s="86">
        <v>5</v>
      </c>
      <c r="AG4" s="94" t="s">
        <v>270</v>
      </c>
      <c r="AH4" s="86" t="b">
        <v>1</v>
      </c>
      <c r="AI4" s="86" t="s">
        <v>271</v>
      </c>
      <c r="AJ4" s="86"/>
      <c r="AK4" s="94" t="s">
        <v>272</v>
      </c>
      <c r="AL4" s="86" t="b">
        <v>0</v>
      </c>
      <c r="AM4" s="86">
        <v>1</v>
      </c>
      <c r="AN4" s="94" t="s">
        <v>270</v>
      </c>
      <c r="AO4" s="86" t="s">
        <v>273</v>
      </c>
      <c r="AP4" s="86" t="b">
        <v>0</v>
      </c>
      <c r="AQ4" s="94" t="s">
        <v>263</v>
      </c>
      <c r="AR4" s="86" t="s">
        <v>225</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20</v>
      </c>
      <c r="BM4" s="52">
        <v>100</v>
      </c>
      <c r="BN4" s="51">
        <v>20</v>
      </c>
    </row>
    <row r="5" spans="1:66" ht="15">
      <c r="A5" s="84" t="s">
        <v>215</v>
      </c>
      <c r="B5" s="84" t="s">
        <v>214</v>
      </c>
      <c r="C5" s="53" t="s">
        <v>613</v>
      </c>
      <c r="D5" s="54">
        <v>3</v>
      </c>
      <c r="E5" s="65" t="s">
        <v>132</v>
      </c>
      <c r="F5" s="55">
        <v>32</v>
      </c>
      <c r="G5" s="53"/>
      <c r="H5" s="57"/>
      <c r="I5" s="56"/>
      <c r="J5" s="56"/>
      <c r="K5" s="36" t="s">
        <v>66</v>
      </c>
      <c r="L5" s="83">
        <v>5</v>
      </c>
      <c r="M5" s="83"/>
      <c r="N5" s="63"/>
      <c r="O5" s="86" t="s">
        <v>225</v>
      </c>
      <c r="P5" s="88">
        <v>43772.68599537037</v>
      </c>
      <c r="Q5" s="86" t="s">
        <v>226</v>
      </c>
      <c r="R5" s="86"/>
      <c r="S5" s="86"/>
      <c r="T5" s="86" t="s">
        <v>239</v>
      </c>
      <c r="U5" s="86"/>
      <c r="V5" s="90" t="s">
        <v>246</v>
      </c>
      <c r="W5" s="88">
        <v>43772.68599537037</v>
      </c>
      <c r="X5" s="92">
        <v>43772</v>
      </c>
      <c r="Y5" s="94" t="s">
        <v>250</v>
      </c>
      <c r="Z5" s="90" t="s">
        <v>257</v>
      </c>
      <c r="AA5" s="86"/>
      <c r="AB5" s="86"/>
      <c r="AC5" s="94" t="s">
        <v>264</v>
      </c>
      <c r="AD5" s="86"/>
      <c r="AE5" s="86" t="b">
        <v>0</v>
      </c>
      <c r="AF5" s="86">
        <v>0</v>
      </c>
      <c r="AG5" s="94" t="s">
        <v>270</v>
      </c>
      <c r="AH5" s="86" t="b">
        <v>1</v>
      </c>
      <c r="AI5" s="86" t="s">
        <v>271</v>
      </c>
      <c r="AJ5" s="86"/>
      <c r="AK5" s="94" t="s">
        <v>272</v>
      </c>
      <c r="AL5" s="86" t="b">
        <v>0</v>
      </c>
      <c r="AM5" s="86">
        <v>1</v>
      </c>
      <c r="AN5" s="94" t="s">
        <v>263</v>
      </c>
      <c r="AO5" s="86" t="s">
        <v>274</v>
      </c>
      <c r="AP5" s="86" t="b">
        <v>0</v>
      </c>
      <c r="AQ5" s="94" t="s">
        <v>263</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15">
      <c r="A6" s="84" t="s">
        <v>215</v>
      </c>
      <c r="B6" s="84" t="s">
        <v>221</v>
      </c>
      <c r="C6" s="53" t="s">
        <v>613</v>
      </c>
      <c r="D6" s="54">
        <v>3</v>
      </c>
      <c r="E6" s="65" t="s">
        <v>132</v>
      </c>
      <c r="F6" s="55">
        <v>32</v>
      </c>
      <c r="G6" s="53"/>
      <c r="H6" s="57"/>
      <c r="I6" s="56"/>
      <c r="J6" s="56"/>
      <c r="K6" s="36" t="s">
        <v>65</v>
      </c>
      <c r="L6" s="83">
        <v>6</v>
      </c>
      <c r="M6" s="83"/>
      <c r="N6" s="63"/>
      <c r="O6" s="86" t="s">
        <v>224</v>
      </c>
      <c r="P6" s="88">
        <v>43772.68599537037</v>
      </c>
      <c r="Q6" s="86" t="s">
        <v>226</v>
      </c>
      <c r="R6" s="86"/>
      <c r="S6" s="86"/>
      <c r="T6" s="86" t="s">
        <v>239</v>
      </c>
      <c r="U6" s="86"/>
      <c r="V6" s="90" t="s">
        <v>246</v>
      </c>
      <c r="W6" s="88">
        <v>43772.68599537037</v>
      </c>
      <c r="X6" s="92">
        <v>43772</v>
      </c>
      <c r="Y6" s="94" t="s">
        <v>250</v>
      </c>
      <c r="Z6" s="90" t="s">
        <v>257</v>
      </c>
      <c r="AA6" s="86"/>
      <c r="AB6" s="86"/>
      <c r="AC6" s="94" t="s">
        <v>264</v>
      </c>
      <c r="AD6" s="86"/>
      <c r="AE6" s="86" t="b">
        <v>0</v>
      </c>
      <c r="AF6" s="86">
        <v>0</v>
      </c>
      <c r="AG6" s="94" t="s">
        <v>270</v>
      </c>
      <c r="AH6" s="86" t="b">
        <v>1</v>
      </c>
      <c r="AI6" s="86" t="s">
        <v>271</v>
      </c>
      <c r="AJ6" s="86"/>
      <c r="AK6" s="94" t="s">
        <v>272</v>
      </c>
      <c r="AL6" s="86" t="b">
        <v>0</v>
      </c>
      <c r="AM6" s="86">
        <v>1</v>
      </c>
      <c r="AN6" s="94" t="s">
        <v>263</v>
      </c>
      <c r="AO6" s="86" t="s">
        <v>274</v>
      </c>
      <c r="AP6" s="86" t="b">
        <v>0</v>
      </c>
      <c r="AQ6" s="94" t="s">
        <v>263</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20</v>
      </c>
      <c r="BM6" s="52">
        <v>100</v>
      </c>
      <c r="BN6" s="51">
        <v>20</v>
      </c>
    </row>
    <row r="7" spans="1:66" ht="15">
      <c r="A7" s="84" t="s">
        <v>216</v>
      </c>
      <c r="B7" s="84" t="s">
        <v>216</v>
      </c>
      <c r="C7" s="53" t="s">
        <v>613</v>
      </c>
      <c r="D7" s="54">
        <v>3</v>
      </c>
      <c r="E7" s="65" t="s">
        <v>132</v>
      </c>
      <c r="F7" s="55">
        <v>32</v>
      </c>
      <c r="G7" s="53"/>
      <c r="H7" s="57"/>
      <c r="I7" s="56"/>
      <c r="J7" s="56"/>
      <c r="K7" s="36" t="s">
        <v>65</v>
      </c>
      <c r="L7" s="83">
        <v>7</v>
      </c>
      <c r="M7" s="83"/>
      <c r="N7" s="63"/>
      <c r="O7" s="86" t="s">
        <v>176</v>
      </c>
      <c r="P7" s="88">
        <v>43774.56290509259</v>
      </c>
      <c r="Q7" s="86" t="s">
        <v>227</v>
      </c>
      <c r="R7" s="90" t="s">
        <v>233</v>
      </c>
      <c r="S7" s="86" t="s">
        <v>237</v>
      </c>
      <c r="T7" s="86" t="s">
        <v>240</v>
      </c>
      <c r="U7" s="90" t="s">
        <v>242</v>
      </c>
      <c r="V7" s="90" t="s">
        <v>242</v>
      </c>
      <c r="W7" s="88">
        <v>43774.56290509259</v>
      </c>
      <c r="X7" s="92">
        <v>43774</v>
      </c>
      <c r="Y7" s="94" t="s">
        <v>251</v>
      </c>
      <c r="Z7" s="90" t="s">
        <v>258</v>
      </c>
      <c r="AA7" s="86"/>
      <c r="AB7" s="86"/>
      <c r="AC7" s="94" t="s">
        <v>265</v>
      </c>
      <c r="AD7" s="86"/>
      <c r="AE7" s="86" t="b">
        <v>0</v>
      </c>
      <c r="AF7" s="86">
        <v>0</v>
      </c>
      <c r="AG7" s="94" t="s">
        <v>270</v>
      </c>
      <c r="AH7" s="86" t="b">
        <v>0</v>
      </c>
      <c r="AI7" s="86" t="s">
        <v>271</v>
      </c>
      <c r="AJ7" s="86"/>
      <c r="AK7" s="94" t="s">
        <v>270</v>
      </c>
      <c r="AL7" s="86" t="b">
        <v>0</v>
      </c>
      <c r="AM7" s="86">
        <v>0</v>
      </c>
      <c r="AN7" s="94" t="s">
        <v>270</v>
      </c>
      <c r="AO7" s="86" t="s">
        <v>275</v>
      </c>
      <c r="AP7" s="86" t="b">
        <v>0</v>
      </c>
      <c r="AQ7" s="94" t="s">
        <v>265</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1</v>
      </c>
      <c r="BG7" s="52">
        <v>4.3478260869565215</v>
      </c>
      <c r="BH7" s="51">
        <v>0</v>
      </c>
      <c r="BI7" s="52">
        <v>0</v>
      </c>
      <c r="BJ7" s="51">
        <v>0</v>
      </c>
      <c r="BK7" s="52">
        <v>0</v>
      </c>
      <c r="BL7" s="51">
        <v>22</v>
      </c>
      <c r="BM7" s="52">
        <v>95.65217391304348</v>
      </c>
      <c r="BN7" s="51">
        <v>23</v>
      </c>
    </row>
    <row r="8" spans="1:66" ht="15">
      <c r="A8" s="84" t="s">
        <v>217</v>
      </c>
      <c r="B8" s="84" t="s">
        <v>217</v>
      </c>
      <c r="C8" s="53" t="s">
        <v>613</v>
      </c>
      <c r="D8" s="54">
        <v>3</v>
      </c>
      <c r="E8" s="65" t="s">
        <v>132</v>
      </c>
      <c r="F8" s="55">
        <v>32</v>
      </c>
      <c r="G8" s="53"/>
      <c r="H8" s="57"/>
      <c r="I8" s="56"/>
      <c r="J8" s="56"/>
      <c r="K8" s="36" t="s">
        <v>65</v>
      </c>
      <c r="L8" s="83">
        <v>8</v>
      </c>
      <c r="M8" s="83"/>
      <c r="N8" s="63"/>
      <c r="O8" s="86" t="s">
        <v>176</v>
      </c>
      <c r="P8" s="88">
        <v>43775.627233796295</v>
      </c>
      <c r="Q8" s="86" t="s">
        <v>228</v>
      </c>
      <c r="R8" s="90" t="s">
        <v>234</v>
      </c>
      <c r="S8" s="86" t="s">
        <v>237</v>
      </c>
      <c r="T8" s="86"/>
      <c r="U8" s="86"/>
      <c r="V8" s="90" t="s">
        <v>247</v>
      </c>
      <c r="W8" s="88">
        <v>43775.627233796295</v>
      </c>
      <c r="X8" s="92">
        <v>43775</v>
      </c>
      <c r="Y8" s="94" t="s">
        <v>252</v>
      </c>
      <c r="Z8" s="90" t="s">
        <v>259</v>
      </c>
      <c r="AA8" s="86"/>
      <c r="AB8" s="86"/>
      <c r="AC8" s="94" t="s">
        <v>266</v>
      </c>
      <c r="AD8" s="86"/>
      <c r="AE8" s="86" t="b">
        <v>0</v>
      </c>
      <c r="AF8" s="86">
        <v>0</v>
      </c>
      <c r="AG8" s="94" t="s">
        <v>270</v>
      </c>
      <c r="AH8" s="86" t="b">
        <v>0</v>
      </c>
      <c r="AI8" s="86" t="s">
        <v>271</v>
      </c>
      <c r="AJ8" s="86"/>
      <c r="AK8" s="94" t="s">
        <v>270</v>
      </c>
      <c r="AL8" s="86" t="b">
        <v>0</v>
      </c>
      <c r="AM8" s="86">
        <v>0</v>
      </c>
      <c r="AN8" s="94" t="s">
        <v>270</v>
      </c>
      <c r="AO8" s="86" t="s">
        <v>275</v>
      </c>
      <c r="AP8" s="86" t="b">
        <v>0</v>
      </c>
      <c r="AQ8" s="94" t="s">
        <v>266</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1</v>
      </c>
      <c r="BG8" s="52">
        <v>3.225806451612903</v>
      </c>
      <c r="BH8" s="51">
        <v>0</v>
      </c>
      <c r="BI8" s="52">
        <v>0</v>
      </c>
      <c r="BJ8" s="51">
        <v>0</v>
      </c>
      <c r="BK8" s="52">
        <v>0</v>
      </c>
      <c r="BL8" s="51">
        <v>30</v>
      </c>
      <c r="BM8" s="52">
        <v>96.7741935483871</v>
      </c>
      <c r="BN8" s="51">
        <v>31</v>
      </c>
    </row>
    <row r="9" spans="1:66" ht="15">
      <c r="A9" s="84" t="s">
        <v>218</v>
      </c>
      <c r="B9" s="84" t="s">
        <v>215</v>
      </c>
      <c r="C9" s="53" t="s">
        <v>613</v>
      </c>
      <c r="D9" s="54">
        <v>3</v>
      </c>
      <c r="E9" s="65" t="s">
        <v>132</v>
      </c>
      <c r="F9" s="55">
        <v>32</v>
      </c>
      <c r="G9" s="53"/>
      <c r="H9" s="57"/>
      <c r="I9" s="56"/>
      <c r="J9" s="56"/>
      <c r="K9" s="36" t="s">
        <v>65</v>
      </c>
      <c r="L9" s="83">
        <v>9</v>
      </c>
      <c r="M9" s="83"/>
      <c r="N9" s="63"/>
      <c r="O9" s="86" t="s">
        <v>224</v>
      </c>
      <c r="P9" s="88">
        <v>43775.89078703704</v>
      </c>
      <c r="Q9" s="86" t="s">
        <v>229</v>
      </c>
      <c r="R9" s="86"/>
      <c r="S9" s="86"/>
      <c r="T9" s="86" t="s">
        <v>241</v>
      </c>
      <c r="U9" s="90" t="s">
        <v>243</v>
      </c>
      <c r="V9" s="90" t="s">
        <v>243</v>
      </c>
      <c r="W9" s="88">
        <v>43775.89078703704</v>
      </c>
      <c r="X9" s="92">
        <v>43775</v>
      </c>
      <c r="Y9" s="94" t="s">
        <v>253</v>
      </c>
      <c r="Z9" s="90" t="s">
        <v>260</v>
      </c>
      <c r="AA9" s="86"/>
      <c r="AB9" s="86"/>
      <c r="AC9" s="94" t="s">
        <v>267</v>
      </c>
      <c r="AD9" s="86"/>
      <c r="AE9" s="86" t="b">
        <v>0</v>
      </c>
      <c r="AF9" s="86">
        <v>4</v>
      </c>
      <c r="AG9" s="94" t="s">
        <v>270</v>
      </c>
      <c r="AH9" s="86" t="b">
        <v>0</v>
      </c>
      <c r="AI9" s="86" t="s">
        <v>271</v>
      </c>
      <c r="AJ9" s="86"/>
      <c r="AK9" s="94" t="s">
        <v>270</v>
      </c>
      <c r="AL9" s="86" t="b">
        <v>0</v>
      </c>
      <c r="AM9" s="86">
        <v>0</v>
      </c>
      <c r="AN9" s="94" t="s">
        <v>270</v>
      </c>
      <c r="AO9" s="86" t="s">
        <v>274</v>
      </c>
      <c r="AP9" s="86" t="b">
        <v>0</v>
      </c>
      <c r="AQ9" s="94" t="s">
        <v>267</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0</v>
      </c>
      <c r="BI9" s="52">
        <v>0</v>
      </c>
      <c r="BJ9" s="51">
        <v>0</v>
      </c>
      <c r="BK9" s="52">
        <v>0</v>
      </c>
      <c r="BL9" s="51">
        <v>33</v>
      </c>
      <c r="BM9" s="52">
        <v>100</v>
      </c>
      <c r="BN9" s="51">
        <v>33</v>
      </c>
    </row>
    <row r="10" spans="1:66" ht="15">
      <c r="A10" s="84" t="s">
        <v>219</v>
      </c>
      <c r="B10" s="84" t="s">
        <v>215</v>
      </c>
      <c r="C10" s="53" t="s">
        <v>613</v>
      </c>
      <c r="D10" s="54">
        <v>3</v>
      </c>
      <c r="E10" s="65" t="s">
        <v>132</v>
      </c>
      <c r="F10" s="55">
        <v>32</v>
      </c>
      <c r="G10" s="53"/>
      <c r="H10" s="57"/>
      <c r="I10" s="56"/>
      <c r="J10" s="56"/>
      <c r="K10" s="36" t="s">
        <v>65</v>
      </c>
      <c r="L10" s="83">
        <v>10</v>
      </c>
      <c r="M10" s="83"/>
      <c r="N10" s="63"/>
      <c r="O10" s="86" t="s">
        <v>224</v>
      </c>
      <c r="P10" s="88">
        <v>43777.15893518519</v>
      </c>
      <c r="Q10" s="86" t="s">
        <v>230</v>
      </c>
      <c r="R10" s="86"/>
      <c r="S10" s="86"/>
      <c r="T10" s="86" t="s">
        <v>239</v>
      </c>
      <c r="U10" s="86"/>
      <c r="V10" s="90" t="s">
        <v>248</v>
      </c>
      <c r="W10" s="88">
        <v>43777.15893518519</v>
      </c>
      <c r="X10" s="92">
        <v>43777</v>
      </c>
      <c r="Y10" s="94" t="s">
        <v>254</v>
      </c>
      <c r="Z10" s="90" t="s">
        <v>261</v>
      </c>
      <c r="AA10" s="86"/>
      <c r="AB10" s="86"/>
      <c r="AC10" s="94" t="s">
        <v>268</v>
      </c>
      <c r="AD10" s="86"/>
      <c r="AE10" s="86" t="b">
        <v>0</v>
      </c>
      <c r="AF10" s="86">
        <v>1</v>
      </c>
      <c r="AG10" s="94" t="s">
        <v>270</v>
      </c>
      <c r="AH10" s="86" t="b">
        <v>0</v>
      </c>
      <c r="AI10" s="86" t="s">
        <v>271</v>
      </c>
      <c r="AJ10" s="86"/>
      <c r="AK10" s="94" t="s">
        <v>270</v>
      </c>
      <c r="AL10" s="86" t="b">
        <v>0</v>
      </c>
      <c r="AM10" s="86">
        <v>0</v>
      </c>
      <c r="AN10" s="94" t="s">
        <v>270</v>
      </c>
      <c r="AO10" s="86" t="s">
        <v>276</v>
      </c>
      <c r="AP10" s="86" t="b">
        <v>0</v>
      </c>
      <c r="AQ10" s="94" t="s">
        <v>268</v>
      </c>
      <c r="AR10" s="86" t="s">
        <v>176</v>
      </c>
      <c r="AS10" s="86">
        <v>0</v>
      </c>
      <c r="AT10" s="86">
        <v>0</v>
      </c>
      <c r="AU10" s="86" t="s">
        <v>277</v>
      </c>
      <c r="AV10" s="86" t="s">
        <v>278</v>
      </c>
      <c r="AW10" s="86" t="s">
        <v>279</v>
      </c>
      <c r="AX10" s="86" t="s">
        <v>280</v>
      </c>
      <c r="AY10" s="86" t="s">
        <v>281</v>
      </c>
      <c r="AZ10" s="86" t="s">
        <v>282</v>
      </c>
      <c r="BA10" s="86" t="s">
        <v>283</v>
      </c>
      <c r="BB10" s="90" t="s">
        <v>284</v>
      </c>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11</v>
      </c>
      <c r="BM10" s="52">
        <v>100</v>
      </c>
      <c r="BN10" s="51">
        <v>11</v>
      </c>
    </row>
    <row r="11" spans="1:66" ht="15">
      <c r="A11" s="84" t="s">
        <v>220</v>
      </c>
      <c r="B11" s="84" t="s">
        <v>222</v>
      </c>
      <c r="C11" s="53" t="s">
        <v>613</v>
      </c>
      <c r="D11" s="54">
        <v>3</v>
      </c>
      <c r="E11" s="65" t="s">
        <v>132</v>
      </c>
      <c r="F11" s="55">
        <v>32</v>
      </c>
      <c r="G11" s="53"/>
      <c r="H11" s="57"/>
      <c r="I11" s="56"/>
      <c r="J11" s="56"/>
      <c r="K11" s="36" t="s">
        <v>65</v>
      </c>
      <c r="L11" s="83">
        <v>11</v>
      </c>
      <c r="M11" s="83"/>
      <c r="N11" s="63"/>
      <c r="O11" s="86" t="s">
        <v>224</v>
      </c>
      <c r="P11" s="88">
        <v>43780.858611111114</v>
      </c>
      <c r="Q11" s="86" t="s">
        <v>231</v>
      </c>
      <c r="R11" s="86" t="s">
        <v>235</v>
      </c>
      <c r="S11" s="86" t="s">
        <v>238</v>
      </c>
      <c r="T11" s="86"/>
      <c r="U11" s="90" t="s">
        <v>244</v>
      </c>
      <c r="V11" s="90" t="s">
        <v>244</v>
      </c>
      <c r="W11" s="88">
        <v>43780.858611111114</v>
      </c>
      <c r="X11" s="92">
        <v>43780</v>
      </c>
      <c r="Y11" s="94" t="s">
        <v>255</v>
      </c>
      <c r="Z11" s="90" t="s">
        <v>262</v>
      </c>
      <c r="AA11" s="86"/>
      <c r="AB11" s="86"/>
      <c r="AC11" s="94" t="s">
        <v>269</v>
      </c>
      <c r="AD11" s="86"/>
      <c r="AE11" s="86" t="b">
        <v>0</v>
      </c>
      <c r="AF11" s="86">
        <v>5</v>
      </c>
      <c r="AG11" s="94" t="s">
        <v>270</v>
      </c>
      <c r="AH11" s="86" t="b">
        <v>0</v>
      </c>
      <c r="AI11" s="86" t="s">
        <v>271</v>
      </c>
      <c r="AJ11" s="86"/>
      <c r="AK11" s="94" t="s">
        <v>270</v>
      </c>
      <c r="AL11" s="86" t="b">
        <v>0</v>
      </c>
      <c r="AM11" s="86">
        <v>0</v>
      </c>
      <c r="AN11" s="94" t="s">
        <v>270</v>
      </c>
      <c r="AO11" s="86" t="s">
        <v>274</v>
      </c>
      <c r="AP11" s="86" t="b">
        <v>0</v>
      </c>
      <c r="AQ11" s="94" t="s">
        <v>269</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15">
      <c r="A12" s="84" t="s">
        <v>220</v>
      </c>
      <c r="B12" s="84" t="s">
        <v>223</v>
      </c>
      <c r="C12" s="53" t="s">
        <v>613</v>
      </c>
      <c r="D12" s="54">
        <v>3</v>
      </c>
      <c r="E12" s="65" t="s">
        <v>132</v>
      </c>
      <c r="F12" s="55">
        <v>32</v>
      </c>
      <c r="G12" s="53"/>
      <c r="H12" s="57"/>
      <c r="I12" s="56"/>
      <c r="J12" s="56"/>
      <c r="K12" s="36" t="s">
        <v>65</v>
      </c>
      <c r="L12" s="83">
        <v>12</v>
      </c>
      <c r="M12" s="83"/>
      <c r="N12" s="63"/>
      <c r="O12" s="86" t="s">
        <v>224</v>
      </c>
      <c r="P12" s="88">
        <v>43780.858611111114</v>
      </c>
      <c r="Q12" s="86" t="s">
        <v>231</v>
      </c>
      <c r="R12" s="86" t="s">
        <v>235</v>
      </c>
      <c r="S12" s="86" t="s">
        <v>238</v>
      </c>
      <c r="T12" s="86"/>
      <c r="U12" s="90" t="s">
        <v>244</v>
      </c>
      <c r="V12" s="90" t="s">
        <v>244</v>
      </c>
      <c r="W12" s="88">
        <v>43780.858611111114</v>
      </c>
      <c r="X12" s="92">
        <v>43780</v>
      </c>
      <c r="Y12" s="94" t="s">
        <v>255</v>
      </c>
      <c r="Z12" s="90" t="s">
        <v>262</v>
      </c>
      <c r="AA12" s="86"/>
      <c r="AB12" s="86"/>
      <c r="AC12" s="94" t="s">
        <v>269</v>
      </c>
      <c r="AD12" s="86"/>
      <c r="AE12" s="86" t="b">
        <v>0</v>
      </c>
      <c r="AF12" s="86">
        <v>5</v>
      </c>
      <c r="AG12" s="94" t="s">
        <v>270</v>
      </c>
      <c r="AH12" s="86" t="b">
        <v>0</v>
      </c>
      <c r="AI12" s="86" t="s">
        <v>271</v>
      </c>
      <c r="AJ12" s="86"/>
      <c r="AK12" s="94" t="s">
        <v>270</v>
      </c>
      <c r="AL12" s="86" t="b">
        <v>0</v>
      </c>
      <c r="AM12" s="86">
        <v>0</v>
      </c>
      <c r="AN12" s="94" t="s">
        <v>270</v>
      </c>
      <c r="AO12" s="86" t="s">
        <v>274</v>
      </c>
      <c r="AP12" s="86" t="b">
        <v>0</v>
      </c>
      <c r="AQ12" s="94" t="s">
        <v>269</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2</v>
      </c>
      <c r="BG12" s="52">
        <v>5.405405405405405</v>
      </c>
      <c r="BH12" s="51">
        <v>0</v>
      </c>
      <c r="BI12" s="52">
        <v>0</v>
      </c>
      <c r="BJ12" s="51">
        <v>0</v>
      </c>
      <c r="BK12" s="52">
        <v>0</v>
      </c>
      <c r="BL12" s="51">
        <v>35</v>
      </c>
      <c r="BM12" s="52">
        <v>94.5945945945946</v>
      </c>
      <c r="BN12" s="51">
        <v>37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3" r:id="rId1" display="https://twitter.com/profng/status/1190081254848376832"/>
    <hyperlink ref="R4" r:id="rId2" display="https://twitter.com/profng/status/1190081254848376832"/>
    <hyperlink ref="R7" r:id="rId3" display="https://semmforum.ca/"/>
    <hyperlink ref="R8" r:id="rId4" display="https://semmforum.ca/speaker/kara-wood/"/>
    <hyperlink ref="U7" r:id="rId5" display="https://pbs.twimg.com/media/EInNYNvWoAA1nbl.jpg"/>
    <hyperlink ref="U9" r:id="rId6" display="https://pbs.twimg.com/media/EIuDCH7W4AEyqs1.png"/>
    <hyperlink ref="U11" r:id="rId7" display="https://pbs.twimg.com/media/EJHoYImW4AYjYY0.png"/>
    <hyperlink ref="U12" r:id="rId8" display="https://pbs.twimg.com/media/EJHoYImW4AYjYY0.png"/>
    <hyperlink ref="V3" r:id="rId9" display="http://pbs.twimg.com/profile_images/1082874182491197440/8LWEqcuh_normal.jpg"/>
    <hyperlink ref="V4" r:id="rId10" display="http://pbs.twimg.com/profile_images/1082874182491197440/8LWEqcuh_normal.jpg"/>
    <hyperlink ref="V5" r:id="rId11" display="http://pbs.twimg.com/profile_images/858370328195715072/j7iGWyy8_normal.jpg"/>
    <hyperlink ref="V6" r:id="rId12" display="http://pbs.twimg.com/profile_images/858370328195715072/j7iGWyy8_normal.jpg"/>
    <hyperlink ref="V7" r:id="rId13" display="https://pbs.twimg.com/media/EInNYNvWoAA1nbl.jpg"/>
    <hyperlink ref="V8" r:id="rId14" display="http://pbs.twimg.com/profile_images/594163868991037440/LBgSYSkD_normal.png"/>
    <hyperlink ref="V9" r:id="rId15" display="https://pbs.twimg.com/media/EIuDCH7W4AEyqs1.png"/>
    <hyperlink ref="V10" r:id="rId16" display="http://pbs.twimg.com/profile_images/1173328966951661569/_v1F5MMV_normal.jpg"/>
    <hyperlink ref="V11" r:id="rId17" display="https://pbs.twimg.com/media/EJHoYImW4AYjYY0.png"/>
    <hyperlink ref="V12" r:id="rId18" display="https://pbs.twimg.com/media/EJHoYImW4AYjYY0.png"/>
    <hyperlink ref="Z3" r:id="rId19" display="https://twitter.com/proflyons/status/1190631190937636864"/>
    <hyperlink ref="Z4" r:id="rId20" display="https://twitter.com/proflyons/status/1190631190937636864"/>
    <hyperlink ref="Z5" r:id="rId21" display="https://twitter.com/brainstormsgi/status/1191029228055285760"/>
    <hyperlink ref="Z6" r:id="rId22" display="https://twitter.com/brainstormsgi/status/1191029228055285760"/>
    <hyperlink ref="Z7" r:id="rId23" display="https://twitter.com/sharonaschaiek/status/1191709394280562688"/>
    <hyperlink ref="Z8" r:id="rId24" display="https://twitter.com/succinctsocial/status/1192095093857095683"/>
    <hyperlink ref="Z9" r:id="rId25" display="https://twitter.com/kate_mcgartland/status/1192190602659500032"/>
    <hyperlink ref="Z10" r:id="rId26" display="https://twitter.com/bburge_canada/status/1192650163879198720"/>
    <hyperlink ref="Z11" r:id="rId27" display="https://twitter.com/jlindzon/status/1193990882309087232"/>
    <hyperlink ref="Z12" r:id="rId28" display="https://twitter.com/jlindzon/status/1193990882309087232"/>
    <hyperlink ref="BB10" r:id="rId29" display="https://api.twitter.com/1.1/geo/id/484de3636fa22d62.json"/>
  </hyperlinks>
  <printOptions/>
  <pageMargins left="0.7" right="0.7" top="0.75" bottom="0.75" header="0.3" footer="0.3"/>
  <pageSetup horizontalDpi="600" verticalDpi="600" orientation="portrait" r:id="rId33"/>
  <legacyDrawing r:id="rId31"/>
  <tableParts>
    <tablePart r:id="rId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560</v>
      </c>
      <c r="B1" s="13" t="s">
        <v>561</v>
      </c>
      <c r="C1" s="13" t="s">
        <v>554</v>
      </c>
      <c r="D1" s="13" t="s">
        <v>555</v>
      </c>
      <c r="E1" s="13" t="s">
        <v>562</v>
      </c>
      <c r="F1" s="13" t="s">
        <v>144</v>
      </c>
      <c r="G1" s="13" t="s">
        <v>563</v>
      </c>
      <c r="H1" s="13" t="s">
        <v>564</v>
      </c>
      <c r="I1" s="13" t="s">
        <v>565</v>
      </c>
      <c r="J1" s="13" t="s">
        <v>566</v>
      </c>
      <c r="K1" s="13" t="s">
        <v>567</v>
      </c>
      <c r="L1" s="13" t="s">
        <v>568</v>
      </c>
    </row>
    <row r="2" spans="1:12" ht="15">
      <c r="A2" s="93" t="s">
        <v>477</v>
      </c>
      <c r="B2" s="93" t="s">
        <v>478</v>
      </c>
      <c r="C2" s="93">
        <v>2</v>
      </c>
      <c r="D2" s="133">
        <v>0.014826281403758891</v>
      </c>
      <c r="E2" s="133">
        <v>1.7283537820212285</v>
      </c>
      <c r="F2" s="93" t="s">
        <v>556</v>
      </c>
      <c r="G2" s="93" t="b">
        <v>0</v>
      </c>
      <c r="H2" s="93" t="b">
        <v>0</v>
      </c>
      <c r="I2" s="93" t="b">
        <v>0</v>
      </c>
      <c r="J2" s="93" t="b">
        <v>0</v>
      </c>
      <c r="K2" s="93" t="b">
        <v>0</v>
      </c>
      <c r="L2" s="93" t="b">
        <v>0</v>
      </c>
    </row>
    <row r="3" spans="1:12" ht="15">
      <c r="A3" s="93" t="s">
        <v>468</v>
      </c>
      <c r="B3" s="93" t="s">
        <v>469</v>
      </c>
      <c r="C3" s="93">
        <v>2</v>
      </c>
      <c r="D3" s="133">
        <v>0.009545053409653958</v>
      </c>
      <c r="E3" s="133">
        <v>1.7283537820212285</v>
      </c>
      <c r="F3" s="93" t="s">
        <v>556</v>
      </c>
      <c r="G3" s="93" t="b">
        <v>0</v>
      </c>
      <c r="H3" s="93" t="b">
        <v>0</v>
      </c>
      <c r="I3" s="93" t="b">
        <v>0</v>
      </c>
      <c r="J3" s="93" t="b">
        <v>0</v>
      </c>
      <c r="K3" s="93" t="b">
        <v>0</v>
      </c>
      <c r="L3" s="93" t="b">
        <v>0</v>
      </c>
    </row>
    <row r="4" spans="1:12" ht="15">
      <c r="A4" s="93" t="s">
        <v>471</v>
      </c>
      <c r="B4" s="93" t="s">
        <v>472</v>
      </c>
      <c r="C4" s="93">
        <v>2</v>
      </c>
      <c r="D4" s="133">
        <v>0.009545053409653958</v>
      </c>
      <c r="E4" s="133">
        <v>1.7283537820212285</v>
      </c>
      <c r="F4" s="93" t="s">
        <v>556</v>
      </c>
      <c r="G4" s="93" t="b">
        <v>0</v>
      </c>
      <c r="H4" s="93" t="b">
        <v>0</v>
      </c>
      <c r="I4" s="93" t="b">
        <v>0</v>
      </c>
      <c r="J4" s="93" t="b">
        <v>0</v>
      </c>
      <c r="K4" s="93" t="b">
        <v>0</v>
      </c>
      <c r="L4" s="93" t="b">
        <v>0</v>
      </c>
    </row>
    <row r="5" spans="1:12" ht="15">
      <c r="A5" s="93" t="s">
        <v>473</v>
      </c>
      <c r="B5" s="93" t="s">
        <v>465</v>
      </c>
      <c r="C5" s="93">
        <v>2</v>
      </c>
      <c r="D5" s="133">
        <v>0.009545053409653958</v>
      </c>
      <c r="E5" s="133">
        <v>1.5522625229655471</v>
      </c>
      <c r="F5" s="93" t="s">
        <v>556</v>
      </c>
      <c r="G5" s="93" t="b">
        <v>0</v>
      </c>
      <c r="H5" s="93" t="b">
        <v>0</v>
      </c>
      <c r="I5" s="93" t="b">
        <v>0</v>
      </c>
      <c r="J5" s="93" t="b">
        <v>0</v>
      </c>
      <c r="K5" s="93" t="b">
        <v>0</v>
      </c>
      <c r="L5" s="93" t="b">
        <v>0</v>
      </c>
    </row>
    <row r="6" spans="1:12" ht="15">
      <c r="A6" s="93" t="s">
        <v>465</v>
      </c>
      <c r="B6" s="93" t="s">
        <v>474</v>
      </c>
      <c r="C6" s="93">
        <v>2</v>
      </c>
      <c r="D6" s="133">
        <v>0.009545053409653958</v>
      </c>
      <c r="E6" s="133">
        <v>1.5522625229655471</v>
      </c>
      <c r="F6" s="93" t="s">
        <v>556</v>
      </c>
      <c r="G6" s="93" t="b">
        <v>0</v>
      </c>
      <c r="H6" s="93" t="b">
        <v>0</v>
      </c>
      <c r="I6" s="93" t="b">
        <v>0</v>
      </c>
      <c r="J6" s="93" t="b">
        <v>0</v>
      </c>
      <c r="K6" s="93" t="b">
        <v>0</v>
      </c>
      <c r="L6" s="93" t="b">
        <v>0</v>
      </c>
    </row>
    <row r="7" spans="1:12" ht="15">
      <c r="A7" s="93" t="s">
        <v>474</v>
      </c>
      <c r="B7" s="93" t="s">
        <v>549</v>
      </c>
      <c r="C7" s="93">
        <v>2</v>
      </c>
      <c r="D7" s="133">
        <v>0.009545053409653958</v>
      </c>
      <c r="E7" s="133">
        <v>1.7283537820212285</v>
      </c>
      <c r="F7" s="93" t="s">
        <v>556</v>
      </c>
      <c r="G7" s="93" t="b">
        <v>0</v>
      </c>
      <c r="H7" s="93" t="b">
        <v>0</v>
      </c>
      <c r="I7" s="93" t="b">
        <v>0</v>
      </c>
      <c r="J7" s="93" t="b">
        <v>0</v>
      </c>
      <c r="K7" s="93" t="b">
        <v>0</v>
      </c>
      <c r="L7" s="93" t="b">
        <v>0</v>
      </c>
    </row>
    <row r="8" spans="1:12" ht="15">
      <c r="A8" s="93" t="s">
        <v>549</v>
      </c>
      <c r="B8" s="93" t="s">
        <v>221</v>
      </c>
      <c r="C8" s="93">
        <v>2</v>
      </c>
      <c r="D8" s="133">
        <v>0.009545053409653958</v>
      </c>
      <c r="E8" s="133">
        <v>1.7283537820212285</v>
      </c>
      <c r="F8" s="93" t="s">
        <v>556</v>
      </c>
      <c r="G8" s="93" t="b">
        <v>0</v>
      </c>
      <c r="H8" s="93" t="b">
        <v>0</v>
      </c>
      <c r="I8" s="93" t="b">
        <v>0</v>
      </c>
      <c r="J8" s="93" t="b">
        <v>0</v>
      </c>
      <c r="K8" s="93" t="b">
        <v>0</v>
      </c>
      <c r="L8" s="93" t="b">
        <v>0</v>
      </c>
    </row>
    <row r="9" spans="1:12" ht="15">
      <c r="A9" s="93" t="s">
        <v>221</v>
      </c>
      <c r="B9" s="93" t="s">
        <v>550</v>
      </c>
      <c r="C9" s="93">
        <v>2</v>
      </c>
      <c r="D9" s="133">
        <v>0.009545053409653958</v>
      </c>
      <c r="E9" s="133">
        <v>1.7283537820212285</v>
      </c>
      <c r="F9" s="93" t="s">
        <v>556</v>
      </c>
      <c r="G9" s="93" t="b">
        <v>0</v>
      </c>
      <c r="H9" s="93" t="b">
        <v>0</v>
      </c>
      <c r="I9" s="93" t="b">
        <v>0</v>
      </c>
      <c r="J9" s="93" t="b">
        <v>0</v>
      </c>
      <c r="K9" s="93" t="b">
        <v>0</v>
      </c>
      <c r="L9" s="93" t="b">
        <v>0</v>
      </c>
    </row>
    <row r="10" spans="1:12" ht="15">
      <c r="A10" s="93" t="s">
        <v>550</v>
      </c>
      <c r="B10" s="93" t="s">
        <v>463</v>
      </c>
      <c r="C10" s="93">
        <v>2</v>
      </c>
      <c r="D10" s="133">
        <v>0.009545053409653958</v>
      </c>
      <c r="E10" s="133">
        <v>1.4273237863572472</v>
      </c>
      <c r="F10" s="93" t="s">
        <v>556</v>
      </c>
      <c r="G10" s="93" t="b">
        <v>0</v>
      </c>
      <c r="H10" s="93" t="b">
        <v>0</v>
      </c>
      <c r="I10" s="93" t="b">
        <v>0</v>
      </c>
      <c r="J10" s="93" t="b">
        <v>0</v>
      </c>
      <c r="K10" s="93" t="b">
        <v>0</v>
      </c>
      <c r="L10" s="93" t="b">
        <v>0</v>
      </c>
    </row>
    <row r="11" spans="1:12" ht="15">
      <c r="A11" s="93" t="s">
        <v>463</v>
      </c>
      <c r="B11" s="93" t="s">
        <v>215</v>
      </c>
      <c r="C11" s="93">
        <v>2</v>
      </c>
      <c r="D11" s="133">
        <v>0.009545053409653958</v>
      </c>
      <c r="E11" s="133">
        <v>1.251232527301566</v>
      </c>
      <c r="F11" s="93" t="s">
        <v>556</v>
      </c>
      <c r="G11" s="93" t="b">
        <v>0</v>
      </c>
      <c r="H11" s="93" t="b">
        <v>0</v>
      </c>
      <c r="I11" s="93" t="b">
        <v>0</v>
      </c>
      <c r="J11" s="93" t="b">
        <v>0</v>
      </c>
      <c r="K11" s="93" t="b">
        <v>0</v>
      </c>
      <c r="L11" s="93" t="b">
        <v>0</v>
      </c>
    </row>
    <row r="12" spans="1:12" ht="15">
      <c r="A12" s="93" t="s">
        <v>215</v>
      </c>
      <c r="B12" s="93" t="s">
        <v>551</v>
      </c>
      <c r="C12" s="93">
        <v>2</v>
      </c>
      <c r="D12" s="133">
        <v>0.009545053409653958</v>
      </c>
      <c r="E12" s="133">
        <v>1.7283537820212285</v>
      </c>
      <c r="F12" s="93" t="s">
        <v>556</v>
      </c>
      <c r="G12" s="93" t="b">
        <v>0</v>
      </c>
      <c r="H12" s="93" t="b">
        <v>0</v>
      </c>
      <c r="I12" s="93" t="b">
        <v>0</v>
      </c>
      <c r="J12" s="93" t="b">
        <v>0</v>
      </c>
      <c r="K12" s="93" t="b">
        <v>0</v>
      </c>
      <c r="L12" s="93" t="b">
        <v>0</v>
      </c>
    </row>
    <row r="13" spans="1:12" ht="15">
      <c r="A13" s="93" t="s">
        <v>551</v>
      </c>
      <c r="B13" s="93" t="s">
        <v>552</v>
      </c>
      <c r="C13" s="93">
        <v>2</v>
      </c>
      <c r="D13" s="133">
        <v>0.009545053409653958</v>
      </c>
      <c r="E13" s="133">
        <v>1.7283537820212285</v>
      </c>
      <c r="F13" s="93" t="s">
        <v>556</v>
      </c>
      <c r="G13" s="93" t="b">
        <v>0</v>
      </c>
      <c r="H13" s="93" t="b">
        <v>0</v>
      </c>
      <c r="I13" s="93" t="b">
        <v>0</v>
      </c>
      <c r="J13" s="93" t="b">
        <v>0</v>
      </c>
      <c r="K13" s="93" t="b">
        <v>0</v>
      </c>
      <c r="L13" s="93" t="b">
        <v>0</v>
      </c>
    </row>
    <row r="14" spans="1:12" ht="15">
      <c r="A14" s="93" t="s">
        <v>552</v>
      </c>
      <c r="B14" s="93" t="s">
        <v>553</v>
      </c>
      <c r="C14" s="93">
        <v>2</v>
      </c>
      <c r="D14" s="133">
        <v>0.009545053409653958</v>
      </c>
      <c r="E14" s="133">
        <v>1.7283537820212285</v>
      </c>
      <c r="F14" s="93" t="s">
        <v>556</v>
      </c>
      <c r="G14" s="93" t="b">
        <v>0</v>
      </c>
      <c r="H14" s="93" t="b">
        <v>0</v>
      </c>
      <c r="I14" s="93" t="b">
        <v>0</v>
      </c>
      <c r="J14" s="93" t="b">
        <v>0</v>
      </c>
      <c r="K14" s="93" t="b">
        <v>0</v>
      </c>
      <c r="L14" s="93" t="b">
        <v>0</v>
      </c>
    </row>
    <row r="15" spans="1:12" ht="15">
      <c r="A15" s="93" t="s">
        <v>468</v>
      </c>
      <c r="B15" s="93" t="s">
        <v>469</v>
      </c>
      <c r="C15" s="93">
        <v>2</v>
      </c>
      <c r="D15" s="133">
        <v>0.011359622477886083</v>
      </c>
      <c r="E15" s="133">
        <v>1.3891660843645326</v>
      </c>
      <c r="F15" s="93" t="s">
        <v>421</v>
      </c>
      <c r="G15" s="93" t="b">
        <v>0</v>
      </c>
      <c r="H15" s="93" t="b">
        <v>0</v>
      </c>
      <c r="I15" s="93" t="b">
        <v>0</v>
      </c>
      <c r="J15" s="93" t="b">
        <v>0</v>
      </c>
      <c r="K15" s="93" t="b">
        <v>0</v>
      </c>
      <c r="L15" s="93" t="b">
        <v>0</v>
      </c>
    </row>
    <row r="16" spans="1:12" ht="15">
      <c r="A16" s="93" t="s">
        <v>471</v>
      </c>
      <c r="B16" s="93" t="s">
        <v>472</v>
      </c>
      <c r="C16" s="93">
        <v>2</v>
      </c>
      <c r="D16" s="133">
        <v>0.011359622477886083</v>
      </c>
      <c r="E16" s="133">
        <v>1.3891660843645326</v>
      </c>
      <c r="F16" s="93" t="s">
        <v>421</v>
      </c>
      <c r="G16" s="93" t="b">
        <v>0</v>
      </c>
      <c r="H16" s="93" t="b">
        <v>0</v>
      </c>
      <c r="I16" s="93" t="b">
        <v>0</v>
      </c>
      <c r="J16" s="93" t="b">
        <v>0</v>
      </c>
      <c r="K16" s="93" t="b">
        <v>0</v>
      </c>
      <c r="L16" s="93" t="b">
        <v>0</v>
      </c>
    </row>
    <row r="17" spans="1:12" ht="15">
      <c r="A17" s="93" t="s">
        <v>473</v>
      </c>
      <c r="B17" s="93" t="s">
        <v>465</v>
      </c>
      <c r="C17" s="93">
        <v>2</v>
      </c>
      <c r="D17" s="133">
        <v>0.011359622477886083</v>
      </c>
      <c r="E17" s="133">
        <v>1.3891660843645326</v>
      </c>
      <c r="F17" s="93" t="s">
        <v>421</v>
      </c>
      <c r="G17" s="93" t="b">
        <v>0</v>
      </c>
      <c r="H17" s="93" t="b">
        <v>0</v>
      </c>
      <c r="I17" s="93" t="b">
        <v>0</v>
      </c>
      <c r="J17" s="93" t="b">
        <v>0</v>
      </c>
      <c r="K17" s="93" t="b">
        <v>0</v>
      </c>
      <c r="L17" s="93" t="b">
        <v>0</v>
      </c>
    </row>
    <row r="18" spans="1:12" ht="15">
      <c r="A18" s="93" t="s">
        <v>465</v>
      </c>
      <c r="B18" s="93" t="s">
        <v>474</v>
      </c>
      <c r="C18" s="93">
        <v>2</v>
      </c>
      <c r="D18" s="133">
        <v>0.011359622477886083</v>
      </c>
      <c r="E18" s="133">
        <v>1.3891660843645326</v>
      </c>
      <c r="F18" s="93" t="s">
        <v>421</v>
      </c>
      <c r="G18" s="93" t="b">
        <v>0</v>
      </c>
      <c r="H18" s="93" t="b">
        <v>0</v>
      </c>
      <c r="I18" s="93" t="b">
        <v>0</v>
      </c>
      <c r="J18" s="93" t="b">
        <v>0</v>
      </c>
      <c r="K18" s="93" t="b">
        <v>0</v>
      </c>
      <c r="L18" s="93" t="b">
        <v>0</v>
      </c>
    </row>
    <row r="19" spans="1:12" ht="15">
      <c r="A19" s="93" t="s">
        <v>474</v>
      </c>
      <c r="B19" s="93" t="s">
        <v>549</v>
      </c>
      <c r="C19" s="93">
        <v>2</v>
      </c>
      <c r="D19" s="133">
        <v>0.011359622477886083</v>
      </c>
      <c r="E19" s="133">
        <v>1.3891660843645326</v>
      </c>
      <c r="F19" s="93" t="s">
        <v>421</v>
      </c>
      <c r="G19" s="93" t="b">
        <v>0</v>
      </c>
      <c r="H19" s="93" t="b">
        <v>0</v>
      </c>
      <c r="I19" s="93" t="b">
        <v>0</v>
      </c>
      <c r="J19" s="93" t="b">
        <v>0</v>
      </c>
      <c r="K19" s="93" t="b">
        <v>0</v>
      </c>
      <c r="L19" s="93" t="b">
        <v>0</v>
      </c>
    </row>
    <row r="20" spans="1:12" ht="15">
      <c r="A20" s="93" t="s">
        <v>549</v>
      </c>
      <c r="B20" s="93" t="s">
        <v>221</v>
      </c>
      <c r="C20" s="93">
        <v>2</v>
      </c>
      <c r="D20" s="133">
        <v>0.011359622477886083</v>
      </c>
      <c r="E20" s="133">
        <v>1.3891660843645326</v>
      </c>
      <c r="F20" s="93" t="s">
        <v>421</v>
      </c>
      <c r="G20" s="93" t="b">
        <v>0</v>
      </c>
      <c r="H20" s="93" t="b">
        <v>0</v>
      </c>
      <c r="I20" s="93" t="b">
        <v>0</v>
      </c>
      <c r="J20" s="93" t="b">
        <v>0</v>
      </c>
      <c r="K20" s="93" t="b">
        <v>0</v>
      </c>
      <c r="L20" s="93" t="b">
        <v>0</v>
      </c>
    </row>
    <row r="21" spans="1:12" ht="15">
      <c r="A21" s="93" t="s">
        <v>221</v>
      </c>
      <c r="B21" s="93" t="s">
        <v>550</v>
      </c>
      <c r="C21" s="93">
        <v>2</v>
      </c>
      <c r="D21" s="133">
        <v>0.011359622477886083</v>
      </c>
      <c r="E21" s="133">
        <v>1.3891660843645326</v>
      </c>
      <c r="F21" s="93" t="s">
        <v>421</v>
      </c>
      <c r="G21" s="93" t="b">
        <v>0</v>
      </c>
      <c r="H21" s="93" t="b">
        <v>0</v>
      </c>
      <c r="I21" s="93" t="b">
        <v>0</v>
      </c>
      <c r="J21" s="93" t="b">
        <v>0</v>
      </c>
      <c r="K21" s="93" t="b">
        <v>0</v>
      </c>
      <c r="L21" s="93" t="b">
        <v>0</v>
      </c>
    </row>
    <row r="22" spans="1:12" ht="15">
      <c r="A22" s="93" t="s">
        <v>550</v>
      </c>
      <c r="B22" s="93" t="s">
        <v>463</v>
      </c>
      <c r="C22" s="93">
        <v>2</v>
      </c>
      <c r="D22" s="133">
        <v>0.011359622477886083</v>
      </c>
      <c r="E22" s="133">
        <v>1.0881360887005513</v>
      </c>
      <c r="F22" s="93" t="s">
        <v>421</v>
      </c>
      <c r="G22" s="93" t="b">
        <v>0</v>
      </c>
      <c r="H22" s="93" t="b">
        <v>0</v>
      </c>
      <c r="I22" s="93" t="b">
        <v>0</v>
      </c>
      <c r="J22" s="93" t="b">
        <v>0</v>
      </c>
      <c r="K22" s="93" t="b">
        <v>0</v>
      </c>
      <c r="L22" s="93" t="b">
        <v>0</v>
      </c>
    </row>
    <row r="23" spans="1:12" ht="15">
      <c r="A23" s="93" t="s">
        <v>463</v>
      </c>
      <c r="B23" s="93" t="s">
        <v>215</v>
      </c>
      <c r="C23" s="93">
        <v>2</v>
      </c>
      <c r="D23" s="133">
        <v>0.011359622477886083</v>
      </c>
      <c r="E23" s="133">
        <v>0.91204482964487</v>
      </c>
      <c r="F23" s="93" t="s">
        <v>421</v>
      </c>
      <c r="G23" s="93" t="b">
        <v>0</v>
      </c>
      <c r="H23" s="93" t="b">
        <v>0</v>
      </c>
      <c r="I23" s="93" t="b">
        <v>0</v>
      </c>
      <c r="J23" s="93" t="b">
        <v>0</v>
      </c>
      <c r="K23" s="93" t="b">
        <v>0</v>
      </c>
      <c r="L23" s="93" t="b">
        <v>0</v>
      </c>
    </row>
    <row r="24" spans="1:12" ht="15">
      <c r="A24" s="93" t="s">
        <v>215</v>
      </c>
      <c r="B24" s="93" t="s">
        <v>551</v>
      </c>
      <c r="C24" s="93">
        <v>2</v>
      </c>
      <c r="D24" s="133">
        <v>0.011359622477886083</v>
      </c>
      <c r="E24" s="133">
        <v>1.3891660843645326</v>
      </c>
      <c r="F24" s="93" t="s">
        <v>421</v>
      </c>
      <c r="G24" s="93" t="b">
        <v>0</v>
      </c>
      <c r="H24" s="93" t="b">
        <v>0</v>
      </c>
      <c r="I24" s="93" t="b">
        <v>0</v>
      </c>
      <c r="J24" s="93" t="b">
        <v>0</v>
      </c>
      <c r="K24" s="93" t="b">
        <v>0</v>
      </c>
      <c r="L24" s="93" t="b">
        <v>0</v>
      </c>
    </row>
    <row r="25" spans="1:12" ht="15">
      <c r="A25" s="93" t="s">
        <v>551</v>
      </c>
      <c r="B25" s="93" t="s">
        <v>552</v>
      </c>
      <c r="C25" s="93">
        <v>2</v>
      </c>
      <c r="D25" s="133">
        <v>0.011359622477886083</v>
      </c>
      <c r="E25" s="133">
        <v>1.3891660843645326</v>
      </c>
      <c r="F25" s="93" t="s">
        <v>421</v>
      </c>
      <c r="G25" s="93" t="b">
        <v>0</v>
      </c>
      <c r="H25" s="93" t="b">
        <v>0</v>
      </c>
      <c r="I25" s="93" t="b">
        <v>0</v>
      </c>
      <c r="J25" s="93" t="b">
        <v>0</v>
      </c>
      <c r="K25" s="93" t="b">
        <v>0</v>
      </c>
      <c r="L25" s="93" t="b">
        <v>0</v>
      </c>
    </row>
    <row r="26" spans="1:12" ht="15">
      <c r="A26" s="93" t="s">
        <v>552</v>
      </c>
      <c r="B26" s="93" t="s">
        <v>553</v>
      </c>
      <c r="C26" s="93">
        <v>2</v>
      </c>
      <c r="D26" s="133">
        <v>0.011359622477886083</v>
      </c>
      <c r="E26" s="133">
        <v>1.3891660843645326</v>
      </c>
      <c r="F26" s="93" t="s">
        <v>421</v>
      </c>
      <c r="G26" s="93" t="b">
        <v>0</v>
      </c>
      <c r="H26" s="93" t="b">
        <v>0</v>
      </c>
      <c r="I26" s="93" t="b">
        <v>0</v>
      </c>
      <c r="J26" s="93" t="b">
        <v>0</v>
      </c>
      <c r="K26" s="93" t="b">
        <v>0</v>
      </c>
      <c r="L26" s="93" t="b">
        <v>0</v>
      </c>
    </row>
    <row r="27" spans="1:12" ht="15">
      <c r="A27" s="93" t="s">
        <v>477</v>
      </c>
      <c r="B27" s="93" t="s">
        <v>478</v>
      </c>
      <c r="C27" s="93">
        <v>2</v>
      </c>
      <c r="D27" s="133">
        <v>0</v>
      </c>
      <c r="E27" s="133">
        <v>1.0606978403536116</v>
      </c>
      <c r="F27" s="93" t="s">
        <v>422</v>
      </c>
      <c r="G27" s="93" t="b">
        <v>0</v>
      </c>
      <c r="H27" s="93" t="b">
        <v>0</v>
      </c>
      <c r="I27" s="93" t="b">
        <v>0</v>
      </c>
      <c r="J27" s="93" t="b">
        <v>0</v>
      </c>
      <c r="K27" s="93" t="b">
        <v>0</v>
      </c>
      <c r="L27"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580</v>
      </c>
      <c r="B2" s="136" t="s">
        <v>581</v>
      </c>
      <c r="C2" s="67" t="s">
        <v>582</v>
      </c>
    </row>
    <row r="3" spans="1:3" ht="15">
      <c r="A3" s="135" t="s">
        <v>421</v>
      </c>
      <c r="B3" s="135" t="s">
        <v>421</v>
      </c>
      <c r="C3" s="36">
        <v>6</v>
      </c>
    </row>
    <row r="4" spans="1:3" ht="15">
      <c r="A4" s="135" t="s">
        <v>422</v>
      </c>
      <c r="B4" s="135" t="s">
        <v>422</v>
      </c>
      <c r="C4" s="36">
        <v>2</v>
      </c>
    </row>
    <row r="5" spans="1:3" ht="15">
      <c r="A5" s="135" t="s">
        <v>423</v>
      </c>
      <c r="B5" s="135" t="s">
        <v>423</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600</v>
      </c>
      <c r="B1" s="13" t="s">
        <v>17</v>
      </c>
    </row>
    <row r="2" spans="1:2" ht="15">
      <c r="A2" s="85" t="s">
        <v>601</v>
      </c>
      <c r="B2" s="85" t="s">
        <v>607</v>
      </c>
    </row>
    <row r="3" spans="1:2" ht="15">
      <c r="A3" s="85" t="s">
        <v>602</v>
      </c>
      <c r="B3" s="85" t="s">
        <v>608</v>
      </c>
    </row>
    <row r="4" spans="1:2" ht="15">
      <c r="A4" s="85" t="s">
        <v>603</v>
      </c>
      <c r="B4" s="85" t="s">
        <v>609</v>
      </c>
    </row>
    <row r="5" spans="1:2" ht="15">
      <c r="A5" s="85" t="s">
        <v>604</v>
      </c>
      <c r="B5" s="85" t="s">
        <v>610</v>
      </c>
    </row>
    <row r="6" spans="1:2" ht="15">
      <c r="A6" s="85" t="s">
        <v>605</v>
      </c>
      <c r="B6" s="85" t="s">
        <v>611</v>
      </c>
    </row>
    <row r="7" spans="1:2" ht="15">
      <c r="A7" s="85" t="s">
        <v>606</v>
      </c>
      <c r="B7" s="85" t="s">
        <v>608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612</v>
      </c>
      <c r="B1" s="13" t="s">
        <v>34</v>
      </c>
    </row>
    <row r="2" spans="1:2" ht="15">
      <c r="A2" s="127" t="s">
        <v>215</v>
      </c>
      <c r="B2" s="85">
        <v>10</v>
      </c>
    </row>
    <row r="3" spans="1:2" ht="15">
      <c r="A3" s="127" t="s">
        <v>220</v>
      </c>
      <c r="B3" s="85">
        <v>2</v>
      </c>
    </row>
    <row r="4" spans="1:2" ht="15">
      <c r="A4" s="127" t="s">
        <v>219</v>
      </c>
      <c r="B4" s="85">
        <v>0</v>
      </c>
    </row>
    <row r="5" spans="1:2" ht="15">
      <c r="A5" s="127" t="s">
        <v>223</v>
      </c>
      <c r="B5" s="85">
        <v>0</v>
      </c>
    </row>
    <row r="6" spans="1:2" ht="15">
      <c r="A6" s="127" t="s">
        <v>222</v>
      </c>
      <c r="B6" s="85">
        <v>0</v>
      </c>
    </row>
    <row r="7" spans="1:2" ht="15">
      <c r="A7" s="127" t="s">
        <v>218</v>
      </c>
      <c r="B7" s="85">
        <v>0</v>
      </c>
    </row>
    <row r="8" spans="1:2" ht="15">
      <c r="A8" s="127" t="s">
        <v>221</v>
      </c>
      <c r="B8" s="85">
        <v>0</v>
      </c>
    </row>
    <row r="9" spans="1:2" ht="15">
      <c r="A9" s="127" t="s">
        <v>214</v>
      </c>
      <c r="B9" s="85">
        <v>0</v>
      </c>
    </row>
    <row r="10" spans="1:2" ht="15">
      <c r="A10" s="127" t="s">
        <v>217</v>
      </c>
      <c r="B10" s="85">
        <v>0</v>
      </c>
    </row>
    <row r="11" spans="1:2" ht="15">
      <c r="A11" s="127" t="s">
        <v>216</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619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285</v>
      </c>
      <c r="AF2" s="13" t="s">
        <v>286</v>
      </c>
      <c r="AG2" s="13" t="s">
        <v>287</v>
      </c>
      <c r="AH2" s="13" t="s">
        <v>288</v>
      </c>
      <c r="AI2" s="13" t="s">
        <v>289</v>
      </c>
      <c r="AJ2" s="13" t="s">
        <v>290</v>
      </c>
      <c r="AK2" s="13" t="s">
        <v>291</v>
      </c>
      <c r="AL2" s="13" t="s">
        <v>292</v>
      </c>
      <c r="AM2" s="13" t="s">
        <v>293</v>
      </c>
      <c r="AN2" s="13" t="s">
        <v>294</v>
      </c>
      <c r="AO2" s="13" t="s">
        <v>295</v>
      </c>
      <c r="AP2" s="13" t="s">
        <v>296</v>
      </c>
      <c r="AQ2" s="13" t="s">
        <v>297</v>
      </c>
      <c r="AR2" s="13" t="s">
        <v>298</v>
      </c>
      <c r="AS2" s="13" t="s">
        <v>299</v>
      </c>
      <c r="AT2" s="13" t="s">
        <v>194</v>
      </c>
      <c r="AU2" s="13" t="s">
        <v>300</v>
      </c>
      <c r="AV2" s="13" t="s">
        <v>301</v>
      </c>
      <c r="AW2" s="13" t="s">
        <v>302</v>
      </c>
      <c r="AX2" s="13" t="s">
        <v>303</v>
      </c>
      <c r="AY2" s="13" t="s">
        <v>304</v>
      </c>
      <c r="AZ2" s="13" t="s">
        <v>305</v>
      </c>
      <c r="BA2" s="13" t="s">
        <v>427</v>
      </c>
      <c r="BB2" s="130" t="s">
        <v>521</v>
      </c>
      <c r="BC2" s="130" t="s">
        <v>522</v>
      </c>
      <c r="BD2" s="130" t="s">
        <v>523</v>
      </c>
      <c r="BE2" s="130" t="s">
        <v>524</v>
      </c>
      <c r="BF2" s="130" t="s">
        <v>525</v>
      </c>
      <c r="BG2" s="130" t="s">
        <v>526</v>
      </c>
      <c r="BH2" s="130" t="s">
        <v>527</v>
      </c>
      <c r="BI2" s="130" t="s">
        <v>534</v>
      </c>
      <c r="BJ2" s="130" t="s">
        <v>535</v>
      </c>
      <c r="BK2" s="130" t="s">
        <v>542</v>
      </c>
      <c r="BL2" s="130" t="s">
        <v>569</v>
      </c>
      <c r="BM2" s="130" t="s">
        <v>570</v>
      </c>
      <c r="BN2" s="130" t="s">
        <v>571</v>
      </c>
      <c r="BO2" s="130" t="s">
        <v>572</v>
      </c>
      <c r="BP2" s="130" t="s">
        <v>573</v>
      </c>
      <c r="BQ2" s="130" t="s">
        <v>574</v>
      </c>
      <c r="BR2" s="130" t="s">
        <v>575</v>
      </c>
      <c r="BS2" s="130" t="s">
        <v>576</v>
      </c>
      <c r="BT2" s="130" t="s">
        <v>578</v>
      </c>
      <c r="BU2" s="3"/>
      <c r="BV2" s="3"/>
    </row>
    <row r="3" spans="1:74" ht="41.45" customHeight="1">
      <c r="A3" s="50" t="s">
        <v>214</v>
      </c>
      <c r="C3" s="53"/>
      <c r="D3" s="53" t="s">
        <v>64</v>
      </c>
      <c r="E3" s="54">
        <v>285.5117988394584</v>
      </c>
      <c r="F3" s="55">
        <v>98.69012147604859</v>
      </c>
      <c r="G3" s="114" t="s">
        <v>245</v>
      </c>
      <c r="H3" s="53"/>
      <c r="I3" s="57" t="s">
        <v>214</v>
      </c>
      <c r="J3" s="56"/>
      <c r="K3" s="56"/>
      <c r="L3" s="116" t="s">
        <v>372</v>
      </c>
      <c r="M3" s="59">
        <v>437.53884941553974</v>
      </c>
      <c r="N3" s="60">
        <v>370.3333435058594</v>
      </c>
      <c r="O3" s="60">
        <v>4512.71435546875</v>
      </c>
      <c r="P3" s="58"/>
      <c r="Q3" s="61"/>
      <c r="R3" s="61"/>
      <c r="S3" s="51"/>
      <c r="T3" s="51">
        <v>1</v>
      </c>
      <c r="U3" s="51">
        <v>2</v>
      </c>
      <c r="V3" s="52">
        <v>0</v>
      </c>
      <c r="W3" s="52">
        <v>0.166667</v>
      </c>
      <c r="X3" s="52">
        <v>0.222752</v>
      </c>
      <c r="Y3" s="52">
        <v>0.974332</v>
      </c>
      <c r="Z3" s="52">
        <v>0.5</v>
      </c>
      <c r="AA3" s="52">
        <v>0.5</v>
      </c>
      <c r="AB3" s="62">
        <v>3</v>
      </c>
      <c r="AC3" s="62"/>
      <c r="AD3" s="63"/>
      <c r="AE3" s="85" t="s">
        <v>306</v>
      </c>
      <c r="AF3" s="85">
        <v>582</v>
      </c>
      <c r="AG3" s="85">
        <v>669</v>
      </c>
      <c r="AH3" s="85">
        <v>3846</v>
      </c>
      <c r="AI3" s="85">
        <v>2135</v>
      </c>
      <c r="AJ3" s="85"/>
      <c r="AK3" s="85" t="s">
        <v>316</v>
      </c>
      <c r="AL3" s="85" t="s">
        <v>326</v>
      </c>
      <c r="AM3" s="89" t="s">
        <v>332</v>
      </c>
      <c r="AN3" s="85"/>
      <c r="AO3" s="87">
        <v>39736.19126157407</v>
      </c>
      <c r="AP3" s="89" t="s">
        <v>341</v>
      </c>
      <c r="AQ3" s="85" t="b">
        <v>0</v>
      </c>
      <c r="AR3" s="85" t="b">
        <v>0</v>
      </c>
      <c r="AS3" s="85" t="b">
        <v>0</v>
      </c>
      <c r="AT3" s="85"/>
      <c r="AU3" s="85">
        <v>31</v>
      </c>
      <c r="AV3" s="89" t="s">
        <v>350</v>
      </c>
      <c r="AW3" s="85" t="b">
        <v>0</v>
      </c>
      <c r="AX3" s="85" t="s">
        <v>361</v>
      </c>
      <c r="AY3" s="89" t="s">
        <v>362</v>
      </c>
      <c r="AZ3" s="85" t="s">
        <v>66</v>
      </c>
      <c r="BA3" s="85" t="str">
        <f>REPLACE(INDEX(GroupVertices[Group],MATCH(Vertices[[#This Row],[Vertex]],GroupVertices[Vertex],0)),1,1,"")</f>
        <v>1</v>
      </c>
      <c r="BB3" s="51" t="s">
        <v>232</v>
      </c>
      <c r="BC3" s="51" t="s">
        <v>232</v>
      </c>
      <c r="BD3" s="51" t="s">
        <v>236</v>
      </c>
      <c r="BE3" s="51" t="s">
        <v>236</v>
      </c>
      <c r="BF3" s="51" t="s">
        <v>239</v>
      </c>
      <c r="BG3" s="51" t="s">
        <v>239</v>
      </c>
      <c r="BH3" s="131" t="s">
        <v>528</v>
      </c>
      <c r="BI3" s="131" t="s">
        <v>528</v>
      </c>
      <c r="BJ3" s="131" t="s">
        <v>536</v>
      </c>
      <c r="BK3" s="131" t="s">
        <v>536</v>
      </c>
      <c r="BL3" s="131">
        <v>0</v>
      </c>
      <c r="BM3" s="134">
        <v>0</v>
      </c>
      <c r="BN3" s="131">
        <v>0</v>
      </c>
      <c r="BO3" s="134">
        <v>0</v>
      </c>
      <c r="BP3" s="131">
        <v>0</v>
      </c>
      <c r="BQ3" s="134">
        <v>0</v>
      </c>
      <c r="BR3" s="131">
        <v>20</v>
      </c>
      <c r="BS3" s="134">
        <v>100</v>
      </c>
      <c r="BT3" s="131">
        <v>20</v>
      </c>
      <c r="BU3" s="3"/>
      <c r="BV3" s="3"/>
    </row>
    <row r="4" spans="1:77" ht="41.45" customHeight="1">
      <c r="A4" s="14" t="s">
        <v>215</v>
      </c>
      <c r="C4" s="15"/>
      <c r="D4" s="15" t="s">
        <v>64</v>
      </c>
      <c r="E4" s="95">
        <v>270.2754352030948</v>
      </c>
      <c r="F4" s="81">
        <v>98.85170754068302</v>
      </c>
      <c r="G4" s="114" t="s">
        <v>246</v>
      </c>
      <c r="H4" s="15"/>
      <c r="I4" s="16" t="s">
        <v>215</v>
      </c>
      <c r="J4" s="66"/>
      <c r="K4" s="66"/>
      <c r="L4" s="116" t="s">
        <v>373</v>
      </c>
      <c r="M4" s="96">
        <v>383.6876002750401</v>
      </c>
      <c r="N4" s="97">
        <v>2803.767822265625</v>
      </c>
      <c r="O4" s="97">
        <v>5745.06591796875</v>
      </c>
      <c r="P4" s="77"/>
      <c r="Q4" s="98"/>
      <c r="R4" s="98"/>
      <c r="S4" s="99"/>
      <c r="T4" s="51">
        <v>3</v>
      </c>
      <c r="U4" s="51">
        <v>2</v>
      </c>
      <c r="V4" s="52">
        <v>10</v>
      </c>
      <c r="W4" s="52">
        <v>0.25</v>
      </c>
      <c r="X4" s="52">
        <v>0.299139</v>
      </c>
      <c r="Y4" s="52">
        <v>1.930583</v>
      </c>
      <c r="Z4" s="52">
        <v>0.08333333333333333</v>
      </c>
      <c r="AA4" s="52">
        <v>0.25</v>
      </c>
      <c r="AB4" s="82">
        <v>4</v>
      </c>
      <c r="AC4" s="82"/>
      <c r="AD4" s="100"/>
      <c r="AE4" s="85" t="s">
        <v>307</v>
      </c>
      <c r="AF4" s="85">
        <v>462</v>
      </c>
      <c r="AG4" s="85">
        <v>622</v>
      </c>
      <c r="AH4" s="85">
        <v>1484</v>
      </c>
      <c r="AI4" s="85">
        <v>150</v>
      </c>
      <c r="AJ4" s="85"/>
      <c r="AK4" s="85" t="s">
        <v>317</v>
      </c>
      <c r="AL4" s="85" t="s">
        <v>327</v>
      </c>
      <c r="AM4" s="89" t="s">
        <v>333</v>
      </c>
      <c r="AN4" s="85"/>
      <c r="AO4" s="87">
        <v>40547.92872685185</v>
      </c>
      <c r="AP4" s="89" t="s">
        <v>342</v>
      </c>
      <c r="AQ4" s="85" t="b">
        <v>0</v>
      </c>
      <c r="AR4" s="85" t="b">
        <v>0</v>
      </c>
      <c r="AS4" s="85" t="b">
        <v>1</v>
      </c>
      <c r="AT4" s="85"/>
      <c r="AU4" s="85">
        <v>22</v>
      </c>
      <c r="AV4" s="89" t="s">
        <v>351</v>
      </c>
      <c r="AW4" s="85" t="b">
        <v>0</v>
      </c>
      <c r="AX4" s="85" t="s">
        <v>361</v>
      </c>
      <c r="AY4" s="89" t="s">
        <v>363</v>
      </c>
      <c r="AZ4" s="85" t="s">
        <v>66</v>
      </c>
      <c r="BA4" s="85" t="str">
        <f>REPLACE(INDEX(GroupVertices[Group],MATCH(Vertices[[#This Row],[Vertex]],GroupVertices[Vertex],0)),1,1,"")</f>
        <v>1</v>
      </c>
      <c r="BB4" s="51"/>
      <c r="BC4" s="51"/>
      <c r="BD4" s="51"/>
      <c r="BE4" s="51"/>
      <c r="BF4" s="51" t="s">
        <v>239</v>
      </c>
      <c r="BG4" s="51" t="s">
        <v>239</v>
      </c>
      <c r="BH4" s="131" t="s">
        <v>528</v>
      </c>
      <c r="BI4" s="131" t="s">
        <v>528</v>
      </c>
      <c r="BJ4" s="131" t="s">
        <v>536</v>
      </c>
      <c r="BK4" s="131" t="s">
        <v>536</v>
      </c>
      <c r="BL4" s="131">
        <v>0</v>
      </c>
      <c r="BM4" s="134">
        <v>0</v>
      </c>
      <c r="BN4" s="131">
        <v>0</v>
      </c>
      <c r="BO4" s="134">
        <v>0</v>
      </c>
      <c r="BP4" s="131">
        <v>0</v>
      </c>
      <c r="BQ4" s="134">
        <v>0</v>
      </c>
      <c r="BR4" s="131">
        <v>20</v>
      </c>
      <c r="BS4" s="134">
        <v>100</v>
      </c>
      <c r="BT4" s="131">
        <v>20</v>
      </c>
      <c r="BU4" s="2"/>
      <c r="BV4" s="3"/>
      <c r="BW4" s="3"/>
      <c r="BX4" s="3"/>
      <c r="BY4" s="3"/>
    </row>
    <row r="5" spans="1:77" ht="41.45" customHeight="1">
      <c r="A5" s="14" t="s">
        <v>221</v>
      </c>
      <c r="C5" s="15"/>
      <c r="D5" s="15" t="s">
        <v>64</v>
      </c>
      <c r="E5" s="95">
        <v>162</v>
      </c>
      <c r="F5" s="81">
        <v>100</v>
      </c>
      <c r="G5" s="114" t="s">
        <v>355</v>
      </c>
      <c r="H5" s="15"/>
      <c r="I5" s="16" t="s">
        <v>221</v>
      </c>
      <c r="J5" s="66"/>
      <c r="K5" s="66"/>
      <c r="L5" s="116" t="s">
        <v>374</v>
      </c>
      <c r="M5" s="96">
        <v>1</v>
      </c>
      <c r="N5" s="97">
        <v>643.829345703125</v>
      </c>
      <c r="O5" s="97">
        <v>9132.2626953125</v>
      </c>
      <c r="P5" s="77"/>
      <c r="Q5" s="98"/>
      <c r="R5" s="98"/>
      <c r="S5" s="99"/>
      <c r="T5" s="51">
        <v>2</v>
      </c>
      <c r="U5" s="51">
        <v>0</v>
      </c>
      <c r="V5" s="52">
        <v>0</v>
      </c>
      <c r="W5" s="52">
        <v>0.166667</v>
      </c>
      <c r="X5" s="52">
        <v>0.222752</v>
      </c>
      <c r="Y5" s="52">
        <v>0.974332</v>
      </c>
      <c r="Z5" s="52">
        <v>1</v>
      </c>
      <c r="AA5" s="52">
        <v>0</v>
      </c>
      <c r="AB5" s="82">
        <v>5</v>
      </c>
      <c r="AC5" s="82"/>
      <c r="AD5" s="100"/>
      <c r="AE5" s="85" t="s">
        <v>308</v>
      </c>
      <c r="AF5" s="85">
        <v>123</v>
      </c>
      <c r="AG5" s="85">
        <v>288</v>
      </c>
      <c r="AH5" s="85">
        <v>1030</v>
      </c>
      <c r="AI5" s="85">
        <v>888</v>
      </c>
      <c r="AJ5" s="85"/>
      <c r="AK5" s="85" t="s">
        <v>318</v>
      </c>
      <c r="AL5" s="85" t="s">
        <v>328</v>
      </c>
      <c r="AM5" s="85"/>
      <c r="AN5" s="85"/>
      <c r="AO5" s="87">
        <v>41326.91537037037</v>
      </c>
      <c r="AP5" s="85"/>
      <c r="AQ5" s="85" t="b">
        <v>1</v>
      </c>
      <c r="AR5" s="85" t="b">
        <v>0</v>
      </c>
      <c r="AS5" s="85" t="b">
        <v>1</v>
      </c>
      <c r="AT5" s="85"/>
      <c r="AU5" s="85">
        <v>6</v>
      </c>
      <c r="AV5" s="89" t="s">
        <v>352</v>
      </c>
      <c r="AW5" s="85" t="b">
        <v>0</v>
      </c>
      <c r="AX5" s="85" t="s">
        <v>361</v>
      </c>
      <c r="AY5" s="89" t="s">
        <v>364</v>
      </c>
      <c r="AZ5" s="85" t="s">
        <v>65</v>
      </c>
      <c r="BA5" s="85"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216</v>
      </c>
      <c r="C6" s="15"/>
      <c r="D6" s="15" t="s">
        <v>64</v>
      </c>
      <c r="E6" s="95">
        <v>261.5226305609284</v>
      </c>
      <c r="F6" s="81">
        <v>98.94453357781343</v>
      </c>
      <c r="G6" s="114" t="s">
        <v>356</v>
      </c>
      <c r="H6" s="15"/>
      <c r="I6" s="16" t="s">
        <v>216</v>
      </c>
      <c r="J6" s="66"/>
      <c r="K6" s="66"/>
      <c r="L6" s="116" t="s">
        <v>375</v>
      </c>
      <c r="M6" s="96">
        <v>352.7517763007105</v>
      </c>
      <c r="N6" s="97">
        <v>6276.17529296875</v>
      </c>
      <c r="O6" s="97">
        <v>2105.671875</v>
      </c>
      <c r="P6" s="77"/>
      <c r="Q6" s="98"/>
      <c r="R6" s="98"/>
      <c r="S6" s="99"/>
      <c r="T6" s="51">
        <v>1</v>
      </c>
      <c r="U6" s="51">
        <v>1</v>
      </c>
      <c r="V6" s="52">
        <v>0</v>
      </c>
      <c r="W6" s="52">
        <v>0</v>
      </c>
      <c r="X6" s="52">
        <v>0</v>
      </c>
      <c r="Y6" s="52">
        <v>0.999948</v>
      </c>
      <c r="Z6" s="52">
        <v>0</v>
      </c>
      <c r="AA6" s="52" t="s">
        <v>430</v>
      </c>
      <c r="AB6" s="82">
        <v>6</v>
      </c>
      <c r="AC6" s="82"/>
      <c r="AD6" s="100"/>
      <c r="AE6" s="85" t="s">
        <v>309</v>
      </c>
      <c r="AF6" s="85">
        <v>748</v>
      </c>
      <c r="AG6" s="85">
        <v>595</v>
      </c>
      <c r="AH6" s="85">
        <v>2115</v>
      </c>
      <c r="AI6" s="85">
        <v>3144</v>
      </c>
      <c r="AJ6" s="85"/>
      <c r="AK6" s="85" t="s">
        <v>319</v>
      </c>
      <c r="AL6" s="85" t="s">
        <v>329</v>
      </c>
      <c r="AM6" s="89" t="s">
        <v>334</v>
      </c>
      <c r="AN6" s="85"/>
      <c r="AO6" s="87">
        <v>40205.7734375</v>
      </c>
      <c r="AP6" s="89" t="s">
        <v>343</v>
      </c>
      <c r="AQ6" s="85" t="b">
        <v>0</v>
      </c>
      <c r="AR6" s="85" t="b">
        <v>0</v>
      </c>
      <c r="AS6" s="85" t="b">
        <v>1</v>
      </c>
      <c r="AT6" s="85"/>
      <c r="AU6" s="85">
        <v>42</v>
      </c>
      <c r="AV6" s="89" t="s">
        <v>353</v>
      </c>
      <c r="AW6" s="85" t="b">
        <v>0</v>
      </c>
      <c r="AX6" s="85" t="s">
        <v>361</v>
      </c>
      <c r="AY6" s="89" t="s">
        <v>365</v>
      </c>
      <c r="AZ6" s="85" t="s">
        <v>66</v>
      </c>
      <c r="BA6" s="85" t="str">
        <f>REPLACE(INDEX(GroupVertices[Group],MATCH(Vertices[[#This Row],[Vertex]],GroupVertices[Vertex],0)),1,1,"")</f>
        <v>3</v>
      </c>
      <c r="BB6" s="51" t="s">
        <v>233</v>
      </c>
      <c r="BC6" s="51" t="s">
        <v>233</v>
      </c>
      <c r="BD6" s="51" t="s">
        <v>237</v>
      </c>
      <c r="BE6" s="51" t="s">
        <v>237</v>
      </c>
      <c r="BF6" s="51" t="s">
        <v>240</v>
      </c>
      <c r="BG6" s="51" t="s">
        <v>240</v>
      </c>
      <c r="BH6" s="131" t="s">
        <v>529</v>
      </c>
      <c r="BI6" s="131" t="s">
        <v>529</v>
      </c>
      <c r="BJ6" s="131" t="s">
        <v>537</v>
      </c>
      <c r="BK6" s="131" t="s">
        <v>537</v>
      </c>
      <c r="BL6" s="131">
        <v>1</v>
      </c>
      <c r="BM6" s="134">
        <v>4.3478260869565215</v>
      </c>
      <c r="BN6" s="131">
        <v>0</v>
      </c>
      <c r="BO6" s="134">
        <v>0</v>
      </c>
      <c r="BP6" s="131">
        <v>0</v>
      </c>
      <c r="BQ6" s="134">
        <v>0</v>
      </c>
      <c r="BR6" s="131">
        <v>22</v>
      </c>
      <c r="BS6" s="134">
        <v>95.65217391304348</v>
      </c>
      <c r="BT6" s="131">
        <v>23</v>
      </c>
      <c r="BU6" s="2"/>
      <c r="BV6" s="3"/>
      <c r="BW6" s="3"/>
      <c r="BX6" s="3"/>
      <c r="BY6" s="3"/>
    </row>
    <row r="7" spans="1:77" ht="41.45" customHeight="1">
      <c r="A7" s="14" t="s">
        <v>217</v>
      </c>
      <c r="C7" s="15"/>
      <c r="D7" s="15" t="s">
        <v>64</v>
      </c>
      <c r="E7" s="95">
        <v>797.0646034816248</v>
      </c>
      <c r="F7" s="81">
        <v>93.26495530598213</v>
      </c>
      <c r="G7" s="114" t="s">
        <v>247</v>
      </c>
      <c r="H7" s="15"/>
      <c r="I7" s="16" t="s">
        <v>217</v>
      </c>
      <c r="J7" s="66"/>
      <c r="K7" s="66"/>
      <c r="L7" s="116" t="s">
        <v>376</v>
      </c>
      <c r="M7" s="96">
        <v>2245.565895026358</v>
      </c>
      <c r="N7" s="97">
        <v>8628.1171875</v>
      </c>
      <c r="O7" s="97">
        <v>2105.671875</v>
      </c>
      <c r="P7" s="77"/>
      <c r="Q7" s="98"/>
      <c r="R7" s="98"/>
      <c r="S7" s="99"/>
      <c r="T7" s="51">
        <v>1</v>
      </c>
      <c r="U7" s="51">
        <v>1</v>
      </c>
      <c r="V7" s="52">
        <v>0</v>
      </c>
      <c r="W7" s="52">
        <v>0</v>
      </c>
      <c r="X7" s="52">
        <v>0</v>
      </c>
      <c r="Y7" s="52">
        <v>0.999948</v>
      </c>
      <c r="Z7" s="52">
        <v>0</v>
      </c>
      <c r="AA7" s="52" t="s">
        <v>430</v>
      </c>
      <c r="AB7" s="82">
        <v>7</v>
      </c>
      <c r="AC7" s="82"/>
      <c r="AD7" s="100"/>
      <c r="AE7" s="85" t="s">
        <v>310</v>
      </c>
      <c r="AF7" s="85">
        <v>1198</v>
      </c>
      <c r="AG7" s="85">
        <v>2247</v>
      </c>
      <c r="AH7" s="85">
        <v>1867</v>
      </c>
      <c r="AI7" s="85">
        <v>170</v>
      </c>
      <c r="AJ7" s="85"/>
      <c r="AK7" s="85" t="s">
        <v>320</v>
      </c>
      <c r="AL7" s="85" t="s">
        <v>329</v>
      </c>
      <c r="AM7" s="89" t="s">
        <v>335</v>
      </c>
      <c r="AN7" s="85"/>
      <c r="AO7" s="87">
        <v>41340.74542824074</v>
      </c>
      <c r="AP7" s="89" t="s">
        <v>344</v>
      </c>
      <c r="AQ7" s="85" t="b">
        <v>0</v>
      </c>
      <c r="AR7" s="85" t="b">
        <v>0</v>
      </c>
      <c r="AS7" s="85" t="b">
        <v>1</v>
      </c>
      <c r="AT7" s="85"/>
      <c r="AU7" s="85">
        <v>34</v>
      </c>
      <c r="AV7" s="89" t="s">
        <v>352</v>
      </c>
      <c r="AW7" s="85" t="b">
        <v>0</v>
      </c>
      <c r="AX7" s="85" t="s">
        <v>361</v>
      </c>
      <c r="AY7" s="89" t="s">
        <v>366</v>
      </c>
      <c r="AZ7" s="85" t="s">
        <v>66</v>
      </c>
      <c r="BA7" s="85" t="str">
        <f>REPLACE(INDEX(GroupVertices[Group],MATCH(Vertices[[#This Row],[Vertex]],GroupVertices[Vertex],0)),1,1,"")</f>
        <v>3</v>
      </c>
      <c r="BB7" s="51" t="s">
        <v>234</v>
      </c>
      <c r="BC7" s="51" t="s">
        <v>234</v>
      </c>
      <c r="BD7" s="51" t="s">
        <v>237</v>
      </c>
      <c r="BE7" s="51" t="s">
        <v>237</v>
      </c>
      <c r="BF7" s="51"/>
      <c r="BG7" s="51"/>
      <c r="BH7" s="131" t="s">
        <v>530</v>
      </c>
      <c r="BI7" s="131" t="s">
        <v>530</v>
      </c>
      <c r="BJ7" s="131" t="s">
        <v>538</v>
      </c>
      <c r="BK7" s="131" t="s">
        <v>538</v>
      </c>
      <c r="BL7" s="131">
        <v>1</v>
      </c>
      <c r="BM7" s="134">
        <v>3.225806451612903</v>
      </c>
      <c r="BN7" s="131">
        <v>0</v>
      </c>
      <c r="BO7" s="134">
        <v>0</v>
      </c>
      <c r="BP7" s="131">
        <v>0</v>
      </c>
      <c r="BQ7" s="134">
        <v>0</v>
      </c>
      <c r="BR7" s="131">
        <v>30</v>
      </c>
      <c r="BS7" s="134">
        <v>96.7741935483871</v>
      </c>
      <c r="BT7" s="131">
        <v>31</v>
      </c>
      <c r="BU7" s="2"/>
      <c r="BV7" s="3"/>
      <c r="BW7" s="3"/>
      <c r="BX7" s="3"/>
      <c r="BY7" s="3"/>
    </row>
    <row r="8" spans="1:77" ht="41.45" customHeight="1">
      <c r="A8" s="14" t="s">
        <v>218</v>
      </c>
      <c r="C8" s="15"/>
      <c r="D8" s="15" t="s">
        <v>64</v>
      </c>
      <c r="E8" s="95">
        <v>595.1017408123791</v>
      </c>
      <c r="F8" s="81">
        <v>95.40683016273206</v>
      </c>
      <c r="G8" s="114" t="s">
        <v>357</v>
      </c>
      <c r="H8" s="15"/>
      <c r="I8" s="16" t="s">
        <v>218</v>
      </c>
      <c r="J8" s="66"/>
      <c r="K8" s="66"/>
      <c r="L8" s="116" t="s">
        <v>377</v>
      </c>
      <c r="M8" s="96">
        <v>1531.7504011001604</v>
      </c>
      <c r="N8" s="97">
        <v>4905.29248046875</v>
      </c>
      <c r="O8" s="97">
        <v>9110.853515625</v>
      </c>
      <c r="P8" s="77"/>
      <c r="Q8" s="98"/>
      <c r="R8" s="98"/>
      <c r="S8" s="99"/>
      <c r="T8" s="51">
        <v>0</v>
      </c>
      <c r="U8" s="51">
        <v>1</v>
      </c>
      <c r="V8" s="52">
        <v>0</v>
      </c>
      <c r="W8" s="52">
        <v>0.142857</v>
      </c>
      <c r="X8" s="52">
        <v>0.127678</v>
      </c>
      <c r="Y8" s="52">
        <v>0.560245</v>
      </c>
      <c r="Z8" s="52">
        <v>0</v>
      </c>
      <c r="AA8" s="52">
        <v>0</v>
      </c>
      <c r="AB8" s="82">
        <v>8</v>
      </c>
      <c r="AC8" s="82"/>
      <c r="AD8" s="100"/>
      <c r="AE8" s="85" t="s">
        <v>311</v>
      </c>
      <c r="AF8" s="85">
        <v>1708</v>
      </c>
      <c r="AG8" s="85">
        <v>1624</v>
      </c>
      <c r="AH8" s="85">
        <v>16541</v>
      </c>
      <c r="AI8" s="85">
        <v>3500</v>
      </c>
      <c r="AJ8" s="85"/>
      <c r="AK8" s="85" t="s">
        <v>321</v>
      </c>
      <c r="AL8" s="85" t="s">
        <v>330</v>
      </c>
      <c r="AM8" s="89" t="s">
        <v>336</v>
      </c>
      <c r="AN8" s="85"/>
      <c r="AO8" s="87">
        <v>40035.081967592596</v>
      </c>
      <c r="AP8" s="89" t="s">
        <v>345</v>
      </c>
      <c r="AQ8" s="85" t="b">
        <v>0</v>
      </c>
      <c r="AR8" s="85" t="b">
        <v>0</v>
      </c>
      <c r="AS8" s="85" t="b">
        <v>1</v>
      </c>
      <c r="AT8" s="85"/>
      <c r="AU8" s="85">
        <v>112</v>
      </c>
      <c r="AV8" s="89" t="s">
        <v>354</v>
      </c>
      <c r="AW8" s="85" t="b">
        <v>0</v>
      </c>
      <c r="AX8" s="85" t="s">
        <v>361</v>
      </c>
      <c r="AY8" s="89" t="s">
        <v>367</v>
      </c>
      <c r="AZ8" s="85" t="s">
        <v>66</v>
      </c>
      <c r="BA8" s="85" t="str">
        <f>REPLACE(INDEX(GroupVertices[Group],MATCH(Vertices[[#This Row],[Vertex]],GroupVertices[Vertex],0)),1,1,"")</f>
        <v>1</v>
      </c>
      <c r="BB8" s="51"/>
      <c r="BC8" s="51"/>
      <c r="BD8" s="51"/>
      <c r="BE8" s="51"/>
      <c r="BF8" s="51" t="s">
        <v>241</v>
      </c>
      <c r="BG8" s="51" t="s">
        <v>241</v>
      </c>
      <c r="BH8" s="131" t="s">
        <v>531</v>
      </c>
      <c r="BI8" s="131" t="s">
        <v>531</v>
      </c>
      <c r="BJ8" s="131" t="s">
        <v>539</v>
      </c>
      <c r="BK8" s="131" t="s">
        <v>539</v>
      </c>
      <c r="BL8" s="131">
        <v>0</v>
      </c>
      <c r="BM8" s="134">
        <v>0</v>
      </c>
      <c r="BN8" s="131">
        <v>0</v>
      </c>
      <c r="BO8" s="134">
        <v>0</v>
      </c>
      <c r="BP8" s="131">
        <v>0</v>
      </c>
      <c r="BQ8" s="134">
        <v>0</v>
      </c>
      <c r="BR8" s="131">
        <v>33</v>
      </c>
      <c r="BS8" s="134">
        <v>100</v>
      </c>
      <c r="BT8" s="131">
        <v>33</v>
      </c>
      <c r="BU8" s="2"/>
      <c r="BV8" s="3"/>
      <c r="BW8" s="3"/>
      <c r="BX8" s="3"/>
      <c r="BY8" s="3"/>
    </row>
    <row r="9" spans="1:77" ht="41.45" customHeight="1">
      <c r="A9" s="14" t="s">
        <v>219</v>
      </c>
      <c r="C9" s="15"/>
      <c r="D9" s="15" t="s">
        <v>64</v>
      </c>
      <c r="E9" s="95">
        <v>298.8030947775629</v>
      </c>
      <c r="F9" s="81">
        <v>98.54916341966536</v>
      </c>
      <c r="G9" s="114" t="s">
        <v>248</v>
      </c>
      <c r="H9" s="15"/>
      <c r="I9" s="16" t="s">
        <v>219</v>
      </c>
      <c r="J9" s="66"/>
      <c r="K9" s="66"/>
      <c r="L9" s="116" t="s">
        <v>378</v>
      </c>
      <c r="M9" s="96">
        <v>484.5154710061884</v>
      </c>
      <c r="N9" s="97">
        <v>4002.20166015625</v>
      </c>
      <c r="O9" s="97">
        <v>682.2847290039062</v>
      </c>
      <c r="P9" s="77"/>
      <c r="Q9" s="98"/>
      <c r="R9" s="98"/>
      <c r="S9" s="99"/>
      <c r="T9" s="51">
        <v>0</v>
      </c>
      <c r="U9" s="51">
        <v>1</v>
      </c>
      <c r="V9" s="52">
        <v>0</v>
      </c>
      <c r="W9" s="52">
        <v>0.142857</v>
      </c>
      <c r="X9" s="52">
        <v>0.127678</v>
      </c>
      <c r="Y9" s="52">
        <v>0.560245</v>
      </c>
      <c r="Z9" s="52">
        <v>0</v>
      </c>
      <c r="AA9" s="52">
        <v>0</v>
      </c>
      <c r="AB9" s="82">
        <v>9</v>
      </c>
      <c r="AC9" s="82"/>
      <c r="AD9" s="100"/>
      <c r="AE9" s="85" t="s">
        <v>312</v>
      </c>
      <c r="AF9" s="85">
        <v>1660</v>
      </c>
      <c r="AG9" s="85">
        <v>710</v>
      </c>
      <c r="AH9" s="85">
        <v>3653</v>
      </c>
      <c r="AI9" s="85">
        <v>17993</v>
      </c>
      <c r="AJ9" s="85"/>
      <c r="AK9" s="85" t="s">
        <v>322</v>
      </c>
      <c r="AL9" s="85" t="s">
        <v>331</v>
      </c>
      <c r="AM9" s="89" t="s">
        <v>337</v>
      </c>
      <c r="AN9" s="85"/>
      <c r="AO9" s="87">
        <v>42583.88726851852</v>
      </c>
      <c r="AP9" s="89" t="s">
        <v>346</v>
      </c>
      <c r="AQ9" s="85" t="b">
        <v>0</v>
      </c>
      <c r="AR9" s="85" t="b">
        <v>0</v>
      </c>
      <c r="AS9" s="85" t="b">
        <v>1</v>
      </c>
      <c r="AT9" s="85"/>
      <c r="AU9" s="85">
        <v>17</v>
      </c>
      <c r="AV9" s="89" t="s">
        <v>352</v>
      </c>
      <c r="AW9" s="85" t="b">
        <v>0</v>
      </c>
      <c r="AX9" s="85" t="s">
        <v>361</v>
      </c>
      <c r="AY9" s="89" t="s">
        <v>368</v>
      </c>
      <c r="AZ9" s="85" t="s">
        <v>66</v>
      </c>
      <c r="BA9" s="85" t="str">
        <f>REPLACE(INDEX(GroupVertices[Group],MATCH(Vertices[[#This Row],[Vertex]],GroupVertices[Vertex],0)),1,1,"")</f>
        <v>1</v>
      </c>
      <c r="BB9" s="51"/>
      <c r="BC9" s="51"/>
      <c r="BD9" s="51"/>
      <c r="BE9" s="51"/>
      <c r="BF9" s="51" t="s">
        <v>239</v>
      </c>
      <c r="BG9" s="51" t="s">
        <v>239</v>
      </c>
      <c r="BH9" s="131" t="s">
        <v>532</v>
      </c>
      <c r="BI9" s="131" t="s">
        <v>532</v>
      </c>
      <c r="BJ9" s="131" t="s">
        <v>540</v>
      </c>
      <c r="BK9" s="131" t="s">
        <v>540</v>
      </c>
      <c r="BL9" s="131">
        <v>0</v>
      </c>
      <c r="BM9" s="134">
        <v>0</v>
      </c>
      <c r="BN9" s="131">
        <v>0</v>
      </c>
      <c r="BO9" s="134">
        <v>0</v>
      </c>
      <c r="BP9" s="131">
        <v>0</v>
      </c>
      <c r="BQ9" s="134">
        <v>0</v>
      </c>
      <c r="BR9" s="131">
        <v>11</v>
      </c>
      <c r="BS9" s="134">
        <v>100</v>
      </c>
      <c r="BT9" s="131">
        <v>11</v>
      </c>
      <c r="BU9" s="2"/>
      <c r="BV9" s="3"/>
      <c r="BW9" s="3"/>
      <c r="BX9" s="3"/>
      <c r="BY9" s="3"/>
    </row>
    <row r="10" spans="1:77" ht="41.45" customHeight="1">
      <c r="A10" s="14" t="s">
        <v>220</v>
      </c>
      <c r="C10" s="15"/>
      <c r="D10" s="15" t="s">
        <v>64</v>
      </c>
      <c r="E10" s="95">
        <v>813.273500967118</v>
      </c>
      <c r="F10" s="81">
        <v>93.09305523722209</v>
      </c>
      <c r="G10" s="114" t="s">
        <v>358</v>
      </c>
      <c r="H10" s="15"/>
      <c r="I10" s="16" t="s">
        <v>220</v>
      </c>
      <c r="J10" s="66"/>
      <c r="K10" s="66"/>
      <c r="L10" s="116" t="s">
        <v>379</v>
      </c>
      <c r="M10" s="96">
        <v>2302.854457941783</v>
      </c>
      <c r="N10" s="97">
        <v>6276.17529296875</v>
      </c>
      <c r="O10" s="97">
        <v>8287.40625</v>
      </c>
      <c r="P10" s="77"/>
      <c r="Q10" s="98"/>
      <c r="R10" s="98"/>
      <c r="S10" s="99"/>
      <c r="T10" s="51">
        <v>0</v>
      </c>
      <c r="U10" s="51">
        <v>2</v>
      </c>
      <c r="V10" s="52">
        <v>2</v>
      </c>
      <c r="W10" s="52">
        <v>0.5</v>
      </c>
      <c r="X10" s="52">
        <v>0</v>
      </c>
      <c r="Y10" s="52">
        <v>1.45938</v>
      </c>
      <c r="Z10" s="52">
        <v>0</v>
      </c>
      <c r="AA10" s="52">
        <v>0</v>
      </c>
      <c r="AB10" s="82">
        <v>10</v>
      </c>
      <c r="AC10" s="82"/>
      <c r="AD10" s="100"/>
      <c r="AE10" s="85" t="s">
        <v>313</v>
      </c>
      <c r="AF10" s="85">
        <v>1408</v>
      </c>
      <c r="AG10" s="85">
        <v>2297</v>
      </c>
      <c r="AH10" s="85">
        <v>1229</v>
      </c>
      <c r="AI10" s="85">
        <v>8147</v>
      </c>
      <c r="AJ10" s="85"/>
      <c r="AK10" s="85" t="s">
        <v>323</v>
      </c>
      <c r="AL10" s="85" t="s">
        <v>329</v>
      </c>
      <c r="AM10" s="89" t="s">
        <v>338</v>
      </c>
      <c r="AN10" s="85"/>
      <c r="AO10" s="87">
        <v>40368.631053240744</v>
      </c>
      <c r="AP10" s="89" t="s">
        <v>347</v>
      </c>
      <c r="AQ10" s="85" t="b">
        <v>0</v>
      </c>
      <c r="AR10" s="85" t="b">
        <v>0</v>
      </c>
      <c r="AS10" s="85" t="b">
        <v>0</v>
      </c>
      <c r="AT10" s="85"/>
      <c r="AU10" s="85">
        <v>121</v>
      </c>
      <c r="AV10" s="89" t="s">
        <v>354</v>
      </c>
      <c r="AW10" s="85" t="b">
        <v>0</v>
      </c>
      <c r="AX10" s="85" t="s">
        <v>361</v>
      </c>
      <c r="AY10" s="89" t="s">
        <v>369</v>
      </c>
      <c r="AZ10" s="85" t="s">
        <v>66</v>
      </c>
      <c r="BA10" s="85" t="str">
        <f>REPLACE(INDEX(GroupVertices[Group],MATCH(Vertices[[#This Row],[Vertex]],GroupVertices[Vertex],0)),1,1,"")</f>
        <v>2</v>
      </c>
      <c r="BB10" s="51" t="s">
        <v>235</v>
      </c>
      <c r="BC10" s="51" t="s">
        <v>235</v>
      </c>
      <c r="BD10" s="51" t="s">
        <v>238</v>
      </c>
      <c r="BE10" s="51" t="s">
        <v>238</v>
      </c>
      <c r="BF10" s="51"/>
      <c r="BG10" s="51"/>
      <c r="BH10" s="131" t="s">
        <v>533</v>
      </c>
      <c r="BI10" s="131" t="s">
        <v>533</v>
      </c>
      <c r="BJ10" s="131" t="s">
        <v>541</v>
      </c>
      <c r="BK10" s="131" t="s">
        <v>541</v>
      </c>
      <c r="BL10" s="131">
        <v>2</v>
      </c>
      <c r="BM10" s="134">
        <v>5.405405405405405</v>
      </c>
      <c r="BN10" s="131">
        <v>0</v>
      </c>
      <c r="BO10" s="134">
        <v>0</v>
      </c>
      <c r="BP10" s="131">
        <v>0</v>
      </c>
      <c r="BQ10" s="134">
        <v>0</v>
      </c>
      <c r="BR10" s="131">
        <v>35</v>
      </c>
      <c r="BS10" s="134">
        <v>94.5945945945946</v>
      </c>
      <c r="BT10" s="131">
        <v>37</v>
      </c>
      <c r="BU10" s="2"/>
      <c r="BV10" s="3"/>
      <c r="BW10" s="3"/>
      <c r="BX10" s="3"/>
      <c r="BY10" s="3"/>
    </row>
    <row r="11" spans="1:77" ht="41.45" customHeight="1">
      <c r="A11" s="14" t="s">
        <v>222</v>
      </c>
      <c r="C11" s="15"/>
      <c r="D11" s="15" t="s">
        <v>64</v>
      </c>
      <c r="E11" s="95">
        <v>1000</v>
      </c>
      <c r="F11" s="81">
        <v>70</v>
      </c>
      <c r="G11" s="114" t="s">
        <v>359</v>
      </c>
      <c r="H11" s="15"/>
      <c r="I11" s="16" t="s">
        <v>222</v>
      </c>
      <c r="J11" s="66"/>
      <c r="K11" s="66"/>
      <c r="L11" s="116" t="s">
        <v>380</v>
      </c>
      <c r="M11" s="96">
        <v>9999</v>
      </c>
      <c r="N11" s="97">
        <v>6276.17529296875</v>
      </c>
      <c r="O11" s="97">
        <v>5570.03125</v>
      </c>
      <c r="P11" s="77"/>
      <c r="Q11" s="98"/>
      <c r="R11" s="98"/>
      <c r="S11" s="99"/>
      <c r="T11" s="51">
        <v>1</v>
      </c>
      <c r="U11" s="51">
        <v>0</v>
      </c>
      <c r="V11" s="52">
        <v>0</v>
      </c>
      <c r="W11" s="52">
        <v>0.333333</v>
      </c>
      <c r="X11" s="52">
        <v>0</v>
      </c>
      <c r="Y11" s="52">
        <v>0.770231</v>
      </c>
      <c r="Z11" s="52">
        <v>0</v>
      </c>
      <c r="AA11" s="52">
        <v>0</v>
      </c>
      <c r="AB11" s="82">
        <v>11</v>
      </c>
      <c r="AC11" s="82"/>
      <c r="AD11" s="100"/>
      <c r="AE11" s="85" t="s">
        <v>314</v>
      </c>
      <c r="AF11" s="85">
        <v>42</v>
      </c>
      <c r="AG11" s="85">
        <v>9014</v>
      </c>
      <c r="AH11" s="85">
        <v>1714</v>
      </c>
      <c r="AI11" s="85">
        <v>772</v>
      </c>
      <c r="AJ11" s="85"/>
      <c r="AK11" s="85" t="s">
        <v>324</v>
      </c>
      <c r="AL11" s="85" t="s">
        <v>330</v>
      </c>
      <c r="AM11" s="89" t="s">
        <v>339</v>
      </c>
      <c r="AN11" s="85"/>
      <c r="AO11" s="87">
        <v>43019.84050925926</v>
      </c>
      <c r="AP11" s="89" t="s">
        <v>348</v>
      </c>
      <c r="AQ11" s="85" t="b">
        <v>1</v>
      </c>
      <c r="AR11" s="85" t="b">
        <v>0</v>
      </c>
      <c r="AS11" s="85" t="b">
        <v>1</v>
      </c>
      <c r="AT11" s="85"/>
      <c r="AU11" s="85">
        <v>149</v>
      </c>
      <c r="AV11" s="85"/>
      <c r="AW11" s="85" t="b">
        <v>0</v>
      </c>
      <c r="AX11" s="85" t="s">
        <v>361</v>
      </c>
      <c r="AY11" s="89" t="s">
        <v>370</v>
      </c>
      <c r="AZ11" s="85" t="s">
        <v>65</v>
      </c>
      <c r="BA11" s="85" t="str">
        <f>REPLACE(INDEX(GroupVertices[Group],MATCH(Vertices[[#This Row],[Vertex]],GroupVertices[Vertex],0)),1,1,"")</f>
        <v>2</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01" t="s">
        <v>223</v>
      </c>
      <c r="C12" s="102"/>
      <c r="D12" s="102" t="s">
        <v>64</v>
      </c>
      <c r="E12" s="103">
        <v>1000</v>
      </c>
      <c r="F12" s="104">
        <v>91.11276644510657</v>
      </c>
      <c r="G12" s="115" t="s">
        <v>360</v>
      </c>
      <c r="H12" s="102"/>
      <c r="I12" s="105" t="s">
        <v>223</v>
      </c>
      <c r="J12" s="106"/>
      <c r="K12" s="106"/>
      <c r="L12" s="117" t="s">
        <v>381</v>
      </c>
      <c r="M12" s="107">
        <v>2962.818702727481</v>
      </c>
      <c r="N12" s="108">
        <v>8628.1171875</v>
      </c>
      <c r="O12" s="108">
        <v>8287.40625</v>
      </c>
      <c r="P12" s="109"/>
      <c r="Q12" s="110"/>
      <c r="R12" s="110"/>
      <c r="S12" s="111"/>
      <c r="T12" s="51">
        <v>1</v>
      </c>
      <c r="U12" s="51">
        <v>0</v>
      </c>
      <c r="V12" s="52">
        <v>0</v>
      </c>
      <c r="W12" s="52">
        <v>0.333333</v>
      </c>
      <c r="X12" s="52">
        <v>0</v>
      </c>
      <c r="Y12" s="52">
        <v>0.770231</v>
      </c>
      <c r="Z12" s="52">
        <v>0</v>
      </c>
      <c r="AA12" s="52">
        <v>0</v>
      </c>
      <c r="AB12" s="112">
        <v>12</v>
      </c>
      <c r="AC12" s="112"/>
      <c r="AD12" s="113"/>
      <c r="AE12" s="85" t="s">
        <v>315</v>
      </c>
      <c r="AF12" s="85">
        <v>2012</v>
      </c>
      <c r="AG12" s="85">
        <v>2873</v>
      </c>
      <c r="AH12" s="85">
        <v>871</v>
      </c>
      <c r="AI12" s="85">
        <v>2399</v>
      </c>
      <c r="AJ12" s="85"/>
      <c r="AK12" s="85" t="s">
        <v>325</v>
      </c>
      <c r="AL12" s="85" t="s">
        <v>330</v>
      </c>
      <c r="AM12" s="89" t="s">
        <v>340</v>
      </c>
      <c r="AN12" s="85"/>
      <c r="AO12" s="87">
        <v>42963.56613425926</v>
      </c>
      <c r="AP12" s="89" t="s">
        <v>349</v>
      </c>
      <c r="AQ12" s="85" t="b">
        <v>0</v>
      </c>
      <c r="AR12" s="85" t="b">
        <v>0</v>
      </c>
      <c r="AS12" s="85" t="b">
        <v>1</v>
      </c>
      <c r="AT12" s="85"/>
      <c r="AU12" s="85">
        <v>25</v>
      </c>
      <c r="AV12" s="89" t="s">
        <v>352</v>
      </c>
      <c r="AW12" s="85" t="b">
        <v>0</v>
      </c>
      <c r="AX12" s="85" t="s">
        <v>361</v>
      </c>
      <c r="AY12" s="89" t="s">
        <v>371</v>
      </c>
      <c r="AZ12" s="85" t="s">
        <v>65</v>
      </c>
      <c r="BA12" s="85" t="str">
        <f>REPLACE(INDEX(GroupVertices[Group],MATCH(Vertices[[#This Row],[Vertex]],GroupVertices[Vertex],0)),1,1,"")</f>
        <v>2</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
    <dataValidation allowBlank="1" showInputMessage="1" promptTitle="Vertex Tooltip" prompt="Enter optional text that will pop up when the mouse is hovered over the vertex." errorTitle="Invalid Vertex Image Key" sqref="L3:L1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
    <dataValidation allowBlank="1" showInputMessage="1" promptTitle="Vertex Label Fill Color" prompt="To select an optional fill color for the Label shape, right-click and select Select Color on the right-click menu." sqref="J3:J12"/>
    <dataValidation allowBlank="1" showInputMessage="1" promptTitle="Vertex Image File" prompt="Enter the path to an image file.  Hover over the column header for examples." errorTitle="Invalid Vertex Image Key" sqref="G3:G12"/>
    <dataValidation allowBlank="1" showInputMessage="1" promptTitle="Vertex Color" prompt="To select an optional vertex color, right-click and select Select Color on the right-click menu." sqref="C3:C12"/>
    <dataValidation allowBlank="1" showInputMessage="1" promptTitle="Vertex Opacity" prompt="Enter an optional vertex opacity between 0 (transparent) and 100 (opaque)." errorTitle="Invalid Vertex Opacity" error="The optional vertex opacity must be a whole number between 0 and 10." sqref="F3:F12"/>
    <dataValidation type="list" allowBlank="1" showInputMessage="1" showErrorMessage="1" promptTitle="Vertex Shape" prompt="Select an optional vertex shape." errorTitle="Invalid Vertex Shape" error="You have entered an invalid vertex shape.  Try selecting from the drop-down list instead." sqref="D3:D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
      <formula1>ValidVertexLabelPositions</formula1>
    </dataValidation>
    <dataValidation allowBlank="1" showInputMessage="1" showErrorMessage="1" promptTitle="Vertex Name" prompt="Enter the name of the vertex." sqref="A3:A12"/>
  </dataValidations>
  <hyperlinks>
    <hyperlink ref="AM3" r:id="rId1" display="https://t.co/BdquKHkupU"/>
    <hyperlink ref="AM4" r:id="rId2" display="https://t.co/ECGBkvNnk2"/>
    <hyperlink ref="AM6" r:id="rId3" display="https://t.co/kFvxpItlVD"/>
    <hyperlink ref="AM7" r:id="rId4" display="https://t.co/dZoksP4BJZ"/>
    <hyperlink ref="AM8" r:id="rId5" display="https://t.co/FjYGIiG3gq"/>
    <hyperlink ref="AM9" r:id="rId6" display="https://t.co/eBwKjpK2oS"/>
    <hyperlink ref="AM10" r:id="rId7" display="https://t.co/3jvdgBpCAt"/>
    <hyperlink ref="AM11" r:id="rId8" display="https://t.co/TNiathRPUa"/>
    <hyperlink ref="AM12" r:id="rId9" display="https://t.co/ZQr8Jh7L9S"/>
    <hyperlink ref="AP3" r:id="rId10" display="https://pbs.twimg.com/profile_banners/16755748/1547012512"/>
    <hyperlink ref="AP4" r:id="rId11" display="https://pbs.twimg.com/profile_banners/234122336/1493294724"/>
    <hyperlink ref="AP6" r:id="rId12" display="https://pbs.twimg.com/profile_banners/109020280/1524932101"/>
    <hyperlink ref="AP7" r:id="rId13" display="https://pbs.twimg.com/profile_banners/1249686601/1553963261"/>
    <hyperlink ref="AP8" r:id="rId14" display="https://pbs.twimg.com/profile_banners/64310165/1539315744"/>
    <hyperlink ref="AP9" r:id="rId15" display="https://pbs.twimg.com/profile_banners/760222991921717248/1545508223"/>
    <hyperlink ref="AP10" r:id="rId16" display="https://pbs.twimg.com/profile_banners/164708648/1545498733"/>
    <hyperlink ref="AP11" r:id="rId17" display="https://pbs.twimg.com/profile_banners/918207158793195521/1561405112"/>
    <hyperlink ref="AP12" r:id="rId18" display="https://pbs.twimg.com/profile_banners/897814006269960193/1558989938"/>
    <hyperlink ref="AV3" r:id="rId19" display="http://abs.twimg.com/images/themes/theme9/bg.gif"/>
    <hyperlink ref="AV4" r:id="rId20" display="http://abs.twimg.com/images/themes/theme2/bg.gif"/>
    <hyperlink ref="AV5" r:id="rId21" display="http://abs.twimg.com/images/themes/theme1/bg.png"/>
    <hyperlink ref="AV6" r:id="rId22" display="http://abs.twimg.com/images/themes/theme13/bg.gif"/>
    <hyperlink ref="AV7" r:id="rId23" display="http://abs.twimg.com/images/themes/theme1/bg.png"/>
    <hyperlink ref="AV8" r:id="rId24" display="http://abs.twimg.com/images/themes/theme15/bg.png"/>
    <hyperlink ref="AV9" r:id="rId25" display="http://abs.twimg.com/images/themes/theme1/bg.png"/>
    <hyperlink ref="AV10" r:id="rId26" display="http://abs.twimg.com/images/themes/theme15/bg.png"/>
    <hyperlink ref="AV12" r:id="rId27" display="http://abs.twimg.com/images/themes/theme1/bg.png"/>
    <hyperlink ref="G3" r:id="rId28" display="http://pbs.twimg.com/profile_images/1082874182491197440/8LWEqcuh_normal.jpg"/>
    <hyperlink ref="G4" r:id="rId29" display="http://pbs.twimg.com/profile_images/858370328195715072/j7iGWyy8_normal.jpg"/>
    <hyperlink ref="G5" r:id="rId30" display="http://pbs.twimg.com/profile_images/591296846645108736/IS9tP_5p_normal.jpg"/>
    <hyperlink ref="G6" r:id="rId31" display="http://pbs.twimg.com/profile_images/1128122990258999296/qzilT1hl_normal.jpg"/>
    <hyperlink ref="G7" r:id="rId32" display="http://pbs.twimg.com/profile_images/594163868991037440/LBgSYSkD_normal.png"/>
    <hyperlink ref="G8" r:id="rId33" display="http://pbs.twimg.com/profile_images/1192151072820871170/g-IbGpjA_normal.jpg"/>
    <hyperlink ref="G9" r:id="rId34" display="http://pbs.twimg.com/profile_images/1173328966951661569/_v1F5MMV_normal.jpg"/>
    <hyperlink ref="G10" r:id="rId35" display="http://pbs.twimg.com/profile_images/1193224175403642880/y7tTSg4e_normal.jpg"/>
    <hyperlink ref="G11" r:id="rId36" display="http://pbs.twimg.com/profile_images/1143209604433764353/m9gTuvRU_normal.png"/>
    <hyperlink ref="G12" r:id="rId37" display="http://pbs.twimg.com/profile_images/1194090921140391936/K9E65z6E_normal.jpg"/>
    <hyperlink ref="AY3" r:id="rId38" display="https://twitter.com/proflyons"/>
    <hyperlink ref="AY4" r:id="rId39" display="https://twitter.com/brainstormsgi"/>
    <hyperlink ref="AY5" r:id="rId40" display="https://twitter.com/schweitzerls"/>
    <hyperlink ref="AY6" r:id="rId41" display="https://twitter.com/sharonaschaiek"/>
    <hyperlink ref="AY7" r:id="rId42" display="https://twitter.com/succinctsocial"/>
    <hyperlink ref="AY8" r:id="rId43" display="https://twitter.com/kate_mcgartland"/>
    <hyperlink ref="AY9" r:id="rId44" display="https://twitter.com/bburge_canada"/>
    <hyperlink ref="AY10" r:id="rId45" display="https://twitter.com/jlindzon"/>
    <hyperlink ref="AY11" r:id="rId46" display="https://twitter.com/sidewalktoronto"/>
    <hyperlink ref="AY12" r:id="rId47" display="https://twitter.com/tmls_to"/>
  </hyperlinks>
  <printOptions/>
  <pageMargins left="0.7" right="0.7" top="0.75" bottom="0.75" header="0.3" footer="0.3"/>
  <pageSetup horizontalDpi="600" verticalDpi="600" orientation="portrait" r:id="rId52"/>
  <drawing r:id="rId51"/>
  <legacyDrawing r:id="rId49"/>
  <tableParts>
    <tablePart r:id="rId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440</v>
      </c>
      <c r="Z2" s="13" t="s">
        <v>447</v>
      </c>
      <c r="AA2" s="13" t="s">
        <v>456</v>
      </c>
      <c r="AB2" s="13" t="s">
        <v>481</v>
      </c>
      <c r="AC2" s="13" t="s">
        <v>499</v>
      </c>
      <c r="AD2" s="13" t="s">
        <v>509</v>
      </c>
      <c r="AE2" s="13" t="s">
        <v>510</v>
      </c>
      <c r="AF2" s="13" t="s">
        <v>517</v>
      </c>
      <c r="AG2" s="67" t="s">
        <v>569</v>
      </c>
      <c r="AH2" s="67" t="s">
        <v>570</v>
      </c>
      <c r="AI2" s="67" t="s">
        <v>571</v>
      </c>
      <c r="AJ2" s="67" t="s">
        <v>572</v>
      </c>
      <c r="AK2" s="67" t="s">
        <v>573</v>
      </c>
      <c r="AL2" s="67" t="s">
        <v>574</v>
      </c>
      <c r="AM2" s="67" t="s">
        <v>575</v>
      </c>
      <c r="AN2" s="67" t="s">
        <v>576</v>
      </c>
      <c r="AO2" s="67" t="s">
        <v>579</v>
      </c>
    </row>
    <row r="3" spans="1:41" ht="15">
      <c r="A3" s="128" t="s">
        <v>421</v>
      </c>
      <c r="B3" s="129" t="s">
        <v>424</v>
      </c>
      <c r="C3" s="129" t="s">
        <v>56</v>
      </c>
      <c r="D3" s="120"/>
      <c r="E3" s="119"/>
      <c r="F3" s="121" t="s">
        <v>614</v>
      </c>
      <c r="G3" s="122"/>
      <c r="H3" s="122"/>
      <c r="I3" s="123">
        <v>3</v>
      </c>
      <c r="J3" s="124"/>
      <c r="K3" s="51">
        <v>5</v>
      </c>
      <c r="L3" s="51">
        <v>6</v>
      </c>
      <c r="M3" s="51">
        <v>0</v>
      </c>
      <c r="N3" s="51">
        <v>6</v>
      </c>
      <c r="O3" s="51">
        <v>0</v>
      </c>
      <c r="P3" s="52">
        <v>0.2</v>
      </c>
      <c r="Q3" s="52">
        <v>0.3333333333333333</v>
      </c>
      <c r="R3" s="51">
        <v>1</v>
      </c>
      <c r="S3" s="51">
        <v>0</v>
      </c>
      <c r="T3" s="51">
        <v>5</v>
      </c>
      <c r="U3" s="51">
        <v>6</v>
      </c>
      <c r="V3" s="51">
        <v>2</v>
      </c>
      <c r="W3" s="52">
        <v>1.2</v>
      </c>
      <c r="X3" s="52">
        <v>0.3</v>
      </c>
      <c r="Y3" s="85" t="s">
        <v>232</v>
      </c>
      <c r="Z3" s="85" t="s">
        <v>236</v>
      </c>
      <c r="AA3" s="85" t="s">
        <v>241</v>
      </c>
      <c r="AB3" s="93" t="s">
        <v>482</v>
      </c>
      <c r="AC3" s="93" t="s">
        <v>500</v>
      </c>
      <c r="AD3" s="93"/>
      <c r="AE3" s="93" t="s">
        <v>511</v>
      </c>
      <c r="AF3" s="93" t="s">
        <v>518</v>
      </c>
      <c r="AG3" s="131">
        <v>0</v>
      </c>
      <c r="AH3" s="134">
        <v>0</v>
      </c>
      <c r="AI3" s="131">
        <v>0</v>
      </c>
      <c r="AJ3" s="134">
        <v>0</v>
      </c>
      <c r="AK3" s="131">
        <v>0</v>
      </c>
      <c r="AL3" s="134">
        <v>0</v>
      </c>
      <c r="AM3" s="131">
        <v>84</v>
      </c>
      <c r="AN3" s="134">
        <v>100</v>
      </c>
      <c r="AO3" s="131">
        <v>84</v>
      </c>
    </row>
    <row r="4" spans="1:41" ht="15">
      <c r="A4" s="128" t="s">
        <v>422</v>
      </c>
      <c r="B4" s="129" t="s">
        <v>425</v>
      </c>
      <c r="C4" s="129" t="s">
        <v>56</v>
      </c>
      <c r="D4" s="125"/>
      <c r="E4" s="102"/>
      <c r="F4" s="105" t="s">
        <v>615</v>
      </c>
      <c r="G4" s="109"/>
      <c r="H4" s="109"/>
      <c r="I4" s="126">
        <v>4</v>
      </c>
      <c r="J4" s="112"/>
      <c r="K4" s="51">
        <v>3</v>
      </c>
      <c r="L4" s="51">
        <v>2</v>
      </c>
      <c r="M4" s="51">
        <v>0</v>
      </c>
      <c r="N4" s="51">
        <v>2</v>
      </c>
      <c r="O4" s="51">
        <v>0</v>
      </c>
      <c r="P4" s="52">
        <v>0</v>
      </c>
      <c r="Q4" s="52">
        <v>0</v>
      </c>
      <c r="R4" s="51">
        <v>1</v>
      </c>
      <c r="S4" s="51">
        <v>0</v>
      </c>
      <c r="T4" s="51">
        <v>3</v>
      </c>
      <c r="U4" s="51">
        <v>2</v>
      </c>
      <c r="V4" s="51">
        <v>2</v>
      </c>
      <c r="W4" s="52">
        <v>0.888889</v>
      </c>
      <c r="X4" s="52">
        <v>0.3333333333333333</v>
      </c>
      <c r="Y4" s="85" t="s">
        <v>235</v>
      </c>
      <c r="Z4" s="85" t="s">
        <v>238</v>
      </c>
      <c r="AA4" s="85"/>
      <c r="AB4" s="93" t="s">
        <v>483</v>
      </c>
      <c r="AC4" s="93" t="s">
        <v>485</v>
      </c>
      <c r="AD4" s="93"/>
      <c r="AE4" s="93" t="s">
        <v>512</v>
      </c>
      <c r="AF4" s="93" t="s">
        <v>519</v>
      </c>
      <c r="AG4" s="131">
        <v>2</v>
      </c>
      <c r="AH4" s="134">
        <v>5.405405405405405</v>
      </c>
      <c r="AI4" s="131">
        <v>0</v>
      </c>
      <c r="AJ4" s="134">
        <v>0</v>
      </c>
      <c r="AK4" s="131">
        <v>0</v>
      </c>
      <c r="AL4" s="134">
        <v>0</v>
      </c>
      <c r="AM4" s="131">
        <v>35</v>
      </c>
      <c r="AN4" s="134">
        <v>94.5945945945946</v>
      </c>
      <c r="AO4" s="131">
        <v>37</v>
      </c>
    </row>
    <row r="5" spans="1:41" ht="15">
      <c r="A5" s="128" t="s">
        <v>423</v>
      </c>
      <c r="B5" s="129" t="s">
        <v>426</v>
      </c>
      <c r="C5" s="129" t="s">
        <v>56</v>
      </c>
      <c r="D5" s="125"/>
      <c r="E5" s="102"/>
      <c r="F5" s="105" t="s">
        <v>616</v>
      </c>
      <c r="G5" s="109"/>
      <c r="H5" s="109"/>
      <c r="I5" s="126">
        <v>5</v>
      </c>
      <c r="J5" s="112"/>
      <c r="K5" s="51">
        <v>2</v>
      </c>
      <c r="L5" s="51">
        <v>2</v>
      </c>
      <c r="M5" s="51">
        <v>0</v>
      </c>
      <c r="N5" s="51">
        <v>2</v>
      </c>
      <c r="O5" s="51">
        <v>2</v>
      </c>
      <c r="P5" s="52" t="s">
        <v>430</v>
      </c>
      <c r="Q5" s="52" t="s">
        <v>430</v>
      </c>
      <c r="R5" s="51">
        <v>2</v>
      </c>
      <c r="S5" s="51">
        <v>2</v>
      </c>
      <c r="T5" s="51">
        <v>1</v>
      </c>
      <c r="U5" s="51">
        <v>1</v>
      </c>
      <c r="V5" s="51">
        <v>0</v>
      </c>
      <c r="W5" s="52">
        <v>0</v>
      </c>
      <c r="X5" s="52">
        <v>0</v>
      </c>
      <c r="Y5" s="85" t="s">
        <v>441</v>
      </c>
      <c r="Z5" s="85" t="s">
        <v>237</v>
      </c>
      <c r="AA5" s="85" t="s">
        <v>240</v>
      </c>
      <c r="AB5" s="93" t="s">
        <v>480</v>
      </c>
      <c r="AC5" s="93" t="s">
        <v>270</v>
      </c>
      <c r="AD5" s="93"/>
      <c r="AE5" s="93">
        <v>1</v>
      </c>
      <c r="AF5" s="93" t="s">
        <v>520</v>
      </c>
      <c r="AG5" s="131">
        <v>2</v>
      </c>
      <c r="AH5" s="134">
        <v>3.7037037037037037</v>
      </c>
      <c r="AI5" s="131">
        <v>0</v>
      </c>
      <c r="AJ5" s="134">
        <v>0</v>
      </c>
      <c r="AK5" s="131">
        <v>0</v>
      </c>
      <c r="AL5" s="134">
        <v>0</v>
      </c>
      <c r="AM5" s="131">
        <v>52</v>
      </c>
      <c r="AN5" s="134">
        <v>96.29629629629629</v>
      </c>
      <c r="AO5" s="131">
        <v>54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421</v>
      </c>
      <c r="B2" s="93" t="s">
        <v>219</v>
      </c>
      <c r="C2" s="85">
        <f>VLOOKUP(GroupVertices[[#This Row],[Vertex]],Vertices[],MATCH("ID",Vertices[[#Headers],[Vertex]:[Vertex Content Word Count]],0),FALSE)</f>
        <v>9</v>
      </c>
    </row>
    <row r="3" spans="1:3" ht="15">
      <c r="A3" s="85" t="s">
        <v>421</v>
      </c>
      <c r="B3" s="93" t="s">
        <v>215</v>
      </c>
      <c r="C3" s="85">
        <f>VLOOKUP(GroupVertices[[#This Row],[Vertex]],Vertices[],MATCH("ID",Vertices[[#Headers],[Vertex]:[Vertex Content Word Count]],0),FALSE)</f>
        <v>4</v>
      </c>
    </row>
    <row r="4" spans="1:3" ht="15">
      <c r="A4" s="85" t="s">
        <v>421</v>
      </c>
      <c r="B4" s="93" t="s">
        <v>218</v>
      </c>
      <c r="C4" s="85">
        <f>VLOOKUP(GroupVertices[[#This Row],[Vertex]],Vertices[],MATCH("ID",Vertices[[#Headers],[Vertex]:[Vertex Content Word Count]],0),FALSE)</f>
        <v>8</v>
      </c>
    </row>
    <row r="5" spans="1:3" ht="15">
      <c r="A5" s="85" t="s">
        <v>421</v>
      </c>
      <c r="B5" s="93" t="s">
        <v>221</v>
      </c>
      <c r="C5" s="85">
        <f>VLOOKUP(GroupVertices[[#This Row],[Vertex]],Vertices[],MATCH("ID",Vertices[[#Headers],[Vertex]:[Vertex Content Word Count]],0),FALSE)</f>
        <v>5</v>
      </c>
    </row>
    <row r="6" spans="1:3" ht="15">
      <c r="A6" s="85" t="s">
        <v>421</v>
      </c>
      <c r="B6" s="93" t="s">
        <v>214</v>
      </c>
      <c r="C6" s="85">
        <f>VLOOKUP(GroupVertices[[#This Row],[Vertex]],Vertices[],MATCH("ID",Vertices[[#Headers],[Vertex]:[Vertex Content Word Count]],0),FALSE)</f>
        <v>3</v>
      </c>
    </row>
    <row r="7" spans="1:3" ht="15">
      <c r="A7" s="85" t="s">
        <v>422</v>
      </c>
      <c r="B7" s="93" t="s">
        <v>220</v>
      </c>
      <c r="C7" s="85">
        <f>VLOOKUP(GroupVertices[[#This Row],[Vertex]],Vertices[],MATCH("ID",Vertices[[#Headers],[Vertex]:[Vertex Content Word Count]],0),FALSE)</f>
        <v>10</v>
      </c>
    </row>
    <row r="8" spans="1:3" ht="15">
      <c r="A8" s="85" t="s">
        <v>422</v>
      </c>
      <c r="B8" s="93" t="s">
        <v>223</v>
      </c>
      <c r="C8" s="85">
        <f>VLOOKUP(GroupVertices[[#This Row],[Vertex]],Vertices[],MATCH("ID",Vertices[[#Headers],[Vertex]:[Vertex Content Word Count]],0),FALSE)</f>
        <v>12</v>
      </c>
    </row>
    <row r="9" spans="1:3" ht="15">
      <c r="A9" s="85" t="s">
        <v>422</v>
      </c>
      <c r="B9" s="93" t="s">
        <v>222</v>
      </c>
      <c r="C9" s="85">
        <f>VLOOKUP(GroupVertices[[#This Row],[Vertex]],Vertices[],MATCH("ID",Vertices[[#Headers],[Vertex]:[Vertex Content Word Count]],0),FALSE)</f>
        <v>11</v>
      </c>
    </row>
    <row r="10" spans="1:3" ht="15">
      <c r="A10" s="85" t="s">
        <v>423</v>
      </c>
      <c r="B10" s="93" t="s">
        <v>216</v>
      </c>
      <c r="C10" s="85">
        <f>VLOOKUP(GroupVertices[[#This Row],[Vertex]],Vertices[],MATCH("ID",Vertices[[#Headers],[Vertex]:[Vertex Content Word Count]],0),FALSE)</f>
        <v>6</v>
      </c>
    </row>
    <row r="11" spans="1:3" ht="15">
      <c r="A11" s="85" t="s">
        <v>423</v>
      </c>
      <c r="B11" s="93" t="s">
        <v>217</v>
      </c>
      <c r="C11"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583</v>
      </c>
      <c r="B2" s="36" t="s">
        <v>382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0.560245</v>
      </c>
      <c r="Q2" s="40">
        <f>COUNTIF(Vertices[PageRank],"&gt;= "&amp;P2)-COUNTIF(Vertices[PageRank],"&gt;="&amp;P3)</f>
        <v>2</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0.18181818181818182</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0.0054388909090909085</v>
      </c>
      <c r="O3" s="42">
        <f>COUNTIF(Vertices[Eigenvector Centrality],"&gt;= "&amp;N3)-COUNTIF(Vertices[Eigenvector Centrality],"&gt;="&amp;N4)</f>
        <v>0</v>
      </c>
      <c r="P3" s="41">
        <f aca="true" t="shared" si="7" ref="P3:P26">P2+($P$57-$P$2)/BinDivisor</f>
        <v>0.5851602363636363</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0.36363636363636365</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0.010877781818181817</v>
      </c>
      <c r="O4" s="40">
        <f>COUNTIF(Vertices[Eigenvector Centrality],"&gt;= "&amp;N4)-COUNTIF(Vertices[Eigenvector Centrality],"&gt;="&amp;N5)</f>
        <v>0</v>
      </c>
      <c r="P4" s="39">
        <f t="shared" si="7"/>
        <v>0.6100754727272727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0.5454545454545454</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0.016316672727272725</v>
      </c>
      <c r="O5" s="42">
        <f>COUNTIF(Vertices[Eigenvector Centrality],"&gt;= "&amp;N5)-COUNTIF(Vertices[Eigenvector Centrality],"&gt;="&amp;N6)</f>
        <v>0</v>
      </c>
      <c r="P5" s="41">
        <f t="shared" si="7"/>
        <v>0.634990709090909</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0.7272727272727273</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0.021755563636363634</v>
      </c>
      <c r="O6" s="40">
        <f>COUNTIF(Vertices[Eigenvector Centrality],"&gt;= "&amp;N6)-COUNTIF(Vertices[Eigenvector Centrality],"&gt;="&amp;N7)</f>
        <v>0</v>
      </c>
      <c r="P6" s="39">
        <f t="shared" si="7"/>
        <v>0.6599059454545454</v>
      </c>
      <c r="Q6" s="40">
        <f>COUNTIF(Vertices[PageRank],"&gt;= "&amp;P6)-COUNTIF(Vertices[PageRank],"&gt;="&amp;P7)</f>
        <v>0</v>
      </c>
      <c r="R6" s="39">
        <f t="shared" si="8"/>
        <v>0.07272727272727272</v>
      </c>
      <c r="S6" s="45">
        <f>COUNTIF(Vertices[Clustering Coefficient],"&gt;= "&amp;R6)-COUNTIF(Vertices[Clustering Coefficient],"&gt;="&amp;R7)</f>
        <v>1</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0.9090909090909092</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0.027194454545454542</v>
      </c>
      <c r="O7" s="42">
        <f>COUNTIF(Vertices[Eigenvector Centrality],"&gt;= "&amp;N7)-COUNTIF(Vertices[Eigenvector Centrality],"&gt;="&amp;N8)</f>
        <v>0</v>
      </c>
      <c r="P7" s="41">
        <f t="shared" si="7"/>
        <v>0.6848211818181817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1.090909090909091</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0.03263334545454545</v>
      </c>
      <c r="O8" s="40">
        <f>COUNTIF(Vertices[Eigenvector Centrality],"&gt;= "&amp;N8)-COUNTIF(Vertices[Eigenvector Centrality],"&gt;="&amp;N9)</f>
        <v>0</v>
      </c>
      <c r="P8" s="39">
        <f t="shared" si="7"/>
        <v>0.7097364181818181</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1.272727272727273</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0.03807223636363636</v>
      </c>
      <c r="O9" s="42">
        <f>COUNTIF(Vertices[Eigenvector Centrality],"&gt;= "&amp;N9)-COUNTIF(Vertices[Eigenvector Centrality],"&gt;="&amp;N10)</f>
        <v>0</v>
      </c>
      <c r="P9" s="41">
        <f t="shared" si="7"/>
        <v>0.7346516545454544</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1.4545454545454548</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0.04351112727272727</v>
      </c>
      <c r="O10" s="40">
        <f>COUNTIF(Vertices[Eigenvector Centrality],"&gt;= "&amp;N10)-COUNTIF(Vertices[Eigenvector Centrality],"&gt;="&amp;N11)</f>
        <v>0</v>
      </c>
      <c r="P10" s="39">
        <f t="shared" si="7"/>
        <v>0.7595668909090908</v>
      </c>
      <c r="Q10" s="40">
        <f>COUNTIF(Vertices[PageRank],"&gt;= "&amp;P10)-COUNTIF(Vertices[PageRank],"&gt;="&amp;P11)</f>
        <v>2</v>
      </c>
      <c r="R10" s="39">
        <f t="shared" si="8"/>
        <v>0.14545454545454548</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1.6363636363636367</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0.048950018181818176</v>
      </c>
      <c r="O11" s="42">
        <f>COUNTIF(Vertices[Eigenvector Centrality],"&gt;= "&amp;N11)-COUNTIF(Vertices[Eigenvector Centrality],"&gt;="&amp;N12)</f>
        <v>0</v>
      </c>
      <c r="P11" s="41">
        <f t="shared" si="7"/>
        <v>0.7844821272727271</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0.14285714285714285</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1.8181818181818186</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0.054388909090909085</v>
      </c>
      <c r="O12" s="40">
        <f>COUNTIF(Vertices[Eigenvector Centrality],"&gt;= "&amp;N12)-COUNTIF(Vertices[Eigenvector Centrality],"&gt;="&amp;N13)</f>
        <v>0</v>
      </c>
      <c r="P12" s="39">
        <f t="shared" si="7"/>
        <v>0.8093973636363635</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0.25</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2.0000000000000004</v>
      </c>
      <c r="K13" s="42">
        <f>COUNTIF(Vertices[Betweenness Centrality],"&gt;= "&amp;J13)-COUNTIF(Vertices[Betweenness Centrality],"&gt;="&amp;J14)</f>
        <v>1</v>
      </c>
      <c r="L13" s="41">
        <f t="shared" si="5"/>
        <v>0.10000000000000002</v>
      </c>
      <c r="M13" s="42">
        <f>COUNTIF(Vertices[Closeness Centrality],"&gt;= "&amp;L13)-COUNTIF(Vertices[Closeness Centrality],"&gt;="&amp;L14)</f>
        <v>0</v>
      </c>
      <c r="N13" s="41">
        <f t="shared" si="6"/>
        <v>0.059827799999999993</v>
      </c>
      <c r="O13" s="42">
        <f>COUNTIF(Vertices[Eigenvector Centrality],"&gt;= "&amp;N13)-COUNTIF(Vertices[Eigenvector Centrality],"&gt;="&amp;N14)</f>
        <v>0</v>
      </c>
      <c r="P13" s="41">
        <f t="shared" si="7"/>
        <v>0.8343125999999998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2.181818181818182</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0.0652666909090909</v>
      </c>
      <c r="O14" s="40">
        <f>COUNTIF(Vertices[Eigenvector Centrality],"&gt;= "&amp;N14)-COUNTIF(Vertices[Eigenvector Centrality],"&gt;="&amp;N15)</f>
        <v>0</v>
      </c>
      <c r="P14" s="39">
        <f t="shared" si="7"/>
        <v>0.8592278363636362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4</v>
      </c>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2.3636363636363638</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0.07070558181818182</v>
      </c>
      <c r="O15" s="42">
        <f>COUNTIF(Vertices[Eigenvector Centrality],"&gt;= "&amp;N15)-COUNTIF(Vertices[Eigenvector Centrality],"&gt;="&amp;N16)</f>
        <v>0</v>
      </c>
      <c r="P15" s="41">
        <f t="shared" si="7"/>
        <v>0.8841430727272725</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2</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2.5454545454545454</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0.07614447272727273</v>
      </c>
      <c r="O16" s="40">
        <f>COUNTIF(Vertices[Eigenvector Centrality],"&gt;= "&amp;N16)-COUNTIF(Vertices[Eigenvector Centrality],"&gt;="&amp;N17)</f>
        <v>0</v>
      </c>
      <c r="P16" s="39">
        <f t="shared" si="7"/>
        <v>0.9090583090909089</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5</v>
      </c>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2.727272727272727</v>
      </c>
      <c r="K17" s="42">
        <f>COUNTIF(Vertices[Betweenness Centrality],"&gt;= "&amp;J17)-COUNTIF(Vertices[Betweenness Centrality],"&gt;="&amp;J18)</f>
        <v>0</v>
      </c>
      <c r="L17" s="41">
        <f t="shared" si="5"/>
        <v>0.13636363636363638</v>
      </c>
      <c r="M17" s="42">
        <f>COUNTIF(Vertices[Closeness Centrality],"&gt;= "&amp;L17)-COUNTIF(Vertices[Closeness Centrality],"&gt;="&amp;L18)</f>
        <v>2</v>
      </c>
      <c r="N17" s="41">
        <f t="shared" si="6"/>
        <v>0.08158336363636365</v>
      </c>
      <c r="O17" s="42">
        <f>COUNTIF(Vertices[Eigenvector Centrality],"&gt;= "&amp;N17)-COUNTIF(Vertices[Eigenvector Centrality],"&gt;="&amp;N18)</f>
        <v>0</v>
      </c>
      <c r="P17" s="41">
        <f t="shared" si="7"/>
        <v>0.9339735454545453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6</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2.9090909090909087</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0.08702225454545456</v>
      </c>
      <c r="O18" s="40">
        <f>COUNTIF(Vertices[Eigenvector Centrality],"&gt;= "&amp;N18)-COUNTIF(Vertices[Eigenvector Centrality],"&gt;="&amp;N19)</f>
        <v>0</v>
      </c>
      <c r="P18" s="39">
        <f t="shared" si="7"/>
        <v>0.9588887818181816</v>
      </c>
      <c r="Q18" s="40">
        <f>COUNTIF(Vertices[PageRank],"&gt;= "&amp;P18)-COUNTIF(Vertices[PageRank],"&gt;="&amp;P19)</f>
        <v>2</v>
      </c>
      <c r="R18" s="39">
        <f t="shared" si="8"/>
        <v>0.29090909090909095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3.0909090909090904</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0.09246114545454548</v>
      </c>
      <c r="O19" s="42">
        <f>COUNTIF(Vertices[Eigenvector Centrality],"&gt;= "&amp;N19)-COUNTIF(Vertices[Eigenvector Centrality],"&gt;="&amp;N20)</f>
        <v>0</v>
      </c>
      <c r="P19" s="41">
        <f t="shared" si="7"/>
        <v>0.983804018181818</v>
      </c>
      <c r="Q19" s="42">
        <f>COUNTIF(Vertices[PageRank],"&gt;= "&amp;P19)-COUNTIF(Vertices[PageRank],"&gt;="&amp;P20)</f>
        <v>2</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0.981818181818182</v>
      </c>
      <c r="G20" s="40">
        <f>COUNTIF(Vertices[In-Degree],"&gt;= "&amp;F20)-COUNTIF(Vertices[In-Degree],"&gt;="&amp;F21)</f>
        <v>5</v>
      </c>
      <c r="H20" s="39">
        <f t="shared" si="3"/>
        <v>0.6545454545454547</v>
      </c>
      <c r="I20" s="40">
        <f>COUNTIF(Vertices[Out-Degree],"&gt;= "&amp;H20)-COUNTIF(Vertices[Out-Degree],"&gt;="&amp;H21)</f>
        <v>0</v>
      </c>
      <c r="J20" s="39">
        <f t="shared" si="4"/>
        <v>3.272727272727272</v>
      </c>
      <c r="K20" s="40">
        <f>COUNTIF(Vertices[Betweenness Centrality],"&gt;= "&amp;J20)-COUNTIF(Vertices[Betweenness Centrality],"&gt;="&amp;J21)</f>
        <v>0</v>
      </c>
      <c r="L20" s="39">
        <f t="shared" si="5"/>
        <v>0.16363636363636366</v>
      </c>
      <c r="M20" s="40">
        <f>COUNTIF(Vertices[Closeness Centrality],"&gt;= "&amp;L20)-COUNTIF(Vertices[Closeness Centrality],"&gt;="&amp;L21)</f>
        <v>2</v>
      </c>
      <c r="N20" s="39">
        <f t="shared" si="6"/>
        <v>0.0979000363636364</v>
      </c>
      <c r="O20" s="40">
        <f>COUNTIF(Vertices[Eigenvector Centrality],"&gt;= "&amp;N20)-COUNTIF(Vertices[Eigenvector Centrality],"&gt;="&amp;N21)</f>
        <v>0</v>
      </c>
      <c r="P20" s="39">
        <f t="shared" si="7"/>
        <v>1.0087192545454544</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1.055556</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3.4545454545454537</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0.10333892727272731</v>
      </c>
      <c r="O21" s="42">
        <f>COUNTIF(Vertices[Eigenvector Centrality],"&gt;= "&amp;N21)-COUNTIF(Vertices[Eigenvector Centrality],"&gt;="&amp;N22)</f>
        <v>0</v>
      </c>
      <c r="P21" s="41">
        <f t="shared" si="7"/>
        <v>1.0336344909090909</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3.6363636363636354</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0.10877781818181823</v>
      </c>
      <c r="O22" s="40">
        <f>COUNTIF(Vertices[Eigenvector Centrality],"&gt;= "&amp;N22)-COUNTIF(Vertices[Eigenvector Centrality],"&gt;="&amp;N23)</f>
        <v>0</v>
      </c>
      <c r="P22" s="39">
        <f t="shared" si="7"/>
        <v>1.0585497272727273</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0.08888888888888889</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3.818181818181817</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0.11421670909090914</v>
      </c>
      <c r="O23" s="42">
        <f>COUNTIF(Vertices[Eigenvector Centrality],"&gt;= "&amp;N23)-COUNTIF(Vertices[Eigenvector Centrality],"&gt;="&amp;N24)</f>
        <v>0</v>
      </c>
      <c r="P23" s="41">
        <f t="shared" si="7"/>
        <v>1.0834649636363638</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584</v>
      </c>
      <c r="B24" s="36">
        <v>0.5</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3.9999999999999987</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0.11965560000000006</v>
      </c>
      <c r="O24" s="40">
        <f>COUNTIF(Vertices[Eigenvector Centrality],"&gt;= "&amp;N24)-COUNTIF(Vertices[Eigenvector Centrality],"&gt;="&amp;N25)</f>
        <v>0</v>
      </c>
      <c r="P24" s="39">
        <f t="shared" si="7"/>
        <v>1.1083802000000003</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4.181818181818181</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0.12509449090909097</v>
      </c>
      <c r="O25" s="42">
        <f>COUNTIF(Vertices[Eigenvector Centrality],"&gt;= "&amp;N25)-COUNTIF(Vertices[Eigenvector Centrality],"&gt;="&amp;N26)</f>
        <v>2</v>
      </c>
      <c r="P25" s="41">
        <f t="shared" si="7"/>
        <v>1.1332954363636367</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585</v>
      </c>
      <c r="B26" s="36" t="s">
        <v>599</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4.363636363636362</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0.1305333818181819</v>
      </c>
      <c r="O26" s="40">
        <f>COUNTIF(Vertices[Eigenvector Centrality],"&gt;= "&amp;N26)-COUNTIF(Vertices[Eigenvector Centrality],"&gt;="&amp;N28)</f>
        <v>0</v>
      </c>
      <c r="P26" s="39">
        <f t="shared" si="7"/>
        <v>1.1582106727272732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-2</v>
      </c>
      <c r="H27" s="78"/>
      <c r="I27" s="79">
        <f>COUNTIF(Vertices[Out-Degree],"&gt;= "&amp;H27)-COUNTIF(Vertices[Out-Degree],"&gt;="&amp;H28)</f>
        <v>-7</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586</v>
      </c>
      <c r="B28" s="36" t="s">
        <v>85</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4.545454545454544</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0.1359722727272728</v>
      </c>
      <c r="O28" s="42">
        <f>COUNTIF(Vertices[Eigenvector Centrality],"&gt;= "&amp;N28)-COUNTIF(Vertices[Eigenvector Centrality],"&gt;="&amp;N40)</f>
        <v>0</v>
      </c>
      <c r="P28" s="41">
        <f>P26+($P$57-$P$2)/BinDivisor</f>
        <v>1.1831259090909096</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587</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588</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589</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590</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591</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592</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593</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594</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595</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-7</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-7</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6" t="s">
        <v>596</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4.727272727272726</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0.14141116363636372</v>
      </c>
      <c r="O40" s="40">
        <f>COUNTIF(Vertices[Eigenvector Centrality],"&gt;= "&amp;N40)-COUNTIF(Vertices[Eigenvector Centrality],"&gt;="&amp;N41)</f>
        <v>0</v>
      </c>
      <c r="P40" s="39">
        <f>P28+($P$57-$P$2)/BinDivisor</f>
        <v>1.208041145454546</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597</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4</v>
      </c>
      <c r="J41" s="41">
        <f aca="true" t="shared" si="13" ref="J41:J56">J40+($J$57-$J$2)/BinDivisor</f>
        <v>4.909090909090907</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1</v>
      </c>
      <c r="N41" s="41">
        <f aca="true" t="shared" si="15" ref="N41:N56">N40+($N$57-$N$2)/BinDivisor</f>
        <v>0.14685005454545463</v>
      </c>
      <c r="O41" s="42">
        <f>COUNTIF(Vertices[Eigenvector Centrality],"&gt;= "&amp;N41)-COUNTIF(Vertices[Eigenvector Centrality],"&gt;="&amp;N42)</f>
        <v>0</v>
      </c>
      <c r="P41" s="41">
        <f aca="true" t="shared" si="16" ref="P41:P56">P40+($P$57-$P$2)/BinDivisor</f>
        <v>1.2329563818181826</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6" t="s">
        <v>598</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5.090909090909089</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0.15228894545454555</v>
      </c>
      <c r="O42" s="40">
        <f>COUNTIF(Vertices[Eigenvector Centrality],"&gt;= "&amp;N42)-COUNTIF(Vertices[Eigenvector Centrality],"&gt;="&amp;N43)</f>
        <v>0</v>
      </c>
      <c r="P42" s="39">
        <f t="shared" si="16"/>
        <v>1.257871618181819</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5.272727272727271</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0.15772783636363646</v>
      </c>
      <c r="O43" s="42">
        <f>COUNTIF(Vertices[Eigenvector Centrality],"&gt;= "&amp;N43)-COUNTIF(Vertices[Eigenvector Centrality],"&gt;="&amp;N44)</f>
        <v>0</v>
      </c>
      <c r="P43" s="41">
        <f t="shared" si="16"/>
        <v>1.2827868545454555</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5.454545454545452</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0.16316672727272738</v>
      </c>
      <c r="O44" s="40">
        <f>COUNTIF(Vertices[Eigenvector Centrality],"&gt;= "&amp;N44)-COUNTIF(Vertices[Eigenvector Centrality],"&gt;="&amp;N45)</f>
        <v>0</v>
      </c>
      <c r="P44" s="39">
        <f t="shared" si="16"/>
        <v>1.307702090909092</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5.636363636363634</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0.1686056181818183</v>
      </c>
      <c r="O45" s="42">
        <f>COUNTIF(Vertices[Eigenvector Centrality],"&gt;= "&amp;N45)-COUNTIF(Vertices[Eigenvector Centrality],"&gt;="&amp;N46)</f>
        <v>0</v>
      </c>
      <c r="P45" s="41">
        <f t="shared" si="16"/>
        <v>1.3326173272727284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5.818181818181816</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0.1740445090909092</v>
      </c>
      <c r="O46" s="40">
        <f>COUNTIF(Vertices[Eigenvector Centrality],"&gt;= "&amp;N46)-COUNTIF(Vertices[Eigenvector Centrality],"&gt;="&amp;N47)</f>
        <v>0</v>
      </c>
      <c r="P46" s="39">
        <f t="shared" si="16"/>
        <v>1.3575325636363649</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5.999999999999997</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0.17948340000000013</v>
      </c>
      <c r="O47" s="42">
        <f>COUNTIF(Vertices[Eigenvector Centrality],"&gt;= "&amp;N47)-COUNTIF(Vertices[Eigenvector Centrality],"&gt;="&amp;N48)</f>
        <v>0</v>
      </c>
      <c r="P47" s="41">
        <f t="shared" si="16"/>
        <v>1.3824478000000013</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6.181818181818179</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0.18492229090909104</v>
      </c>
      <c r="O48" s="40">
        <f>COUNTIF(Vertices[Eigenvector Centrality],"&gt;= "&amp;N48)-COUNTIF(Vertices[Eigenvector Centrality],"&gt;="&amp;N49)</f>
        <v>0</v>
      </c>
      <c r="P48" s="39">
        <f t="shared" si="16"/>
        <v>1.4073630363636378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6.363636363636361</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0.19036118181818196</v>
      </c>
      <c r="O49" s="42">
        <f>COUNTIF(Vertices[Eigenvector Centrality],"&gt;= "&amp;N49)-COUNTIF(Vertices[Eigenvector Centrality],"&gt;="&amp;N50)</f>
        <v>0</v>
      </c>
      <c r="P49" s="41">
        <f t="shared" si="16"/>
        <v>1.4322782727272743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1</v>
      </c>
      <c r="H50" s="39">
        <f t="shared" si="12"/>
        <v>1.3090909090909093</v>
      </c>
      <c r="I50" s="40">
        <f>COUNTIF(Vertices[Out-Degree],"&gt;= "&amp;H50)-COUNTIF(Vertices[Out-Degree],"&gt;="&amp;H51)</f>
        <v>0</v>
      </c>
      <c r="J50" s="39">
        <f t="shared" si="13"/>
        <v>6.545454545454542</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0.19580007272727287</v>
      </c>
      <c r="O50" s="40">
        <f>COUNTIF(Vertices[Eigenvector Centrality],"&gt;= "&amp;N50)-COUNTIF(Vertices[Eigenvector Centrality],"&gt;="&amp;N51)</f>
        <v>0</v>
      </c>
      <c r="P50" s="39">
        <f t="shared" si="16"/>
        <v>1.4571935090909107</v>
      </c>
      <c r="Q50" s="40">
        <f>COUNTIF(Vertices[PageRank],"&gt;= "&amp;P50)-COUNTIF(Vertices[PageRank],"&gt;="&amp;P51)</f>
        <v>1</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6.727272727272724</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0.2012389636363638</v>
      </c>
      <c r="O51" s="42">
        <f>COUNTIF(Vertices[Eigenvector Centrality],"&gt;= "&amp;N51)-COUNTIF(Vertices[Eigenvector Centrality],"&gt;="&amp;N52)</f>
        <v>0</v>
      </c>
      <c r="P51" s="41">
        <f t="shared" si="16"/>
        <v>1.4821087454545472</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6.909090909090906</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0.2066778545454547</v>
      </c>
      <c r="O52" s="40">
        <f>COUNTIF(Vertices[Eigenvector Centrality],"&gt;= "&amp;N52)-COUNTIF(Vertices[Eigenvector Centrality],"&gt;="&amp;N53)</f>
        <v>0</v>
      </c>
      <c r="P52" s="39">
        <f t="shared" si="16"/>
        <v>1.5070239818181836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7.090909090909087</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0.21211674545454562</v>
      </c>
      <c r="O53" s="42">
        <f>COUNTIF(Vertices[Eigenvector Centrality],"&gt;= "&amp;N53)-COUNTIF(Vertices[Eigenvector Centrality],"&gt;="&amp;N54)</f>
        <v>0</v>
      </c>
      <c r="P53" s="41">
        <f t="shared" si="16"/>
        <v>1.53193921818182</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7.272727272727269</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0.21755563636363653</v>
      </c>
      <c r="O54" s="40">
        <f>COUNTIF(Vertices[Eigenvector Centrality],"&gt;= "&amp;N54)-COUNTIF(Vertices[Eigenvector Centrality],"&gt;="&amp;N55)</f>
        <v>2</v>
      </c>
      <c r="P54" s="39">
        <f t="shared" si="16"/>
        <v>1.5568544545454566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7.454545454545451</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0.22299452727272745</v>
      </c>
      <c r="O55" s="42">
        <f>COUNTIF(Vertices[Eigenvector Centrality],"&gt;= "&amp;N55)-COUNTIF(Vertices[Eigenvector Centrality],"&gt;="&amp;N56)</f>
        <v>0</v>
      </c>
      <c r="P55" s="41">
        <f t="shared" si="16"/>
        <v>1.581769690909093</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7.636363636363632</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0.22843341818181837</v>
      </c>
      <c r="O56" s="40">
        <f>COUNTIF(Vertices[Eigenvector Centrality],"&gt;= "&amp;N56)-COUNTIF(Vertices[Eigenvector Centrality],"&gt;="&amp;N57)</f>
        <v>0</v>
      </c>
      <c r="P56" s="39">
        <f t="shared" si="16"/>
        <v>1.6066849272727295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2</v>
      </c>
      <c r="I57" s="44">
        <f>COUNTIF(Vertices[Out-Degree],"&gt;= "&amp;H57)-COUNTIF(Vertices[Out-Degree],"&gt;="&amp;H58)</f>
        <v>3</v>
      </c>
      <c r="J57" s="43">
        <f>MAX(Vertices[Betweenness Centrality])</f>
        <v>10</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0.299139</v>
      </c>
      <c r="O57" s="44">
        <f>COUNTIF(Vertices[Eigenvector Centrality],"&gt;= "&amp;N57)-COUNTIF(Vertices[Eigenvector Centrality],"&gt;="&amp;N58)</f>
        <v>1</v>
      </c>
      <c r="P57" s="43">
        <f>MAX(Vertices[PageRank])</f>
        <v>1.930583</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3</v>
      </c>
    </row>
    <row r="73" spans="1:2" ht="15">
      <c r="A73" s="35" t="s">
        <v>90</v>
      </c>
      <c r="B73" s="49">
        <f>_xlfn.IFERROR(AVERAGE(Vertices[In-Degree]),NoMetricMessage)</f>
        <v>1</v>
      </c>
    </row>
    <row r="74" spans="1:2" ht="15">
      <c r="A74" s="35" t="s">
        <v>91</v>
      </c>
      <c r="B74" s="49">
        <f>_xlfn.IFERROR(MEDIAN(Vertices[In-Degree]),NoMetricMessage)</f>
        <v>1</v>
      </c>
    </row>
    <row r="85" spans="1:2" ht="15">
      <c r="A85" s="35" t="s">
        <v>94</v>
      </c>
      <c r="B85" s="48">
        <f>IF(COUNT(Vertices[Out-Degree])&gt;0,H2,NoMetricMessage)</f>
        <v>0</v>
      </c>
    </row>
    <row r="86" spans="1:2" ht="15">
      <c r="A86" s="35" t="s">
        <v>95</v>
      </c>
      <c r="B86" s="48">
        <f>IF(COUNT(Vertices[Out-Degree])&gt;0,H57,NoMetricMessage)</f>
        <v>2</v>
      </c>
    </row>
    <row r="87" spans="1:2" ht="15">
      <c r="A87" s="35" t="s">
        <v>96</v>
      </c>
      <c r="B87" s="49">
        <f>_xlfn.IFERROR(AVERAGE(Vertices[Out-Degree]),NoMetricMessage)</f>
        <v>1</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10</v>
      </c>
    </row>
    <row r="101" spans="1:2" ht="15">
      <c r="A101" s="35" t="s">
        <v>102</v>
      </c>
      <c r="B101" s="49">
        <f>_xlfn.IFERROR(AVERAGE(Vertices[Betweenness Centrality]),NoMetricMessage)</f>
        <v>1.2</v>
      </c>
    </row>
    <row r="102" spans="1:2" ht="15">
      <c r="A102" s="35" t="s">
        <v>103</v>
      </c>
      <c r="B102" s="49">
        <f>_xlfn.IFERROR(MEDIAN(Vertices[Betweenness Centrality]),NoMetricMessage)</f>
        <v>0</v>
      </c>
    </row>
    <row r="113" spans="1:2" ht="15">
      <c r="A113" s="35" t="s">
        <v>106</v>
      </c>
      <c r="B113" s="49">
        <f>IF(COUNT(Vertices[Closeness Centrality])&gt;0,L2,NoMetricMessage)</f>
        <v>0</v>
      </c>
    </row>
    <row r="114" spans="1:2" ht="15">
      <c r="A114" s="35" t="s">
        <v>107</v>
      </c>
      <c r="B114" s="49">
        <f>IF(COUNT(Vertices[Closeness Centrality])&gt;0,L57,NoMetricMessage)</f>
        <v>0.5</v>
      </c>
    </row>
    <row r="115" spans="1:2" ht="15">
      <c r="A115" s="35" t="s">
        <v>108</v>
      </c>
      <c r="B115" s="49">
        <f>_xlfn.IFERROR(AVERAGE(Vertices[Closeness Centrality]),NoMetricMessage)</f>
        <v>0.2035714</v>
      </c>
    </row>
    <row r="116" spans="1:2" ht="15">
      <c r="A116" s="35" t="s">
        <v>109</v>
      </c>
      <c r="B116" s="49">
        <f>_xlfn.IFERROR(MEDIAN(Vertices[Closeness Centrality]),NoMetricMessage)</f>
        <v>0.166667</v>
      </c>
    </row>
    <row r="127" spans="1:2" ht="15">
      <c r="A127" s="35" t="s">
        <v>112</v>
      </c>
      <c r="B127" s="49">
        <f>IF(COUNT(Vertices[Eigenvector Centrality])&gt;0,N2,NoMetricMessage)</f>
        <v>0</v>
      </c>
    </row>
    <row r="128" spans="1:2" ht="15">
      <c r="A128" s="35" t="s">
        <v>113</v>
      </c>
      <c r="B128" s="49">
        <f>IF(COUNT(Vertices[Eigenvector Centrality])&gt;0,N57,NoMetricMessage)</f>
        <v>0.299139</v>
      </c>
    </row>
    <row r="129" spans="1:2" ht="15">
      <c r="A129" s="35" t="s">
        <v>114</v>
      </c>
      <c r="B129" s="49">
        <f>_xlfn.IFERROR(AVERAGE(Vertices[Eigenvector Centrality]),NoMetricMessage)</f>
        <v>0.09999989999999999</v>
      </c>
    </row>
    <row r="130" spans="1:2" ht="15">
      <c r="A130" s="35" t="s">
        <v>115</v>
      </c>
      <c r="B130" s="49">
        <f>_xlfn.IFERROR(MEDIAN(Vertices[Eigenvector Centrality]),NoMetricMessage)</f>
        <v>0.063839</v>
      </c>
    </row>
    <row r="141" spans="1:2" ht="15">
      <c r="A141" s="35" t="s">
        <v>140</v>
      </c>
      <c r="B141" s="49">
        <f>IF(COUNT(Vertices[PageRank])&gt;0,P2,NoMetricMessage)</f>
        <v>0.560245</v>
      </c>
    </row>
    <row r="142" spans="1:2" ht="15">
      <c r="A142" s="35" t="s">
        <v>141</v>
      </c>
      <c r="B142" s="49">
        <f>IF(COUNT(Vertices[PageRank])&gt;0,P57,NoMetricMessage)</f>
        <v>1.930583</v>
      </c>
    </row>
    <row r="143" spans="1:2" ht="15">
      <c r="A143" s="35" t="s">
        <v>142</v>
      </c>
      <c r="B143" s="49">
        <f>_xlfn.IFERROR(AVERAGE(Vertices[PageRank]),NoMetricMessage)</f>
        <v>0.9999475000000002</v>
      </c>
    </row>
    <row r="144" spans="1:2" ht="15">
      <c r="A144" s="35" t="s">
        <v>143</v>
      </c>
      <c r="B144" s="49">
        <f>_xlfn.IFERROR(MEDIAN(Vertices[PageRank]),NoMetricMessage)</f>
        <v>0.974332</v>
      </c>
    </row>
    <row r="155" spans="1:2" ht="15">
      <c r="A155" s="35" t="s">
        <v>118</v>
      </c>
      <c r="B155" s="49">
        <f>IF(COUNT(Vertices[Clustering Coefficient])&gt;0,R2,NoMetricMessage)</f>
        <v>0</v>
      </c>
    </row>
    <row r="156" spans="1:2" ht="15">
      <c r="A156" s="35" t="s">
        <v>119</v>
      </c>
      <c r="B156" s="49">
        <f>IF(COUNT(Vertices[Clustering Coefficient])&gt;0,R57,NoMetricMessage)</f>
        <v>1</v>
      </c>
    </row>
    <row r="157" spans="1:2" ht="15">
      <c r="A157" s="35" t="s">
        <v>120</v>
      </c>
      <c r="B157" s="49">
        <f>_xlfn.IFERROR(AVERAGE(Vertices[Clustering Coefficient]),NoMetricMessage)</f>
        <v>0.15833333333333335</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384</v>
      </c>
      <c r="K7" s="13" t="s">
        <v>385</v>
      </c>
    </row>
    <row r="8" spans="1:11" ht="409.5">
      <c r="A8"/>
      <c r="B8">
        <v>2</v>
      </c>
      <c r="C8">
        <v>2</v>
      </c>
      <c r="D8" t="s">
        <v>61</v>
      </c>
      <c r="E8" t="s">
        <v>61</v>
      </c>
      <c r="H8" t="s">
        <v>73</v>
      </c>
      <c r="J8" t="s">
        <v>386</v>
      </c>
      <c r="K8" s="13" t="s">
        <v>387</v>
      </c>
    </row>
    <row r="9" spans="1:11" ht="409.5">
      <c r="A9"/>
      <c r="B9">
        <v>3</v>
      </c>
      <c r="C9">
        <v>4</v>
      </c>
      <c r="D9" t="s">
        <v>62</v>
      </c>
      <c r="E9" t="s">
        <v>62</v>
      </c>
      <c r="H9" t="s">
        <v>74</v>
      </c>
      <c r="J9" t="s">
        <v>388</v>
      </c>
      <c r="K9" s="118" t="s">
        <v>389</v>
      </c>
    </row>
    <row r="10" spans="1:11" ht="409.5">
      <c r="A10"/>
      <c r="B10">
        <v>4</v>
      </c>
      <c r="D10" t="s">
        <v>63</v>
      </c>
      <c r="E10" t="s">
        <v>63</v>
      </c>
      <c r="H10" t="s">
        <v>75</v>
      </c>
      <c r="J10" t="s">
        <v>390</v>
      </c>
      <c r="K10" s="13" t="s">
        <v>391</v>
      </c>
    </row>
    <row r="11" spans="1:11" ht="15">
      <c r="A11"/>
      <c r="B11">
        <v>5</v>
      </c>
      <c r="D11" t="s">
        <v>46</v>
      </c>
      <c r="E11">
        <v>1</v>
      </c>
      <c r="H11" t="s">
        <v>76</v>
      </c>
      <c r="J11" t="s">
        <v>392</v>
      </c>
      <c r="K11" t="s">
        <v>393</v>
      </c>
    </row>
    <row r="12" spans="1:11" ht="15">
      <c r="A12"/>
      <c r="B12"/>
      <c r="D12" t="s">
        <v>64</v>
      </c>
      <c r="E12">
        <v>2</v>
      </c>
      <c r="H12">
        <v>0</v>
      </c>
      <c r="J12" t="s">
        <v>394</v>
      </c>
      <c r="K12" t="s">
        <v>395</v>
      </c>
    </row>
    <row r="13" spans="1:11" ht="15">
      <c r="A13"/>
      <c r="B13"/>
      <c r="D13">
        <v>1</v>
      </c>
      <c r="E13">
        <v>3</v>
      </c>
      <c r="H13">
        <v>1</v>
      </c>
      <c r="J13" t="s">
        <v>396</v>
      </c>
      <c r="K13" t="s">
        <v>397</v>
      </c>
    </row>
    <row r="14" spans="4:11" ht="15">
      <c r="D14">
        <v>2</v>
      </c>
      <c r="E14">
        <v>4</v>
      </c>
      <c r="H14">
        <v>2</v>
      </c>
      <c r="J14" t="s">
        <v>398</v>
      </c>
      <c r="K14" t="s">
        <v>399</v>
      </c>
    </row>
    <row r="15" spans="4:11" ht="15">
      <c r="D15">
        <v>3</v>
      </c>
      <c r="E15">
        <v>5</v>
      </c>
      <c r="H15">
        <v>3</v>
      </c>
      <c r="J15" t="s">
        <v>400</v>
      </c>
      <c r="K15" t="s">
        <v>401</v>
      </c>
    </row>
    <row r="16" spans="4:11" ht="15">
      <c r="D16">
        <v>4</v>
      </c>
      <c r="E16">
        <v>6</v>
      </c>
      <c r="H16">
        <v>4</v>
      </c>
      <c r="J16" t="s">
        <v>402</v>
      </c>
      <c r="K16" t="s">
        <v>403</v>
      </c>
    </row>
    <row r="17" spans="4:11" ht="15">
      <c r="D17">
        <v>5</v>
      </c>
      <c r="E17">
        <v>7</v>
      </c>
      <c r="H17">
        <v>5</v>
      </c>
      <c r="J17" t="s">
        <v>404</v>
      </c>
      <c r="K17" t="s">
        <v>405</v>
      </c>
    </row>
    <row r="18" spans="4:11" ht="15">
      <c r="D18">
        <v>6</v>
      </c>
      <c r="E18">
        <v>8</v>
      </c>
      <c r="H18">
        <v>6</v>
      </c>
      <c r="J18" t="s">
        <v>406</v>
      </c>
      <c r="K18" t="s">
        <v>407</v>
      </c>
    </row>
    <row r="19" spans="4:11" ht="15">
      <c r="D19">
        <v>7</v>
      </c>
      <c r="E19">
        <v>9</v>
      </c>
      <c r="H19">
        <v>7</v>
      </c>
      <c r="J19" t="s">
        <v>408</v>
      </c>
      <c r="K19" t="s">
        <v>409</v>
      </c>
    </row>
    <row r="20" spans="4:11" ht="15">
      <c r="D20">
        <v>8</v>
      </c>
      <c r="H20">
        <v>8</v>
      </c>
      <c r="J20" t="s">
        <v>410</v>
      </c>
      <c r="K20" t="s">
        <v>411</v>
      </c>
    </row>
    <row r="21" spans="4:11" ht="409.5">
      <c r="D21">
        <v>9</v>
      </c>
      <c r="H21">
        <v>9</v>
      </c>
      <c r="J21" t="s">
        <v>412</v>
      </c>
      <c r="K21" s="13" t="s">
        <v>413</v>
      </c>
    </row>
    <row r="22" spans="4:11" ht="409.5">
      <c r="D22">
        <v>10</v>
      </c>
      <c r="J22" t="s">
        <v>414</v>
      </c>
      <c r="K22" s="13" t="s">
        <v>415</v>
      </c>
    </row>
    <row r="23" spans="4:11" ht="409.5">
      <c r="D23">
        <v>11</v>
      </c>
      <c r="J23" t="s">
        <v>416</v>
      </c>
      <c r="K23" s="13" t="s">
        <v>417</v>
      </c>
    </row>
    <row r="24" spans="10:11" ht="409.5">
      <c r="J24" t="s">
        <v>418</v>
      </c>
      <c r="K24" s="13" t="s">
        <v>620</v>
      </c>
    </row>
    <row r="25" spans="10:11" ht="15">
      <c r="J25" t="s">
        <v>419</v>
      </c>
      <c r="K25" t="b">
        <v>0</v>
      </c>
    </row>
    <row r="26" spans="10:11" ht="15">
      <c r="J26" t="s">
        <v>617</v>
      </c>
      <c r="K26" t="s">
        <v>618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431</v>
      </c>
      <c r="B1" s="13" t="s">
        <v>433</v>
      </c>
      <c r="C1" s="13" t="s">
        <v>434</v>
      </c>
      <c r="D1" s="13" t="s">
        <v>436</v>
      </c>
      <c r="E1" s="13" t="s">
        <v>435</v>
      </c>
      <c r="F1" s="13" t="s">
        <v>438</v>
      </c>
      <c r="G1" s="13" t="s">
        <v>437</v>
      </c>
      <c r="H1" s="13" t="s">
        <v>439</v>
      </c>
    </row>
    <row r="2" spans="1:8" ht="15">
      <c r="A2" s="89" t="s">
        <v>233</v>
      </c>
      <c r="B2" s="85">
        <v>2</v>
      </c>
      <c r="C2" s="89" t="s">
        <v>232</v>
      </c>
      <c r="D2" s="85">
        <v>1</v>
      </c>
      <c r="E2" s="89" t="s">
        <v>233</v>
      </c>
      <c r="F2" s="85">
        <v>1</v>
      </c>
      <c r="G2" s="89" t="s">
        <v>233</v>
      </c>
      <c r="H2" s="85">
        <v>1</v>
      </c>
    </row>
    <row r="3" spans="1:8" ht="15">
      <c r="A3" s="89" t="s">
        <v>432</v>
      </c>
      <c r="B3" s="85">
        <v>1</v>
      </c>
      <c r="C3" s="85"/>
      <c r="D3" s="85"/>
      <c r="E3" s="89" t="s">
        <v>432</v>
      </c>
      <c r="F3" s="85">
        <v>1</v>
      </c>
      <c r="G3" s="89" t="s">
        <v>234</v>
      </c>
      <c r="H3" s="85">
        <v>1</v>
      </c>
    </row>
    <row r="4" spans="1:8" ht="15">
      <c r="A4" s="89" t="s">
        <v>234</v>
      </c>
      <c r="B4" s="85">
        <v>1</v>
      </c>
      <c r="C4" s="85"/>
      <c r="D4" s="85"/>
      <c r="E4" s="85"/>
      <c r="F4" s="85"/>
      <c r="G4" s="85"/>
      <c r="H4" s="85"/>
    </row>
    <row r="5" spans="1:8" ht="15">
      <c r="A5" s="89" t="s">
        <v>232</v>
      </c>
      <c r="B5" s="85">
        <v>1</v>
      </c>
      <c r="C5" s="85"/>
      <c r="D5" s="85"/>
      <c r="E5" s="85"/>
      <c r="F5" s="85"/>
      <c r="G5" s="85"/>
      <c r="H5" s="85"/>
    </row>
    <row r="8" spans="1:8" ht="15" customHeight="1">
      <c r="A8" s="13" t="s">
        <v>442</v>
      </c>
      <c r="B8" s="13" t="s">
        <v>433</v>
      </c>
      <c r="C8" s="13" t="s">
        <v>444</v>
      </c>
      <c r="D8" s="13" t="s">
        <v>436</v>
      </c>
      <c r="E8" s="13" t="s">
        <v>445</v>
      </c>
      <c r="F8" s="13" t="s">
        <v>438</v>
      </c>
      <c r="G8" s="13" t="s">
        <v>446</v>
      </c>
      <c r="H8" s="13" t="s">
        <v>439</v>
      </c>
    </row>
    <row r="9" spans="1:8" ht="15">
      <c r="A9" s="85" t="s">
        <v>237</v>
      </c>
      <c r="B9" s="85">
        <v>3</v>
      </c>
      <c r="C9" s="85" t="s">
        <v>236</v>
      </c>
      <c r="D9" s="85">
        <v>1</v>
      </c>
      <c r="E9" s="85" t="s">
        <v>237</v>
      </c>
      <c r="F9" s="85">
        <v>1</v>
      </c>
      <c r="G9" s="85" t="s">
        <v>237</v>
      </c>
      <c r="H9" s="85">
        <v>2</v>
      </c>
    </row>
    <row r="10" spans="1:8" ht="15">
      <c r="A10" s="85" t="s">
        <v>443</v>
      </c>
      <c r="B10" s="85">
        <v>1</v>
      </c>
      <c r="C10" s="85"/>
      <c r="D10" s="85"/>
      <c r="E10" s="85" t="s">
        <v>443</v>
      </c>
      <c r="F10" s="85">
        <v>1</v>
      </c>
      <c r="G10" s="85"/>
      <c r="H10" s="85"/>
    </row>
    <row r="11" spans="1:8" ht="15">
      <c r="A11" s="85" t="s">
        <v>236</v>
      </c>
      <c r="B11" s="85">
        <v>1</v>
      </c>
      <c r="C11" s="85"/>
      <c r="D11" s="85"/>
      <c r="E11" s="85"/>
      <c r="F11" s="85"/>
      <c r="G11" s="85"/>
      <c r="H11" s="85"/>
    </row>
    <row r="14" spans="1:8" ht="15" customHeight="1">
      <c r="A14" s="13" t="s">
        <v>448</v>
      </c>
      <c r="B14" s="13" t="s">
        <v>433</v>
      </c>
      <c r="C14" s="13" t="s">
        <v>453</v>
      </c>
      <c r="D14" s="13" t="s">
        <v>436</v>
      </c>
      <c r="E14" s="85" t="s">
        <v>454</v>
      </c>
      <c r="F14" s="85" t="s">
        <v>438</v>
      </c>
      <c r="G14" s="13" t="s">
        <v>455</v>
      </c>
      <c r="H14" s="13" t="s">
        <v>439</v>
      </c>
    </row>
    <row r="15" spans="1:8" ht="15">
      <c r="A15" s="85" t="s">
        <v>239</v>
      </c>
      <c r="B15" s="85">
        <v>4</v>
      </c>
      <c r="C15" s="85" t="s">
        <v>239</v>
      </c>
      <c r="D15" s="85">
        <v>4</v>
      </c>
      <c r="E15" s="85"/>
      <c r="F15" s="85"/>
      <c r="G15" s="85" t="s">
        <v>449</v>
      </c>
      <c r="H15" s="85">
        <v>1</v>
      </c>
    </row>
    <row r="16" spans="1:8" ht="15">
      <c r="A16" s="85" t="s">
        <v>449</v>
      </c>
      <c r="B16" s="85">
        <v>2</v>
      </c>
      <c r="C16" s="85" t="s">
        <v>450</v>
      </c>
      <c r="D16" s="85">
        <v>1</v>
      </c>
      <c r="E16" s="85"/>
      <c r="F16" s="85"/>
      <c r="G16" s="85" t="s">
        <v>451</v>
      </c>
      <c r="H16" s="85">
        <v>1</v>
      </c>
    </row>
    <row r="17" spans="1:8" ht="15">
      <c r="A17" s="85" t="s">
        <v>450</v>
      </c>
      <c r="B17" s="85">
        <v>1</v>
      </c>
      <c r="C17" s="85" t="s">
        <v>449</v>
      </c>
      <c r="D17" s="85">
        <v>1</v>
      </c>
      <c r="E17" s="85"/>
      <c r="F17" s="85"/>
      <c r="G17" s="85" t="s">
        <v>452</v>
      </c>
      <c r="H17" s="85">
        <v>1</v>
      </c>
    </row>
    <row r="18" spans="1:8" ht="15">
      <c r="A18" s="85" t="s">
        <v>451</v>
      </c>
      <c r="B18" s="85">
        <v>1</v>
      </c>
      <c r="C18" s="85"/>
      <c r="D18" s="85"/>
      <c r="E18" s="85"/>
      <c r="F18" s="85"/>
      <c r="G18" s="85"/>
      <c r="H18" s="85"/>
    </row>
    <row r="19" spans="1:8" ht="15">
      <c r="A19" s="85" t="s">
        <v>452</v>
      </c>
      <c r="B19" s="85">
        <v>1</v>
      </c>
      <c r="C19" s="85"/>
      <c r="D19" s="85"/>
      <c r="E19" s="85"/>
      <c r="F19" s="85"/>
      <c r="G19" s="85"/>
      <c r="H19" s="85"/>
    </row>
    <row r="22" spans="1:8" ht="15" customHeight="1">
      <c r="A22" s="13" t="s">
        <v>457</v>
      </c>
      <c r="B22" s="13" t="s">
        <v>433</v>
      </c>
      <c r="C22" s="13" t="s">
        <v>467</v>
      </c>
      <c r="D22" s="13" t="s">
        <v>436</v>
      </c>
      <c r="E22" s="13" t="s">
        <v>475</v>
      </c>
      <c r="F22" s="13" t="s">
        <v>438</v>
      </c>
      <c r="G22" s="13" t="s">
        <v>479</v>
      </c>
      <c r="H22" s="13" t="s">
        <v>439</v>
      </c>
    </row>
    <row r="23" spans="1:8" ht="15">
      <c r="A23" s="93" t="s">
        <v>458</v>
      </c>
      <c r="B23" s="93">
        <v>4</v>
      </c>
      <c r="C23" s="93" t="s">
        <v>463</v>
      </c>
      <c r="D23" s="93">
        <v>4</v>
      </c>
      <c r="E23" s="93" t="s">
        <v>464</v>
      </c>
      <c r="F23" s="93">
        <v>3</v>
      </c>
      <c r="G23" s="93" t="s">
        <v>480</v>
      </c>
      <c r="H23" s="93">
        <v>2</v>
      </c>
    </row>
    <row r="24" spans="1:8" ht="15">
      <c r="A24" s="93" t="s">
        <v>459</v>
      </c>
      <c r="B24" s="93">
        <v>0</v>
      </c>
      <c r="C24" s="93" t="s">
        <v>215</v>
      </c>
      <c r="D24" s="93">
        <v>3</v>
      </c>
      <c r="E24" s="93" t="s">
        <v>476</v>
      </c>
      <c r="F24" s="93">
        <v>2</v>
      </c>
      <c r="G24" s="93"/>
      <c r="H24" s="93"/>
    </row>
    <row r="25" spans="1:8" ht="15">
      <c r="A25" s="93" t="s">
        <v>460</v>
      </c>
      <c r="B25" s="93">
        <v>0</v>
      </c>
      <c r="C25" s="93" t="s">
        <v>468</v>
      </c>
      <c r="D25" s="93">
        <v>2</v>
      </c>
      <c r="E25" s="93" t="s">
        <v>477</v>
      </c>
      <c r="F25" s="93">
        <v>2</v>
      </c>
      <c r="G25" s="93"/>
      <c r="H25" s="93"/>
    </row>
    <row r="26" spans="1:8" ht="15">
      <c r="A26" s="93" t="s">
        <v>461</v>
      </c>
      <c r="B26" s="93">
        <v>171</v>
      </c>
      <c r="C26" s="93" t="s">
        <v>469</v>
      </c>
      <c r="D26" s="93">
        <v>2</v>
      </c>
      <c r="E26" s="93" t="s">
        <v>478</v>
      </c>
      <c r="F26" s="93">
        <v>2</v>
      </c>
      <c r="G26" s="93"/>
      <c r="H26" s="93"/>
    </row>
    <row r="27" spans="1:8" ht="15">
      <c r="A27" s="93" t="s">
        <v>462</v>
      </c>
      <c r="B27" s="93">
        <v>175</v>
      </c>
      <c r="C27" s="93" t="s">
        <v>470</v>
      </c>
      <c r="D27" s="93">
        <v>2</v>
      </c>
      <c r="E27" s="93"/>
      <c r="F27" s="93"/>
      <c r="G27" s="93"/>
      <c r="H27" s="93"/>
    </row>
    <row r="28" spans="1:8" ht="15">
      <c r="A28" s="93" t="s">
        <v>463</v>
      </c>
      <c r="B28" s="93">
        <v>4</v>
      </c>
      <c r="C28" s="93" t="s">
        <v>471</v>
      </c>
      <c r="D28" s="93">
        <v>2</v>
      </c>
      <c r="E28" s="93"/>
      <c r="F28" s="93"/>
      <c r="G28" s="93"/>
      <c r="H28" s="93"/>
    </row>
    <row r="29" spans="1:8" ht="15">
      <c r="A29" s="93" t="s">
        <v>464</v>
      </c>
      <c r="B29" s="93">
        <v>3</v>
      </c>
      <c r="C29" s="93" t="s">
        <v>472</v>
      </c>
      <c r="D29" s="93">
        <v>2</v>
      </c>
      <c r="E29" s="93"/>
      <c r="F29" s="93"/>
      <c r="G29" s="93"/>
      <c r="H29" s="93"/>
    </row>
    <row r="30" spans="1:8" ht="15">
      <c r="A30" s="93" t="s">
        <v>215</v>
      </c>
      <c r="B30" s="93">
        <v>3</v>
      </c>
      <c r="C30" s="93" t="s">
        <v>473</v>
      </c>
      <c r="D30" s="93">
        <v>2</v>
      </c>
      <c r="E30" s="93"/>
      <c r="F30" s="93"/>
      <c r="G30" s="93"/>
      <c r="H30" s="93"/>
    </row>
    <row r="31" spans="1:8" ht="15">
      <c r="A31" s="93" t="s">
        <v>465</v>
      </c>
      <c r="B31" s="93">
        <v>3</v>
      </c>
      <c r="C31" s="93" t="s">
        <v>465</v>
      </c>
      <c r="D31" s="93">
        <v>2</v>
      </c>
      <c r="E31" s="93"/>
      <c r="F31" s="93"/>
      <c r="G31" s="93"/>
      <c r="H31" s="93"/>
    </row>
    <row r="32" spans="1:8" ht="15">
      <c r="A32" s="93" t="s">
        <v>466</v>
      </c>
      <c r="B32" s="93">
        <v>2</v>
      </c>
      <c r="C32" s="93" t="s">
        <v>474</v>
      </c>
      <c r="D32" s="93">
        <v>2</v>
      </c>
      <c r="E32" s="93"/>
      <c r="F32" s="93"/>
      <c r="G32" s="93"/>
      <c r="H32" s="93"/>
    </row>
    <row r="35" spans="1:8" ht="15" customHeight="1">
      <c r="A35" s="13" t="s">
        <v>484</v>
      </c>
      <c r="B35" s="13" t="s">
        <v>433</v>
      </c>
      <c r="C35" s="13" t="s">
        <v>495</v>
      </c>
      <c r="D35" s="13" t="s">
        <v>436</v>
      </c>
      <c r="E35" s="13" t="s">
        <v>497</v>
      </c>
      <c r="F35" s="13" t="s">
        <v>438</v>
      </c>
      <c r="G35" s="85" t="s">
        <v>498</v>
      </c>
      <c r="H35" s="85" t="s">
        <v>439</v>
      </c>
    </row>
    <row r="36" spans="1:8" ht="15">
      <c r="A36" s="93" t="s">
        <v>485</v>
      </c>
      <c r="B36" s="93">
        <v>2</v>
      </c>
      <c r="C36" s="93" t="s">
        <v>486</v>
      </c>
      <c r="D36" s="93">
        <v>2</v>
      </c>
      <c r="E36" s="93" t="s">
        <v>485</v>
      </c>
      <c r="F36" s="93">
        <v>2</v>
      </c>
      <c r="G36" s="93"/>
      <c r="H36" s="93"/>
    </row>
    <row r="37" spans="1:8" ht="15">
      <c r="A37" s="93" t="s">
        <v>486</v>
      </c>
      <c r="B37" s="93">
        <v>2</v>
      </c>
      <c r="C37" s="93" t="s">
        <v>487</v>
      </c>
      <c r="D37" s="93">
        <v>2</v>
      </c>
      <c r="E37" s="93"/>
      <c r="F37" s="93"/>
      <c r="G37" s="93"/>
      <c r="H37" s="93"/>
    </row>
    <row r="38" spans="1:8" ht="15">
      <c r="A38" s="93" t="s">
        <v>487</v>
      </c>
      <c r="B38" s="93">
        <v>2</v>
      </c>
      <c r="C38" s="93" t="s">
        <v>488</v>
      </c>
      <c r="D38" s="93">
        <v>2</v>
      </c>
      <c r="E38" s="93"/>
      <c r="F38" s="93"/>
      <c r="G38" s="93"/>
      <c r="H38" s="93"/>
    </row>
    <row r="39" spans="1:8" ht="15">
      <c r="A39" s="93" t="s">
        <v>488</v>
      </c>
      <c r="B39" s="93">
        <v>2</v>
      </c>
      <c r="C39" s="93" t="s">
        <v>489</v>
      </c>
      <c r="D39" s="93">
        <v>2</v>
      </c>
      <c r="E39" s="93"/>
      <c r="F39" s="93"/>
      <c r="G39" s="93"/>
      <c r="H39" s="93"/>
    </row>
    <row r="40" spans="1:8" ht="15">
      <c r="A40" s="93" t="s">
        <v>489</v>
      </c>
      <c r="B40" s="93">
        <v>2</v>
      </c>
      <c r="C40" s="93" t="s">
        <v>490</v>
      </c>
      <c r="D40" s="93">
        <v>2</v>
      </c>
      <c r="E40" s="93"/>
      <c r="F40" s="93"/>
      <c r="G40" s="93"/>
      <c r="H40" s="93"/>
    </row>
    <row r="41" spans="1:8" ht="15">
      <c r="A41" s="93" t="s">
        <v>490</v>
      </c>
      <c r="B41" s="93">
        <v>2</v>
      </c>
      <c r="C41" s="93" t="s">
        <v>491</v>
      </c>
      <c r="D41" s="93">
        <v>2</v>
      </c>
      <c r="E41" s="93"/>
      <c r="F41" s="93"/>
      <c r="G41" s="93"/>
      <c r="H41" s="93"/>
    </row>
    <row r="42" spans="1:8" ht="15">
      <c r="A42" s="93" t="s">
        <v>491</v>
      </c>
      <c r="B42" s="93">
        <v>2</v>
      </c>
      <c r="C42" s="93" t="s">
        <v>492</v>
      </c>
      <c r="D42" s="93">
        <v>2</v>
      </c>
      <c r="E42" s="93"/>
      <c r="F42" s="93"/>
      <c r="G42" s="93"/>
      <c r="H42" s="93"/>
    </row>
    <row r="43" spans="1:8" ht="15">
      <c r="A43" s="93" t="s">
        <v>492</v>
      </c>
      <c r="B43" s="93">
        <v>2</v>
      </c>
      <c r="C43" s="93" t="s">
        <v>493</v>
      </c>
      <c r="D43" s="93">
        <v>2</v>
      </c>
      <c r="E43" s="93"/>
      <c r="F43" s="93"/>
      <c r="G43" s="93"/>
      <c r="H43" s="93"/>
    </row>
    <row r="44" spans="1:8" ht="15">
      <c r="A44" s="93" t="s">
        <v>493</v>
      </c>
      <c r="B44" s="93">
        <v>2</v>
      </c>
      <c r="C44" s="93" t="s">
        <v>494</v>
      </c>
      <c r="D44" s="93">
        <v>2</v>
      </c>
      <c r="E44" s="93"/>
      <c r="F44" s="93"/>
      <c r="G44" s="93"/>
      <c r="H44" s="93"/>
    </row>
    <row r="45" spans="1:8" ht="15">
      <c r="A45" s="93" t="s">
        <v>494</v>
      </c>
      <c r="B45" s="93">
        <v>2</v>
      </c>
      <c r="C45" s="93" t="s">
        <v>496</v>
      </c>
      <c r="D45" s="93">
        <v>2</v>
      </c>
      <c r="E45" s="93"/>
      <c r="F45" s="93"/>
      <c r="G45" s="93"/>
      <c r="H45" s="93"/>
    </row>
    <row r="48" spans="1:8" ht="15" customHeight="1">
      <c r="A48" s="85" t="s">
        <v>501</v>
      </c>
      <c r="B48" s="85" t="s">
        <v>433</v>
      </c>
      <c r="C48" s="85" t="s">
        <v>503</v>
      </c>
      <c r="D48" s="85" t="s">
        <v>436</v>
      </c>
      <c r="E48" s="85" t="s">
        <v>504</v>
      </c>
      <c r="F48" s="85" t="s">
        <v>438</v>
      </c>
      <c r="G48" s="85" t="s">
        <v>507</v>
      </c>
      <c r="H48" s="85" t="s">
        <v>439</v>
      </c>
    </row>
    <row r="49" spans="1:8" ht="15">
      <c r="A49" s="85"/>
      <c r="B49" s="85"/>
      <c r="C49" s="85"/>
      <c r="D49" s="85"/>
      <c r="E49" s="85"/>
      <c r="F49" s="85"/>
      <c r="G49" s="85"/>
      <c r="H49" s="85"/>
    </row>
    <row r="51" spans="1:8" ht="15" customHeight="1">
      <c r="A51" s="13" t="s">
        <v>502</v>
      </c>
      <c r="B51" s="13" t="s">
        <v>433</v>
      </c>
      <c r="C51" s="13" t="s">
        <v>505</v>
      </c>
      <c r="D51" s="13" t="s">
        <v>436</v>
      </c>
      <c r="E51" s="13" t="s">
        <v>506</v>
      </c>
      <c r="F51" s="13" t="s">
        <v>438</v>
      </c>
      <c r="G51" s="13" t="s">
        <v>508</v>
      </c>
      <c r="H51" s="13" t="s">
        <v>439</v>
      </c>
    </row>
    <row r="52" spans="1:8" ht="15">
      <c r="A52" s="85" t="s">
        <v>215</v>
      </c>
      <c r="B52" s="85">
        <v>4</v>
      </c>
      <c r="C52" s="85" t="s">
        <v>215</v>
      </c>
      <c r="D52" s="85">
        <v>4</v>
      </c>
      <c r="E52" s="85" t="s">
        <v>223</v>
      </c>
      <c r="F52" s="85">
        <v>1</v>
      </c>
      <c r="G52" s="85">
        <v>1</v>
      </c>
      <c r="H52" s="85">
        <v>1</v>
      </c>
    </row>
    <row r="53" spans="1:8" ht="15">
      <c r="A53" s="85" t="s">
        <v>221</v>
      </c>
      <c r="B53" s="85">
        <v>2</v>
      </c>
      <c r="C53" s="85" t="s">
        <v>221</v>
      </c>
      <c r="D53" s="85">
        <v>2</v>
      </c>
      <c r="E53" s="85" t="s">
        <v>222</v>
      </c>
      <c r="F53" s="85">
        <v>1</v>
      </c>
      <c r="G53" s="85"/>
      <c r="H53" s="85"/>
    </row>
    <row r="54" spans="1:8" ht="15">
      <c r="A54" s="85" t="s">
        <v>223</v>
      </c>
      <c r="B54" s="85">
        <v>1</v>
      </c>
      <c r="C54" s="85"/>
      <c r="D54" s="85"/>
      <c r="E54" s="85"/>
      <c r="F54" s="85"/>
      <c r="G54" s="85"/>
      <c r="H54" s="85"/>
    </row>
    <row r="55" spans="1:8" ht="15">
      <c r="A55" s="85" t="s">
        <v>222</v>
      </c>
      <c r="B55" s="85">
        <v>1</v>
      </c>
      <c r="C55" s="85"/>
      <c r="D55" s="85"/>
      <c r="E55" s="85"/>
      <c r="F55" s="85"/>
      <c r="G55" s="85"/>
      <c r="H55" s="85"/>
    </row>
    <row r="56" spans="1:8" ht="15">
      <c r="A56" s="85">
        <v>1</v>
      </c>
      <c r="B56" s="85">
        <v>1</v>
      </c>
      <c r="C56" s="85"/>
      <c r="D56" s="85"/>
      <c r="E56" s="85"/>
      <c r="F56" s="85"/>
      <c r="G56" s="85"/>
      <c r="H56" s="85"/>
    </row>
    <row r="59" spans="1:8" ht="15" customHeight="1">
      <c r="A59" s="13" t="s">
        <v>513</v>
      </c>
      <c r="B59" s="13" t="s">
        <v>433</v>
      </c>
      <c r="C59" s="13" t="s">
        <v>514</v>
      </c>
      <c r="D59" s="13" t="s">
        <v>436</v>
      </c>
      <c r="E59" s="13" t="s">
        <v>515</v>
      </c>
      <c r="F59" s="13" t="s">
        <v>438</v>
      </c>
      <c r="G59" s="13" t="s">
        <v>516</v>
      </c>
      <c r="H59" s="13" t="s">
        <v>439</v>
      </c>
    </row>
    <row r="60" spans="1:8" ht="15">
      <c r="A60" s="127" t="s">
        <v>218</v>
      </c>
      <c r="B60" s="85">
        <v>16541</v>
      </c>
      <c r="C60" s="127" t="s">
        <v>218</v>
      </c>
      <c r="D60" s="85">
        <v>16541</v>
      </c>
      <c r="E60" s="127" t="s">
        <v>222</v>
      </c>
      <c r="F60" s="85">
        <v>1714</v>
      </c>
      <c r="G60" s="127" t="s">
        <v>216</v>
      </c>
      <c r="H60" s="85">
        <v>2115</v>
      </c>
    </row>
    <row r="61" spans="1:8" ht="15">
      <c r="A61" s="127" t="s">
        <v>214</v>
      </c>
      <c r="B61" s="85">
        <v>3846</v>
      </c>
      <c r="C61" s="127" t="s">
        <v>214</v>
      </c>
      <c r="D61" s="85">
        <v>3846</v>
      </c>
      <c r="E61" s="127" t="s">
        <v>220</v>
      </c>
      <c r="F61" s="85">
        <v>1229</v>
      </c>
      <c r="G61" s="127" t="s">
        <v>217</v>
      </c>
      <c r="H61" s="85">
        <v>1867</v>
      </c>
    </row>
    <row r="62" spans="1:8" ht="15">
      <c r="A62" s="127" t="s">
        <v>219</v>
      </c>
      <c r="B62" s="85">
        <v>3653</v>
      </c>
      <c r="C62" s="127" t="s">
        <v>219</v>
      </c>
      <c r="D62" s="85">
        <v>3653</v>
      </c>
      <c r="E62" s="127" t="s">
        <v>223</v>
      </c>
      <c r="F62" s="85">
        <v>871</v>
      </c>
      <c r="G62" s="127"/>
      <c r="H62" s="85"/>
    </row>
    <row r="63" spans="1:8" ht="15">
      <c r="A63" s="127" t="s">
        <v>216</v>
      </c>
      <c r="B63" s="85">
        <v>2115</v>
      </c>
      <c r="C63" s="127" t="s">
        <v>215</v>
      </c>
      <c r="D63" s="85">
        <v>1484</v>
      </c>
      <c r="E63" s="127"/>
      <c r="F63" s="85"/>
      <c r="G63" s="127"/>
      <c r="H63" s="85"/>
    </row>
    <row r="64" spans="1:8" ht="15">
      <c r="A64" s="127" t="s">
        <v>217</v>
      </c>
      <c r="B64" s="85">
        <v>1867</v>
      </c>
      <c r="C64" s="127" t="s">
        <v>221</v>
      </c>
      <c r="D64" s="85">
        <v>1030</v>
      </c>
      <c r="E64" s="127"/>
      <c r="F64" s="85"/>
      <c r="G64" s="127"/>
      <c r="H64" s="85"/>
    </row>
    <row r="65" spans="1:8" ht="15">
      <c r="A65" s="127" t="s">
        <v>222</v>
      </c>
      <c r="B65" s="85">
        <v>1714</v>
      </c>
      <c r="C65" s="127"/>
      <c r="D65" s="85"/>
      <c r="E65" s="127"/>
      <c r="F65" s="85"/>
      <c r="G65" s="127"/>
      <c r="H65" s="85"/>
    </row>
    <row r="66" spans="1:8" ht="15">
      <c r="A66" s="127" t="s">
        <v>215</v>
      </c>
      <c r="B66" s="85">
        <v>1484</v>
      </c>
      <c r="C66" s="127"/>
      <c r="D66" s="85"/>
      <c r="E66" s="127"/>
      <c r="F66" s="85"/>
      <c r="G66" s="127"/>
      <c r="H66" s="85"/>
    </row>
    <row r="67" spans="1:8" ht="15">
      <c r="A67" s="127" t="s">
        <v>220</v>
      </c>
      <c r="B67" s="85">
        <v>1229</v>
      </c>
      <c r="C67" s="127"/>
      <c r="D67" s="85"/>
      <c r="E67" s="127"/>
      <c r="F67" s="85"/>
      <c r="G67" s="127"/>
      <c r="H67" s="85"/>
    </row>
    <row r="68" spans="1:8" ht="15">
      <c r="A68" s="127" t="s">
        <v>221</v>
      </c>
      <c r="B68" s="85">
        <v>1030</v>
      </c>
      <c r="C68" s="127"/>
      <c r="D68" s="85"/>
      <c r="E68" s="127"/>
      <c r="F68" s="85"/>
      <c r="G68" s="127"/>
      <c r="H68" s="85"/>
    </row>
    <row r="69" spans="1:8" ht="15">
      <c r="A69" s="127" t="s">
        <v>223</v>
      </c>
      <c r="B69" s="85">
        <v>871</v>
      </c>
      <c r="C69" s="127"/>
      <c r="D69" s="85"/>
      <c r="E69" s="127"/>
      <c r="F69" s="85"/>
      <c r="G69" s="127"/>
      <c r="H69" s="85"/>
    </row>
  </sheetData>
  <hyperlinks>
    <hyperlink ref="A2" r:id="rId1" display="https://semmforum.ca/"/>
    <hyperlink ref="A3" r:id="rId2" display="https://futureworkforce.ca/"/>
    <hyperlink ref="A4" r:id="rId3" display="https://semmforum.ca/speaker/kara-wood/"/>
    <hyperlink ref="A5" r:id="rId4" display="https://twitter.com/profng/status/1190081254848376832"/>
    <hyperlink ref="C2" r:id="rId5" display="https://twitter.com/profng/status/1190081254848376832"/>
    <hyperlink ref="E2" r:id="rId6" display="https://semmforum.ca/"/>
    <hyperlink ref="E3" r:id="rId7" display="https://futureworkforce.ca/"/>
    <hyperlink ref="G2" r:id="rId8" display="https://semmforum.ca/"/>
    <hyperlink ref="G3" r:id="rId9" display="https://semmforum.ca/speaker/kara-wood/"/>
  </hyperlinks>
  <printOptions/>
  <pageMargins left="0.7" right="0.7" top="0.75" bottom="0.75" header="0.3" footer="0.3"/>
  <pageSetup orientation="portrait" paperSize="9"/>
  <tableParts>
    <tablePart r:id="rId13"/>
    <tablePart r:id="rId16"/>
    <tablePart r:id="rId12"/>
    <tablePart r:id="rId11"/>
    <tablePart r:id="rId15"/>
    <tablePart r:id="rId14"/>
    <tablePart r:id="rId17"/>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543</v>
      </c>
      <c r="B1" s="13" t="s">
        <v>554</v>
      </c>
      <c r="C1" s="13" t="s">
        <v>555</v>
      </c>
      <c r="D1" s="13" t="s">
        <v>144</v>
      </c>
      <c r="E1" s="13" t="s">
        <v>557</v>
      </c>
      <c r="F1" s="13" t="s">
        <v>558</v>
      </c>
      <c r="G1" s="13" t="s">
        <v>559</v>
      </c>
    </row>
    <row r="2" spans="1:7" ht="15">
      <c r="A2" s="85" t="s">
        <v>458</v>
      </c>
      <c r="B2" s="85">
        <v>4</v>
      </c>
      <c r="C2" s="132">
        <v>0.022857142857142857</v>
      </c>
      <c r="D2" s="85" t="s">
        <v>556</v>
      </c>
      <c r="E2" s="85"/>
      <c r="F2" s="85"/>
      <c r="G2" s="85"/>
    </row>
    <row r="3" spans="1:7" ht="15">
      <c r="A3" s="85" t="s">
        <v>459</v>
      </c>
      <c r="B3" s="85">
        <v>0</v>
      </c>
      <c r="C3" s="132">
        <v>0</v>
      </c>
      <c r="D3" s="85" t="s">
        <v>556</v>
      </c>
      <c r="E3" s="85"/>
      <c r="F3" s="85"/>
      <c r="G3" s="85"/>
    </row>
    <row r="4" spans="1:7" ht="15">
      <c r="A4" s="85" t="s">
        <v>460</v>
      </c>
      <c r="B4" s="85">
        <v>0</v>
      </c>
      <c r="C4" s="132">
        <v>0</v>
      </c>
      <c r="D4" s="85" t="s">
        <v>556</v>
      </c>
      <c r="E4" s="85"/>
      <c r="F4" s="85"/>
      <c r="G4" s="85"/>
    </row>
    <row r="5" spans="1:7" ht="15">
      <c r="A5" s="85" t="s">
        <v>461</v>
      </c>
      <c r="B5" s="85">
        <v>171</v>
      </c>
      <c r="C5" s="132">
        <v>0.9771428571428571</v>
      </c>
      <c r="D5" s="85" t="s">
        <v>556</v>
      </c>
      <c r="E5" s="85"/>
      <c r="F5" s="85"/>
      <c r="G5" s="85"/>
    </row>
    <row r="6" spans="1:7" ht="15">
      <c r="A6" s="85" t="s">
        <v>462</v>
      </c>
      <c r="B6" s="85">
        <v>175</v>
      </c>
      <c r="C6" s="132">
        <v>1</v>
      </c>
      <c r="D6" s="85" t="s">
        <v>556</v>
      </c>
      <c r="E6" s="85"/>
      <c r="F6" s="85"/>
      <c r="G6" s="85"/>
    </row>
    <row r="7" spans="1:7" ht="15">
      <c r="A7" s="93" t="s">
        <v>463</v>
      </c>
      <c r="B7" s="93">
        <v>4</v>
      </c>
      <c r="C7" s="133">
        <v>0.008527650831098051</v>
      </c>
      <c r="D7" s="93" t="s">
        <v>556</v>
      </c>
      <c r="E7" s="93" t="b">
        <v>0</v>
      </c>
      <c r="F7" s="93" t="b">
        <v>0</v>
      </c>
      <c r="G7" s="93" t="b">
        <v>0</v>
      </c>
    </row>
    <row r="8" spans="1:7" ht="15">
      <c r="A8" s="93" t="s">
        <v>464</v>
      </c>
      <c r="B8" s="93">
        <v>3</v>
      </c>
      <c r="C8" s="133">
        <v>0.022239422105638337</v>
      </c>
      <c r="D8" s="93" t="s">
        <v>556</v>
      </c>
      <c r="E8" s="93" t="b">
        <v>0</v>
      </c>
      <c r="F8" s="93" t="b">
        <v>0</v>
      </c>
      <c r="G8" s="93" t="b">
        <v>0</v>
      </c>
    </row>
    <row r="9" spans="1:7" ht="15">
      <c r="A9" s="93" t="s">
        <v>215</v>
      </c>
      <c r="B9" s="93">
        <v>3</v>
      </c>
      <c r="C9" s="133">
        <v>0.009683599613015643</v>
      </c>
      <c r="D9" s="93" t="s">
        <v>556</v>
      </c>
      <c r="E9" s="93" t="b">
        <v>0</v>
      </c>
      <c r="F9" s="93" t="b">
        <v>0</v>
      </c>
      <c r="G9" s="93" t="b">
        <v>0</v>
      </c>
    </row>
    <row r="10" spans="1:7" ht="15">
      <c r="A10" s="93" t="s">
        <v>465</v>
      </c>
      <c r="B10" s="93">
        <v>3</v>
      </c>
      <c r="C10" s="133">
        <v>0.009683599613015643</v>
      </c>
      <c r="D10" s="93" t="s">
        <v>556</v>
      </c>
      <c r="E10" s="93" t="b">
        <v>0</v>
      </c>
      <c r="F10" s="93" t="b">
        <v>0</v>
      </c>
      <c r="G10" s="93" t="b">
        <v>0</v>
      </c>
    </row>
    <row r="11" spans="1:7" ht="15">
      <c r="A11" s="93" t="s">
        <v>466</v>
      </c>
      <c r="B11" s="93">
        <v>2</v>
      </c>
      <c r="C11" s="133">
        <v>0.009545053409653958</v>
      </c>
      <c r="D11" s="93" t="s">
        <v>556</v>
      </c>
      <c r="E11" s="93" t="b">
        <v>0</v>
      </c>
      <c r="F11" s="93" t="b">
        <v>0</v>
      </c>
      <c r="G11" s="93" t="b">
        <v>0</v>
      </c>
    </row>
    <row r="12" spans="1:7" ht="15">
      <c r="A12" s="93" t="s">
        <v>476</v>
      </c>
      <c r="B12" s="93">
        <v>2</v>
      </c>
      <c r="C12" s="133">
        <v>0.014826281403758891</v>
      </c>
      <c r="D12" s="93" t="s">
        <v>556</v>
      </c>
      <c r="E12" s="93" t="b">
        <v>1</v>
      </c>
      <c r="F12" s="93" t="b">
        <v>0</v>
      </c>
      <c r="G12" s="93" t="b">
        <v>0</v>
      </c>
    </row>
    <row r="13" spans="1:7" ht="15">
      <c r="A13" s="93" t="s">
        <v>477</v>
      </c>
      <c r="B13" s="93">
        <v>2</v>
      </c>
      <c r="C13" s="133">
        <v>0.014826281403758891</v>
      </c>
      <c r="D13" s="93" t="s">
        <v>556</v>
      </c>
      <c r="E13" s="93" t="b">
        <v>0</v>
      </c>
      <c r="F13" s="93" t="b">
        <v>0</v>
      </c>
      <c r="G13" s="93" t="b">
        <v>0</v>
      </c>
    </row>
    <row r="14" spans="1:7" ht="15">
      <c r="A14" s="93" t="s">
        <v>478</v>
      </c>
      <c r="B14" s="93">
        <v>2</v>
      </c>
      <c r="C14" s="133">
        <v>0.014826281403758891</v>
      </c>
      <c r="D14" s="93" t="s">
        <v>556</v>
      </c>
      <c r="E14" s="93" t="b">
        <v>0</v>
      </c>
      <c r="F14" s="93" t="b">
        <v>0</v>
      </c>
      <c r="G14" s="93" t="b">
        <v>0</v>
      </c>
    </row>
    <row r="15" spans="1:7" ht="15">
      <c r="A15" s="93" t="s">
        <v>468</v>
      </c>
      <c r="B15" s="93">
        <v>2</v>
      </c>
      <c r="C15" s="133">
        <v>0.009545053409653958</v>
      </c>
      <c r="D15" s="93" t="s">
        <v>556</v>
      </c>
      <c r="E15" s="93" t="b">
        <v>0</v>
      </c>
      <c r="F15" s="93" t="b">
        <v>0</v>
      </c>
      <c r="G15" s="93" t="b">
        <v>0</v>
      </c>
    </row>
    <row r="16" spans="1:7" ht="15">
      <c r="A16" s="93" t="s">
        <v>469</v>
      </c>
      <c r="B16" s="93">
        <v>2</v>
      </c>
      <c r="C16" s="133">
        <v>0.009545053409653958</v>
      </c>
      <c r="D16" s="93" t="s">
        <v>556</v>
      </c>
      <c r="E16" s="93" t="b">
        <v>0</v>
      </c>
      <c r="F16" s="93" t="b">
        <v>0</v>
      </c>
      <c r="G16" s="93" t="b">
        <v>0</v>
      </c>
    </row>
    <row r="17" spans="1:7" ht="15">
      <c r="A17" s="93" t="s">
        <v>544</v>
      </c>
      <c r="B17" s="93">
        <v>2</v>
      </c>
      <c r="C17" s="133">
        <v>0.009545053409653958</v>
      </c>
      <c r="D17" s="93" t="s">
        <v>556</v>
      </c>
      <c r="E17" s="93" t="b">
        <v>0</v>
      </c>
      <c r="F17" s="93" t="b">
        <v>0</v>
      </c>
      <c r="G17" s="93" t="b">
        <v>0</v>
      </c>
    </row>
    <row r="18" spans="1:7" ht="15">
      <c r="A18" s="93" t="s">
        <v>470</v>
      </c>
      <c r="B18" s="93">
        <v>2</v>
      </c>
      <c r="C18" s="133">
        <v>0.009545053409653958</v>
      </c>
      <c r="D18" s="93" t="s">
        <v>556</v>
      </c>
      <c r="E18" s="93" t="b">
        <v>0</v>
      </c>
      <c r="F18" s="93" t="b">
        <v>0</v>
      </c>
      <c r="G18" s="93" t="b">
        <v>0</v>
      </c>
    </row>
    <row r="19" spans="1:7" ht="15">
      <c r="A19" s="93" t="s">
        <v>471</v>
      </c>
      <c r="B19" s="93">
        <v>2</v>
      </c>
      <c r="C19" s="133">
        <v>0.009545053409653958</v>
      </c>
      <c r="D19" s="93" t="s">
        <v>556</v>
      </c>
      <c r="E19" s="93" t="b">
        <v>0</v>
      </c>
      <c r="F19" s="93" t="b">
        <v>0</v>
      </c>
      <c r="G19" s="93" t="b">
        <v>0</v>
      </c>
    </row>
    <row r="20" spans="1:7" ht="15">
      <c r="A20" s="93" t="s">
        <v>472</v>
      </c>
      <c r="B20" s="93">
        <v>2</v>
      </c>
      <c r="C20" s="133">
        <v>0.009545053409653958</v>
      </c>
      <c r="D20" s="93" t="s">
        <v>556</v>
      </c>
      <c r="E20" s="93" t="b">
        <v>0</v>
      </c>
      <c r="F20" s="93" t="b">
        <v>0</v>
      </c>
      <c r="G20" s="93" t="b">
        <v>0</v>
      </c>
    </row>
    <row r="21" spans="1:7" ht="15">
      <c r="A21" s="93" t="s">
        <v>451</v>
      </c>
      <c r="B21" s="93">
        <v>2</v>
      </c>
      <c r="C21" s="133">
        <v>0.009545053409653958</v>
      </c>
      <c r="D21" s="93" t="s">
        <v>556</v>
      </c>
      <c r="E21" s="93" t="b">
        <v>0</v>
      </c>
      <c r="F21" s="93" t="b">
        <v>0</v>
      </c>
      <c r="G21" s="93" t="b">
        <v>0</v>
      </c>
    </row>
    <row r="22" spans="1:7" ht="15">
      <c r="A22" s="93" t="s">
        <v>545</v>
      </c>
      <c r="B22" s="93">
        <v>2</v>
      </c>
      <c r="C22" s="133">
        <v>0.009545053409653958</v>
      </c>
      <c r="D22" s="93" t="s">
        <v>556</v>
      </c>
      <c r="E22" s="93" t="b">
        <v>0</v>
      </c>
      <c r="F22" s="93" t="b">
        <v>0</v>
      </c>
      <c r="G22" s="93" t="b">
        <v>0</v>
      </c>
    </row>
    <row r="23" spans="1:7" ht="15">
      <c r="A23" s="93" t="s">
        <v>546</v>
      </c>
      <c r="B23" s="93">
        <v>2</v>
      </c>
      <c r="C23" s="133">
        <v>0.009545053409653958</v>
      </c>
      <c r="D23" s="93" t="s">
        <v>556</v>
      </c>
      <c r="E23" s="93" t="b">
        <v>0</v>
      </c>
      <c r="F23" s="93" t="b">
        <v>0</v>
      </c>
      <c r="G23" s="93" t="b">
        <v>0</v>
      </c>
    </row>
    <row r="24" spans="1:7" ht="15">
      <c r="A24" s="93" t="s">
        <v>547</v>
      </c>
      <c r="B24" s="93">
        <v>2</v>
      </c>
      <c r="C24" s="133">
        <v>0.009545053409653958</v>
      </c>
      <c r="D24" s="93" t="s">
        <v>556</v>
      </c>
      <c r="E24" s="93" t="b">
        <v>0</v>
      </c>
      <c r="F24" s="93" t="b">
        <v>0</v>
      </c>
      <c r="G24" s="93" t="b">
        <v>0</v>
      </c>
    </row>
    <row r="25" spans="1:7" ht="15">
      <c r="A25" s="93" t="s">
        <v>548</v>
      </c>
      <c r="B25" s="93">
        <v>2</v>
      </c>
      <c r="C25" s="133">
        <v>0.009545053409653958</v>
      </c>
      <c r="D25" s="93" t="s">
        <v>556</v>
      </c>
      <c r="E25" s="93" t="b">
        <v>0</v>
      </c>
      <c r="F25" s="93" t="b">
        <v>0</v>
      </c>
      <c r="G25" s="93" t="b">
        <v>0</v>
      </c>
    </row>
    <row r="26" spans="1:7" ht="15">
      <c r="A26" s="93" t="s">
        <v>480</v>
      </c>
      <c r="B26" s="93">
        <v>2</v>
      </c>
      <c r="C26" s="133">
        <v>0.009545053409653958</v>
      </c>
      <c r="D26" s="93" t="s">
        <v>556</v>
      </c>
      <c r="E26" s="93" t="b">
        <v>0</v>
      </c>
      <c r="F26" s="93" t="b">
        <v>0</v>
      </c>
      <c r="G26" s="93" t="b">
        <v>0</v>
      </c>
    </row>
    <row r="27" spans="1:7" ht="15">
      <c r="A27" s="93" t="s">
        <v>473</v>
      </c>
      <c r="B27" s="93">
        <v>2</v>
      </c>
      <c r="C27" s="133">
        <v>0.009545053409653958</v>
      </c>
      <c r="D27" s="93" t="s">
        <v>556</v>
      </c>
      <c r="E27" s="93" t="b">
        <v>0</v>
      </c>
      <c r="F27" s="93" t="b">
        <v>0</v>
      </c>
      <c r="G27" s="93" t="b">
        <v>0</v>
      </c>
    </row>
    <row r="28" spans="1:7" ht="15">
      <c r="A28" s="93" t="s">
        <v>474</v>
      </c>
      <c r="B28" s="93">
        <v>2</v>
      </c>
      <c r="C28" s="133">
        <v>0.009545053409653958</v>
      </c>
      <c r="D28" s="93" t="s">
        <v>556</v>
      </c>
      <c r="E28" s="93" t="b">
        <v>0</v>
      </c>
      <c r="F28" s="93" t="b">
        <v>0</v>
      </c>
      <c r="G28" s="93" t="b">
        <v>0</v>
      </c>
    </row>
    <row r="29" spans="1:7" ht="15">
      <c r="A29" s="93" t="s">
        <v>549</v>
      </c>
      <c r="B29" s="93">
        <v>2</v>
      </c>
      <c r="C29" s="133">
        <v>0.009545053409653958</v>
      </c>
      <c r="D29" s="93" t="s">
        <v>556</v>
      </c>
      <c r="E29" s="93" t="b">
        <v>0</v>
      </c>
      <c r="F29" s="93" t="b">
        <v>0</v>
      </c>
      <c r="G29" s="93" t="b">
        <v>0</v>
      </c>
    </row>
    <row r="30" spans="1:7" ht="15">
      <c r="A30" s="93" t="s">
        <v>221</v>
      </c>
      <c r="B30" s="93">
        <v>2</v>
      </c>
      <c r="C30" s="133">
        <v>0.009545053409653958</v>
      </c>
      <c r="D30" s="93" t="s">
        <v>556</v>
      </c>
      <c r="E30" s="93" t="b">
        <v>0</v>
      </c>
      <c r="F30" s="93" t="b">
        <v>0</v>
      </c>
      <c r="G30" s="93" t="b">
        <v>0</v>
      </c>
    </row>
    <row r="31" spans="1:7" ht="15">
      <c r="A31" s="93" t="s">
        <v>550</v>
      </c>
      <c r="B31" s="93">
        <v>2</v>
      </c>
      <c r="C31" s="133">
        <v>0.009545053409653958</v>
      </c>
      <c r="D31" s="93" t="s">
        <v>556</v>
      </c>
      <c r="E31" s="93" t="b">
        <v>0</v>
      </c>
      <c r="F31" s="93" t="b">
        <v>0</v>
      </c>
      <c r="G31" s="93" t="b">
        <v>0</v>
      </c>
    </row>
    <row r="32" spans="1:7" ht="15">
      <c r="A32" s="93" t="s">
        <v>551</v>
      </c>
      <c r="B32" s="93">
        <v>2</v>
      </c>
      <c r="C32" s="133">
        <v>0.009545053409653958</v>
      </c>
      <c r="D32" s="93" t="s">
        <v>556</v>
      </c>
      <c r="E32" s="93" t="b">
        <v>0</v>
      </c>
      <c r="F32" s="93" t="b">
        <v>0</v>
      </c>
      <c r="G32" s="93" t="b">
        <v>0</v>
      </c>
    </row>
    <row r="33" spans="1:7" ht="15">
      <c r="A33" s="93" t="s">
        <v>552</v>
      </c>
      <c r="B33" s="93">
        <v>2</v>
      </c>
      <c r="C33" s="133">
        <v>0.009545053409653958</v>
      </c>
      <c r="D33" s="93" t="s">
        <v>556</v>
      </c>
      <c r="E33" s="93" t="b">
        <v>0</v>
      </c>
      <c r="F33" s="93" t="b">
        <v>0</v>
      </c>
      <c r="G33" s="93" t="b">
        <v>0</v>
      </c>
    </row>
    <row r="34" spans="1:7" ht="15">
      <c r="A34" s="93" t="s">
        <v>553</v>
      </c>
      <c r="B34" s="93">
        <v>2</v>
      </c>
      <c r="C34" s="133">
        <v>0.009545053409653958</v>
      </c>
      <c r="D34" s="93" t="s">
        <v>556</v>
      </c>
      <c r="E34" s="93" t="b">
        <v>0</v>
      </c>
      <c r="F34" s="93" t="b">
        <v>0</v>
      </c>
      <c r="G34" s="93" t="b">
        <v>0</v>
      </c>
    </row>
    <row r="35" spans="1:7" ht="15">
      <c r="A35" s="93" t="s">
        <v>463</v>
      </c>
      <c r="B35" s="93">
        <v>4</v>
      </c>
      <c r="C35" s="133">
        <v>0</v>
      </c>
      <c r="D35" s="93" t="s">
        <v>421</v>
      </c>
      <c r="E35" s="93" t="b">
        <v>0</v>
      </c>
      <c r="F35" s="93" t="b">
        <v>0</v>
      </c>
      <c r="G35" s="93" t="b">
        <v>0</v>
      </c>
    </row>
    <row r="36" spans="1:7" ht="15">
      <c r="A36" s="93" t="s">
        <v>215</v>
      </c>
      <c r="B36" s="93">
        <v>3</v>
      </c>
      <c r="C36" s="133">
        <v>0.007072003958960374</v>
      </c>
      <c r="D36" s="93" t="s">
        <v>421</v>
      </c>
      <c r="E36" s="93" t="b">
        <v>0</v>
      </c>
      <c r="F36" s="93" t="b">
        <v>0</v>
      </c>
      <c r="G36" s="93" t="b">
        <v>0</v>
      </c>
    </row>
    <row r="37" spans="1:7" ht="15">
      <c r="A37" s="93" t="s">
        <v>468</v>
      </c>
      <c r="B37" s="93">
        <v>2</v>
      </c>
      <c r="C37" s="133">
        <v>0.011359622477886083</v>
      </c>
      <c r="D37" s="93" t="s">
        <v>421</v>
      </c>
      <c r="E37" s="93" t="b">
        <v>0</v>
      </c>
      <c r="F37" s="93" t="b">
        <v>0</v>
      </c>
      <c r="G37" s="93" t="b">
        <v>0</v>
      </c>
    </row>
    <row r="38" spans="1:7" ht="15">
      <c r="A38" s="93" t="s">
        <v>469</v>
      </c>
      <c r="B38" s="93">
        <v>2</v>
      </c>
      <c r="C38" s="133">
        <v>0.011359622477886083</v>
      </c>
      <c r="D38" s="93" t="s">
        <v>421</v>
      </c>
      <c r="E38" s="93" t="b">
        <v>0</v>
      </c>
      <c r="F38" s="93" t="b">
        <v>0</v>
      </c>
      <c r="G38" s="93" t="b">
        <v>0</v>
      </c>
    </row>
    <row r="39" spans="1:7" ht="15">
      <c r="A39" s="93" t="s">
        <v>470</v>
      </c>
      <c r="B39" s="93">
        <v>2</v>
      </c>
      <c r="C39" s="133">
        <v>0.011359622477886083</v>
      </c>
      <c r="D39" s="93" t="s">
        <v>421</v>
      </c>
      <c r="E39" s="93" t="b">
        <v>0</v>
      </c>
      <c r="F39" s="93" t="b">
        <v>0</v>
      </c>
      <c r="G39" s="93" t="b">
        <v>0</v>
      </c>
    </row>
    <row r="40" spans="1:7" ht="15">
      <c r="A40" s="93" t="s">
        <v>471</v>
      </c>
      <c r="B40" s="93">
        <v>2</v>
      </c>
      <c r="C40" s="133">
        <v>0.011359622477886083</v>
      </c>
      <c r="D40" s="93" t="s">
        <v>421</v>
      </c>
      <c r="E40" s="93" t="b">
        <v>0</v>
      </c>
      <c r="F40" s="93" t="b">
        <v>0</v>
      </c>
      <c r="G40" s="93" t="b">
        <v>0</v>
      </c>
    </row>
    <row r="41" spans="1:7" ht="15">
      <c r="A41" s="93" t="s">
        <v>472</v>
      </c>
      <c r="B41" s="93">
        <v>2</v>
      </c>
      <c r="C41" s="133">
        <v>0.011359622477886083</v>
      </c>
      <c r="D41" s="93" t="s">
        <v>421</v>
      </c>
      <c r="E41" s="93" t="b">
        <v>0</v>
      </c>
      <c r="F41" s="93" t="b">
        <v>0</v>
      </c>
      <c r="G41" s="93" t="b">
        <v>0</v>
      </c>
    </row>
    <row r="42" spans="1:7" ht="15">
      <c r="A42" s="93" t="s">
        <v>473</v>
      </c>
      <c r="B42" s="93">
        <v>2</v>
      </c>
      <c r="C42" s="133">
        <v>0.011359622477886083</v>
      </c>
      <c r="D42" s="93" t="s">
        <v>421</v>
      </c>
      <c r="E42" s="93" t="b">
        <v>0</v>
      </c>
      <c r="F42" s="93" t="b">
        <v>0</v>
      </c>
      <c r="G42" s="93" t="b">
        <v>0</v>
      </c>
    </row>
    <row r="43" spans="1:7" ht="15">
      <c r="A43" s="93" t="s">
        <v>465</v>
      </c>
      <c r="B43" s="93">
        <v>2</v>
      </c>
      <c r="C43" s="133">
        <v>0.011359622477886083</v>
      </c>
      <c r="D43" s="93" t="s">
        <v>421</v>
      </c>
      <c r="E43" s="93" t="b">
        <v>0</v>
      </c>
      <c r="F43" s="93" t="b">
        <v>0</v>
      </c>
      <c r="G43" s="93" t="b">
        <v>0</v>
      </c>
    </row>
    <row r="44" spans="1:7" ht="15">
      <c r="A44" s="93" t="s">
        <v>474</v>
      </c>
      <c r="B44" s="93">
        <v>2</v>
      </c>
      <c r="C44" s="133">
        <v>0.011359622477886083</v>
      </c>
      <c r="D44" s="93" t="s">
        <v>421</v>
      </c>
      <c r="E44" s="93" t="b">
        <v>0</v>
      </c>
      <c r="F44" s="93" t="b">
        <v>0</v>
      </c>
      <c r="G44" s="93" t="b">
        <v>0</v>
      </c>
    </row>
    <row r="45" spans="1:7" ht="15">
      <c r="A45" s="93" t="s">
        <v>549</v>
      </c>
      <c r="B45" s="93">
        <v>2</v>
      </c>
      <c r="C45" s="133">
        <v>0.011359622477886083</v>
      </c>
      <c r="D45" s="93" t="s">
        <v>421</v>
      </c>
      <c r="E45" s="93" t="b">
        <v>0</v>
      </c>
      <c r="F45" s="93" t="b">
        <v>0</v>
      </c>
      <c r="G45" s="93" t="b">
        <v>0</v>
      </c>
    </row>
    <row r="46" spans="1:7" ht="15">
      <c r="A46" s="93" t="s">
        <v>221</v>
      </c>
      <c r="B46" s="93">
        <v>2</v>
      </c>
      <c r="C46" s="133">
        <v>0.011359622477886083</v>
      </c>
      <c r="D46" s="93" t="s">
        <v>421</v>
      </c>
      <c r="E46" s="93" t="b">
        <v>0</v>
      </c>
      <c r="F46" s="93" t="b">
        <v>0</v>
      </c>
      <c r="G46" s="93" t="b">
        <v>0</v>
      </c>
    </row>
    <row r="47" spans="1:7" ht="15">
      <c r="A47" s="93" t="s">
        <v>550</v>
      </c>
      <c r="B47" s="93">
        <v>2</v>
      </c>
      <c r="C47" s="133">
        <v>0.011359622477886083</v>
      </c>
      <c r="D47" s="93" t="s">
        <v>421</v>
      </c>
      <c r="E47" s="93" t="b">
        <v>0</v>
      </c>
      <c r="F47" s="93" t="b">
        <v>0</v>
      </c>
      <c r="G47" s="93" t="b">
        <v>0</v>
      </c>
    </row>
    <row r="48" spans="1:7" ht="15">
      <c r="A48" s="93" t="s">
        <v>551</v>
      </c>
      <c r="B48" s="93">
        <v>2</v>
      </c>
      <c r="C48" s="133">
        <v>0.011359622477886083</v>
      </c>
      <c r="D48" s="93" t="s">
        <v>421</v>
      </c>
      <c r="E48" s="93" t="b">
        <v>0</v>
      </c>
      <c r="F48" s="93" t="b">
        <v>0</v>
      </c>
      <c r="G48" s="93" t="b">
        <v>0</v>
      </c>
    </row>
    <row r="49" spans="1:7" ht="15">
      <c r="A49" s="93" t="s">
        <v>552</v>
      </c>
      <c r="B49" s="93">
        <v>2</v>
      </c>
      <c r="C49" s="133">
        <v>0.011359622477886083</v>
      </c>
      <c r="D49" s="93" t="s">
        <v>421</v>
      </c>
      <c r="E49" s="93" t="b">
        <v>0</v>
      </c>
      <c r="F49" s="93" t="b">
        <v>0</v>
      </c>
      <c r="G49" s="93" t="b">
        <v>0</v>
      </c>
    </row>
    <row r="50" spans="1:7" ht="15">
      <c r="A50" s="93" t="s">
        <v>553</v>
      </c>
      <c r="B50" s="93">
        <v>2</v>
      </c>
      <c r="C50" s="133">
        <v>0.011359622477886083</v>
      </c>
      <c r="D50" s="93" t="s">
        <v>421</v>
      </c>
      <c r="E50" s="93" t="b">
        <v>0</v>
      </c>
      <c r="F50" s="93" t="b">
        <v>0</v>
      </c>
      <c r="G50" s="93" t="b">
        <v>0</v>
      </c>
    </row>
    <row r="51" spans="1:7" ht="15">
      <c r="A51" s="93" t="s">
        <v>464</v>
      </c>
      <c r="B51" s="93">
        <v>3</v>
      </c>
      <c r="C51" s="133">
        <v>0</v>
      </c>
      <c r="D51" s="93" t="s">
        <v>422</v>
      </c>
      <c r="E51" s="93" t="b">
        <v>0</v>
      </c>
      <c r="F51" s="93" t="b">
        <v>0</v>
      </c>
      <c r="G51" s="93" t="b">
        <v>0</v>
      </c>
    </row>
    <row r="52" spans="1:7" ht="15">
      <c r="A52" s="93" t="s">
        <v>476</v>
      </c>
      <c r="B52" s="93">
        <v>2</v>
      </c>
      <c r="C52" s="133">
        <v>0</v>
      </c>
      <c r="D52" s="93" t="s">
        <v>422</v>
      </c>
      <c r="E52" s="93" t="b">
        <v>1</v>
      </c>
      <c r="F52" s="93" t="b">
        <v>0</v>
      </c>
      <c r="G52" s="93" t="b">
        <v>0</v>
      </c>
    </row>
    <row r="53" spans="1:7" ht="15">
      <c r="A53" s="93" t="s">
        <v>477</v>
      </c>
      <c r="B53" s="93">
        <v>2</v>
      </c>
      <c r="C53" s="133">
        <v>0</v>
      </c>
      <c r="D53" s="93" t="s">
        <v>422</v>
      </c>
      <c r="E53" s="93" t="b">
        <v>0</v>
      </c>
      <c r="F53" s="93" t="b">
        <v>0</v>
      </c>
      <c r="G53" s="93" t="b">
        <v>0</v>
      </c>
    </row>
    <row r="54" spans="1:7" ht="15">
      <c r="A54" s="93" t="s">
        <v>478</v>
      </c>
      <c r="B54" s="93">
        <v>2</v>
      </c>
      <c r="C54" s="133">
        <v>0</v>
      </c>
      <c r="D54" s="93" t="s">
        <v>422</v>
      </c>
      <c r="E54" s="93" t="b">
        <v>0</v>
      </c>
      <c r="F54" s="93" t="b">
        <v>0</v>
      </c>
      <c r="G54" s="93" t="b">
        <v>0</v>
      </c>
    </row>
    <row r="55" spans="1:7" ht="15">
      <c r="A55" s="93" t="s">
        <v>480</v>
      </c>
      <c r="B55" s="93">
        <v>2</v>
      </c>
      <c r="C55" s="133">
        <v>0</v>
      </c>
      <c r="D55" s="93" t="s">
        <v>423</v>
      </c>
      <c r="E55" s="93" t="b">
        <v>0</v>
      </c>
      <c r="F55" s="93" t="b">
        <v>0</v>
      </c>
      <c r="G5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2019-11-12T13:36:57Z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